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rtuvald-my.sharepoint.com/personal/estrit_aasma_tartuvald_ee/Documents/Desktop/Koduleht/2021/eelarve/"/>
    </mc:Choice>
  </mc:AlternateContent>
  <xr:revisionPtr revIDLastSave="0" documentId="8_{167EDDAD-D47E-454E-BEB4-B223C35B9ACB}" xr6:coauthVersionLast="46" xr6:coauthVersionMax="46" xr10:uidLastSave="{00000000-0000-0000-0000-000000000000}"/>
  <bookViews>
    <workbookView xWindow="-108" yWindow="-108" windowWidth="23256" windowHeight="12576" tabRatio="726" activeTab="4" xr2:uid="{00000000-000D-0000-FFFF-FFFF00000000}"/>
  </bookViews>
  <sheets>
    <sheet name="Eelarvearuanne" sheetId="7" r:id="rId1"/>
    <sheet name="Strateegia vorm KOV" sheetId="1" r:id="rId2"/>
    <sheet name="Strateegia vorm valdkonniti" sheetId="8" state="hidden" r:id="rId3"/>
    <sheet name="Strateegia vorm sõltuv üksus" sheetId="5" r:id="rId4"/>
    <sheet name="Strateegia vorm arvestusüksus" sheetId="6" r:id="rId5"/>
  </sheets>
  <definedNames>
    <definedName name="_xlnm.Print_Area" localSheetId="3">'Strateegia vorm sõltuv üksus'!$A$1:$G$21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3" i="1" l="1"/>
  <c r="E204" i="1"/>
  <c r="D204" i="1"/>
  <c r="D205" i="1"/>
  <c r="C204" i="1"/>
  <c r="F205" i="1"/>
  <c r="E205" i="1"/>
  <c r="C205" i="1"/>
  <c r="C212" i="1"/>
  <c r="D212" i="1"/>
  <c r="E212" i="1"/>
  <c r="F212" i="1"/>
  <c r="G212" i="1"/>
  <c r="G205" i="1"/>
  <c r="F204" i="1"/>
  <c r="G204" i="1"/>
  <c r="E96" i="1" l="1"/>
  <c r="F96" i="1"/>
  <c r="G96" i="1"/>
  <c r="D96" i="1"/>
  <c r="D95" i="1"/>
  <c r="E95" i="1"/>
  <c r="F95" i="1"/>
  <c r="G95" i="1"/>
  <c r="C95" i="1"/>
  <c r="D101" i="1"/>
  <c r="E101" i="1"/>
  <c r="F101" i="1"/>
  <c r="G101" i="1"/>
  <c r="C101" i="1"/>
  <c r="D102" i="1"/>
  <c r="E102" i="1"/>
  <c r="F102" i="1"/>
  <c r="G102" i="1"/>
  <c r="C102" i="1"/>
  <c r="D159" i="1"/>
  <c r="E159" i="1"/>
  <c r="F159" i="1"/>
  <c r="G159" i="1"/>
  <c r="C159" i="1"/>
  <c r="D160" i="1"/>
  <c r="E160" i="1"/>
  <c r="F160" i="1"/>
  <c r="G160" i="1"/>
  <c r="C160" i="1"/>
  <c r="D209" i="1"/>
  <c r="E209" i="1"/>
  <c r="F209" i="1"/>
  <c r="G121" i="1" l="1"/>
  <c r="D35" i="7"/>
  <c r="D48" i="7" s="1"/>
  <c r="D158" i="7"/>
  <c r="D30" i="7"/>
  <c r="G63" i="5"/>
  <c r="F63" i="5"/>
  <c r="E63" i="5"/>
  <c r="D63" i="5"/>
  <c r="C63" i="5"/>
  <c r="B63" i="5"/>
  <c r="G84" i="1" l="1"/>
  <c r="E83" i="1"/>
  <c r="G83" i="1"/>
  <c r="G82" i="1" s="1"/>
  <c r="D72" i="1"/>
  <c r="D70" i="1" s="1"/>
  <c r="E72" i="1"/>
  <c r="F72" i="1"/>
  <c r="G72" i="1"/>
  <c r="C72" i="1"/>
  <c r="D71" i="1"/>
  <c r="E71" i="1"/>
  <c r="F71" i="1"/>
  <c r="G71" i="1"/>
  <c r="G70" i="1" s="1"/>
  <c r="C71" i="1"/>
  <c r="G60" i="1"/>
  <c r="C60" i="1"/>
  <c r="F59" i="1"/>
  <c r="G59" i="1"/>
  <c r="G230" i="1"/>
  <c r="G227" i="1"/>
  <c r="G218" i="1"/>
  <c r="G224" i="1"/>
  <c r="G221" i="1"/>
  <c r="G215" i="1"/>
  <c r="G209" i="1"/>
  <c r="G206" i="1"/>
  <c r="E203" i="1"/>
  <c r="F84" i="1"/>
  <c r="D83" i="1"/>
  <c r="F83" i="1"/>
  <c r="C84" i="1"/>
  <c r="C83" i="1"/>
  <c r="G200" i="1"/>
  <c r="G197" i="1"/>
  <c r="G194" i="1"/>
  <c r="E191" i="1"/>
  <c r="F191" i="1"/>
  <c r="G191" i="1"/>
  <c r="G188" i="1"/>
  <c r="G185" i="1"/>
  <c r="D172" i="1"/>
  <c r="D81" i="1" s="1"/>
  <c r="E172" i="1"/>
  <c r="E81" i="1" s="1"/>
  <c r="F172" i="1"/>
  <c r="F81" i="1" s="1"/>
  <c r="G172" i="1"/>
  <c r="D171" i="1"/>
  <c r="D80" i="1" s="1"/>
  <c r="E171" i="1"/>
  <c r="E170" i="1" s="1"/>
  <c r="F171" i="1"/>
  <c r="F80" i="1" s="1"/>
  <c r="G171" i="1"/>
  <c r="G80" i="1" s="1"/>
  <c r="C171" i="1"/>
  <c r="C80" i="1" s="1"/>
  <c r="C172" i="1"/>
  <c r="C81" i="1" s="1"/>
  <c r="G75" i="1"/>
  <c r="G74" i="1"/>
  <c r="G73" i="1" s="1"/>
  <c r="C74" i="1"/>
  <c r="D69" i="1"/>
  <c r="F69" i="1"/>
  <c r="G69" i="1"/>
  <c r="E68" i="1"/>
  <c r="C209" i="1"/>
  <c r="F200" i="1"/>
  <c r="E200" i="1"/>
  <c r="D200" i="1"/>
  <c r="C200" i="1"/>
  <c r="E115" i="1"/>
  <c r="F115" i="1"/>
  <c r="F188" i="1"/>
  <c r="E188" i="1"/>
  <c r="D188" i="1"/>
  <c r="C188" i="1"/>
  <c r="G182" i="1"/>
  <c r="F182" i="1"/>
  <c r="E182" i="1"/>
  <c r="D182" i="1"/>
  <c r="C182" i="1"/>
  <c r="G145" i="1"/>
  <c r="F145" i="1"/>
  <c r="E145" i="1"/>
  <c r="D145" i="1"/>
  <c r="C145" i="1"/>
  <c r="G142" i="1"/>
  <c r="F142" i="1"/>
  <c r="E142" i="1"/>
  <c r="D142" i="1"/>
  <c r="C142" i="1"/>
  <c r="G139" i="1"/>
  <c r="F139" i="1"/>
  <c r="E139" i="1"/>
  <c r="D139" i="1"/>
  <c r="C139" i="1"/>
  <c r="G136" i="1"/>
  <c r="F136" i="1"/>
  <c r="E136" i="1"/>
  <c r="D136" i="1"/>
  <c r="C136" i="1"/>
  <c r="G133" i="1"/>
  <c r="F133" i="1"/>
  <c r="E133" i="1"/>
  <c r="D133" i="1"/>
  <c r="C133" i="1"/>
  <c r="G130" i="1"/>
  <c r="F130" i="1"/>
  <c r="E130" i="1"/>
  <c r="D130" i="1"/>
  <c r="C130" i="1"/>
  <c r="G127" i="1"/>
  <c r="F127" i="1"/>
  <c r="E127" i="1"/>
  <c r="D127" i="1"/>
  <c r="C127" i="1"/>
  <c r="G179" i="1"/>
  <c r="G176" i="1"/>
  <c r="G173" i="1"/>
  <c r="G167" i="1"/>
  <c r="G164" i="1"/>
  <c r="G161" i="1"/>
  <c r="C16" i="1"/>
  <c r="D16" i="1" s="1"/>
  <c r="F230" i="1"/>
  <c r="E230" i="1"/>
  <c r="D230" i="1"/>
  <c r="C230" i="1"/>
  <c r="F227" i="1"/>
  <c r="E227" i="1"/>
  <c r="D227" i="1"/>
  <c r="C227" i="1"/>
  <c r="F224" i="1"/>
  <c r="E224" i="1"/>
  <c r="D224" i="1"/>
  <c r="C224" i="1"/>
  <c r="F221" i="1"/>
  <c r="E221" i="1"/>
  <c r="D221" i="1"/>
  <c r="C221" i="1"/>
  <c r="F218" i="1"/>
  <c r="E218" i="1"/>
  <c r="D218" i="1"/>
  <c r="C218" i="1"/>
  <c r="F215" i="1"/>
  <c r="E215" i="1"/>
  <c r="D215" i="1"/>
  <c r="C215" i="1"/>
  <c r="F206" i="1"/>
  <c r="E206" i="1"/>
  <c r="D206" i="1"/>
  <c r="C206" i="1"/>
  <c r="F197" i="1"/>
  <c r="E197" i="1"/>
  <c r="D197" i="1"/>
  <c r="C197" i="1"/>
  <c r="F194" i="1"/>
  <c r="E194" i="1"/>
  <c r="D194" i="1"/>
  <c r="C194" i="1"/>
  <c r="D191" i="1"/>
  <c r="C191" i="1"/>
  <c r="F185" i="1"/>
  <c r="E185" i="1"/>
  <c r="D185" i="1"/>
  <c r="C185" i="1"/>
  <c r="F179" i="1"/>
  <c r="E179" i="1"/>
  <c r="D179" i="1"/>
  <c r="C179" i="1"/>
  <c r="F176" i="1"/>
  <c r="E176" i="1"/>
  <c r="D176" i="1"/>
  <c r="C176" i="1"/>
  <c r="F173" i="1"/>
  <c r="E173" i="1"/>
  <c r="D173" i="1"/>
  <c r="C173" i="1"/>
  <c r="F167" i="1"/>
  <c r="E167" i="1"/>
  <c r="D167" i="1"/>
  <c r="C167" i="1"/>
  <c r="F164" i="1"/>
  <c r="E164" i="1"/>
  <c r="D164" i="1"/>
  <c r="C164" i="1"/>
  <c r="F161" i="1"/>
  <c r="F158" i="1" s="1"/>
  <c r="E161" i="1"/>
  <c r="E158" i="1" s="1"/>
  <c r="D161" i="1"/>
  <c r="C161" i="1"/>
  <c r="C158" i="1" s="1"/>
  <c r="F75" i="1"/>
  <c r="E75" i="1"/>
  <c r="D75" i="1"/>
  <c r="F74" i="1"/>
  <c r="F73" i="1" s="1"/>
  <c r="E74" i="1"/>
  <c r="D74" i="1"/>
  <c r="F155" i="1"/>
  <c r="F154" i="1" s="1"/>
  <c r="E155" i="1"/>
  <c r="D155" i="1"/>
  <c r="D154" i="1"/>
  <c r="C155" i="1"/>
  <c r="C154" i="1" s="1"/>
  <c r="E154" i="1"/>
  <c r="F151" i="1"/>
  <c r="E151" i="1"/>
  <c r="D151" i="1"/>
  <c r="C151" i="1"/>
  <c r="F148" i="1"/>
  <c r="E148" i="1"/>
  <c r="D148" i="1"/>
  <c r="C148" i="1"/>
  <c r="F124" i="1"/>
  <c r="E124" i="1"/>
  <c r="D124" i="1"/>
  <c r="C124" i="1"/>
  <c r="F121" i="1"/>
  <c r="E121" i="1"/>
  <c r="D121" i="1"/>
  <c r="C121" i="1"/>
  <c r="F118" i="1"/>
  <c r="E118" i="1"/>
  <c r="D118" i="1"/>
  <c r="C118" i="1"/>
  <c r="D115" i="1"/>
  <c r="C115" i="1"/>
  <c r="F112" i="1"/>
  <c r="E112" i="1"/>
  <c r="D112" i="1"/>
  <c r="C112" i="1"/>
  <c r="F109" i="1"/>
  <c r="E109" i="1"/>
  <c r="D109" i="1"/>
  <c r="C109" i="1"/>
  <c r="F106" i="1"/>
  <c r="E106" i="1"/>
  <c r="D106" i="1"/>
  <c r="C106" i="1"/>
  <c r="F103" i="1"/>
  <c r="E103" i="1"/>
  <c r="D103" i="1"/>
  <c r="C103" i="1"/>
  <c r="F97" i="1"/>
  <c r="E97" i="1"/>
  <c r="D97" i="1"/>
  <c r="F60" i="1"/>
  <c r="E60" i="1"/>
  <c r="E59" i="1"/>
  <c r="D59" i="1"/>
  <c r="C59" i="1"/>
  <c r="C58" i="1" s="1"/>
  <c r="G155" i="1"/>
  <c r="G154" i="1" s="1"/>
  <c r="G151" i="1"/>
  <c r="G148" i="1"/>
  <c r="G124" i="1"/>
  <c r="G118" i="1"/>
  <c r="G115" i="1"/>
  <c r="G112" i="1"/>
  <c r="G109" i="1"/>
  <c r="H49" i="7"/>
  <c r="H162" i="7"/>
  <c r="B4" i="1"/>
  <c r="C4" i="1"/>
  <c r="D4" i="1" s="1"/>
  <c r="B5" i="1"/>
  <c r="C5" i="1"/>
  <c r="B7" i="1"/>
  <c r="C7" i="1"/>
  <c r="D8" i="1"/>
  <c r="B9" i="1"/>
  <c r="C9" i="1"/>
  <c r="B10" i="1"/>
  <c r="C10" i="1"/>
  <c r="B11" i="1"/>
  <c r="C11" i="1"/>
  <c r="B12" i="1"/>
  <c r="B16" i="1"/>
  <c r="B17" i="1"/>
  <c r="D17" i="1" s="1"/>
  <c r="C17" i="1"/>
  <c r="B19" i="1"/>
  <c r="C19" i="1"/>
  <c r="B22" i="1"/>
  <c r="C22" i="1"/>
  <c r="B23" i="1"/>
  <c r="C23" i="1"/>
  <c r="B25" i="1"/>
  <c r="B24" i="1" s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D34" i="1"/>
  <c r="B35" i="1"/>
  <c r="C35" i="1"/>
  <c r="B36" i="1"/>
  <c r="C36" i="1"/>
  <c r="B37" i="1"/>
  <c r="B38" i="1"/>
  <c r="C38" i="1"/>
  <c r="D38" i="1"/>
  <c r="B41" i="1"/>
  <c r="B42" i="1"/>
  <c r="E8" i="1"/>
  <c r="E34" i="1"/>
  <c r="E38" i="1"/>
  <c r="B44" i="1"/>
  <c r="C44" i="1"/>
  <c r="C14" i="6" s="1"/>
  <c r="F38" i="1"/>
  <c r="G38" i="1"/>
  <c r="H7" i="7"/>
  <c r="H6" i="7"/>
  <c r="H15" i="7"/>
  <c r="H19" i="7"/>
  <c r="H25" i="7"/>
  <c r="B14" i="1"/>
  <c r="H30" i="7"/>
  <c r="H35" i="7"/>
  <c r="H56" i="7"/>
  <c r="H64" i="7"/>
  <c r="H68" i="7"/>
  <c r="H85" i="7"/>
  <c r="I30" i="8"/>
  <c r="H92" i="7"/>
  <c r="H99" i="7"/>
  <c r="I44" i="8"/>
  <c r="H106" i="7"/>
  <c r="H124" i="7"/>
  <c r="I58" i="8"/>
  <c r="H137" i="7"/>
  <c r="D64" i="7"/>
  <c r="J16" i="8"/>
  <c r="D68" i="7"/>
  <c r="D85" i="7"/>
  <c r="J30" i="8"/>
  <c r="D92" i="7"/>
  <c r="D99" i="7"/>
  <c r="D106" i="7"/>
  <c r="J51" i="8"/>
  <c r="L51" i="8"/>
  <c r="D124" i="7"/>
  <c r="D137" i="7"/>
  <c r="J65" i="8"/>
  <c r="G106" i="1"/>
  <c r="G103" i="1"/>
  <c r="G97" i="1"/>
  <c r="G94" i="1"/>
  <c r="C85" i="1"/>
  <c r="C76" i="1"/>
  <c r="C61" i="1"/>
  <c r="I37" i="8"/>
  <c r="I65" i="8"/>
  <c r="I51" i="8"/>
  <c r="I9" i="8"/>
  <c r="J9" i="8"/>
  <c r="G76" i="1"/>
  <c r="F76" i="1"/>
  <c r="E76" i="1"/>
  <c r="D76" i="1"/>
  <c r="F70" i="1"/>
  <c r="B242" i="5"/>
  <c r="J58" i="8"/>
  <c r="D7" i="7"/>
  <c r="C6" i="1"/>
  <c r="D15" i="7"/>
  <c r="D19" i="7"/>
  <c r="C12" i="1" s="1"/>
  <c r="D25" i="7"/>
  <c r="G48" i="7"/>
  <c r="D49" i="7"/>
  <c r="D156" i="7"/>
  <c r="D56" i="7"/>
  <c r="J23" i="8"/>
  <c r="J37" i="8"/>
  <c r="J44" i="8"/>
  <c r="C210" i="5"/>
  <c r="D210" i="5"/>
  <c r="C18" i="5"/>
  <c r="C22" i="5"/>
  <c r="C23" i="5" s="1"/>
  <c r="C42" i="5"/>
  <c r="D42" i="5" s="1"/>
  <c r="C66" i="5"/>
  <c r="C90" i="5"/>
  <c r="D90" i="5"/>
  <c r="C114" i="5"/>
  <c r="D114" i="5"/>
  <c r="E114" i="5"/>
  <c r="C138" i="5"/>
  <c r="C162" i="5"/>
  <c r="D162" i="5"/>
  <c r="C186" i="5"/>
  <c r="D186" i="5"/>
  <c r="E186" i="5"/>
  <c r="C234" i="5"/>
  <c r="D234" i="5"/>
  <c r="E234" i="5"/>
  <c r="B256" i="5"/>
  <c r="B257" i="5"/>
  <c r="B14" i="6" s="1"/>
  <c r="B258" i="5"/>
  <c r="B259" i="5"/>
  <c r="C259" i="5"/>
  <c r="B244" i="5"/>
  <c r="C17" i="5"/>
  <c r="D17" i="5"/>
  <c r="E17" i="5" s="1"/>
  <c r="F17" i="5" s="1"/>
  <c r="C247" i="5"/>
  <c r="D247" i="5"/>
  <c r="D4" i="6" s="1"/>
  <c r="E247" i="5"/>
  <c r="F247" i="5"/>
  <c r="G247" i="5"/>
  <c r="G259" i="5"/>
  <c r="F259" i="5"/>
  <c r="E259" i="5"/>
  <c r="D259" i="5"/>
  <c r="B247" i="5"/>
  <c r="B4" i="6" s="1"/>
  <c r="G244" i="5"/>
  <c r="G4" i="6" s="1"/>
  <c r="F244" i="5"/>
  <c r="E244" i="5"/>
  <c r="D244" i="5"/>
  <c r="C244" i="5"/>
  <c r="C242" i="5"/>
  <c r="C246" i="5"/>
  <c r="C243" i="5"/>
  <c r="C245" i="5"/>
  <c r="C257" i="5"/>
  <c r="D242" i="5"/>
  <c r="D246" i="5"/>
  <c r="D243" i="5"/>
  <c r="D245" i="5"/>
  <c r="D257" i="5"/>
  <c r="D14" i="6"/>
  <c r="E242" i="5"/>
  <c r="E246" i="5"/>
  <c r="E243" i="5"/>
  <c r="E245" i="5"/>
  <c r="E257" i="5"/>
  <c r="E14" i="6" s="1"/>
  <c r="F242" i="5"/>
  <c r="F246" i="5"/>
  <c r="F243" i="5"/>
  <c r="F245" i="5"/>
  <c r="F257" i="5"/>
  <c r="F14" i="6"/>
  <c r="G242" i="5"/>
  <c r="G246" i="5"/>
  <c r="G243" i="5"/>
  <c r="G245" i="5"/>
  <c r="G257" i="5"/>
  <c r="G14" i="6" s="1"/>
  <c r="B246" i="5"/>
  <c r="B243" i="5"/>
  <c r="B245" i="5"/>
  <c r="B255" i="5"/>
  <c r="C252" i="5"/>
  <c r="C226" i="5"/>
  <c r="C228" i="5"/>
  <c r="C240" i="5"/>
  <c r="D252" i="5"/>
  <c r="D226" i="5"/>
  <c r="D228" i="5"/>
  <c r="D240" i="5"/>
  <c r="E252" i="5"/>
  <c r="E226" i="5"/>
  <c r="E228" i="5"/>
  <c r="E240" i="5"/>
  <c r="F252" i="5"/>
  <c r="F226" i="5"/>
  <c r="F228" i="5"/>
  <c r="F240" i="5"/>
  <c r="G252" i="5"/>
  <c r="G226" i="5"/>
  <c r="G228" i="5"/>
  <c r="G240" i="5"/>
  <c r="B252" i="5"/>
  <c r="C251" i="5"/>
  <c r="D251" i="5"/>
  <c r="E251" i="5"/>
  <c r="F251" i="5"/>
  <c r="G251" i="5"/>
  <c r="B251" i="5"/>
  <c r="C249" i="5"/>
  <c r="D249" i="5"/>
  <c r="E249" i="5"/>
  <c r="F249" i="5"/>
  <c r="G249" i="5"/>
  <c r="B249" i="5"/>
  <c r="G264" i="5"/>
  <c r="F264" i="5"/>
  <c r="E264" i="5"/>
  <c r="D264" i="5"/>
  <c r="C264" i="5"/>
  <c r="B264" i="5"/>
  <c r="G253" i="5"/>
  <c r="F253" i="5"/>
  <c r="E253" i="5"/>
  <c r="D253" i="5"/>
  <c r="C253" i="5"/>
  <c r="B253" i="5"/>
  <c r="G258" i="5"/>
  <c r="F258" i="5"/>
  <c r="E258" i="5"/>
  <c r="D258" i="5"/>
  <c r="C258" i="5"/>
  <c r="C233" i="5"/>
  <c r="D233" i="5"/>
  <c r="B238" i="5"/>
  <c r="B239" i="5"/>
  <c r="B226" i="5"/>
  <c r="B228" i="5"/>
  <c r="B240" i="5"/>
  <c r="C209" i="5"/>
  <c r="D209" i="5"/>
  <c r="B214" i="5"/>
  <c r="B215" i="5"/>
  <c r="G202" i="5"/>
  <c r="G204" i="5"/>
  <c r="G216" i="5"/>
  <c r="F202" i="5"/>
  <c r="F204" i="5"/>
  <c r="F216" i="5"/>
  <c r="E202" i="5"/>
  <c r="E204" i="5"/>
  <c r="E216" i="5"/>
  <c r="D202" i="5"/>
  <c r="D204" i="5"/>
  <c r="D216" i="5"/>
  <c r="C202" i="5"/>
  <c r="C204" i="5"/>
  <c r="C216" i="5"/>
  <c r="B202" i="5"/>
  <c r="B204" i="5"/>
  <c r="B216" i="5"/>
  <c r="C185" i="5"/>
  <c r="D185" i="5"/>
  <c r="B190" i="5"/>
  <c r="B191" i="5"/>
  <c r="G178" i="5"/>
  <c r="G180" i="5"/>
  <c r="G192" i="5"/>
  <c r="F178" i="5"/>
  <c r="F180" i="5"/>
  <c r="F192" i="5"/>
  <c r="E178" i="5"/>
  <c r="E180" i="5"/>
  <c r="E192" i="5"/>
  <c r="D178" i="5"/>
  <c r="D180" i="5"/>
  <c r="D192" i="5"/>
  <c r="C178" i="5"/>
  <c r="C180" i="5"/>
  <c r="C192" i="5"/>
  <c r="B178" i="5"/>
  <c r="B180" i="5"/>
  <c r="B192" i="5"/>
  <c r="C161" i="5"/>
  <c r="B166" i="5"/>
  <c r="B167" i="5"/>
  <c r="G154" i="5"/>
  <c r="G156" i="5"/>
  <c r="G168" i="5"/>
  <c r="F154" i="5"/>
  <c r="F156" i="5"/>
  <c r="F168" i="5"/>
  <c r="E154" i="5"/>
  <c r="E156" i="5"/>
  <c r="E168" i="5"/>
  <c r="D154" i="5"/>
  <c r="D156" i="5"/>
  <c r="D168" i="5"/>
  <c r="C154" i="5"/>
  <c r="C156" i="5"/>
  <c r="C168" i="5"/>
  <c r="B154" i="5"/>
  <c r="B156" i="5"/>
  <c r="B168" i="5"/>
  <c r="C137" i="5"/>
  <c r="B142" i="5"/>
  <c r="B143" i="5"/>
  <c r="G130" i="5"/>
  <c r="G132" i="5"/>
  <c r="G144" i="5"/>
  <c r="F130" i="5"/>
  <c r="F132" i="5"/>
  <c r="F144" i="5"/>
  <c r="E130" i="5"/>
  <c r="E132" i="5"/>
  <c r="E144" i="5"/>
  <c r="D130" i="5"/>
  <c r="D132" i="5"/>
  <c r="D144" i="5"/>
  <c r="C130" i="5"/>
  <c r="C132" i="5"/>
  <c r="C144" i="5"/>
  <c r="B130" i="5"/>
  <c r="B132" i="5"/>
  <c r="B144" i="5"/>
  <c r="C113" i="5"/>
  <c r="D113" i="5"/>
  <c r="B118" i="5"/>
  <c r="B119" i="5"/>
  <c r="G106" i="5"/>
  <c r="G108" i="5"/>
  <c r="G120" i="5"/>
  <c r="F106" i="5"/>
  <c r="F108" i="5"/>
  <c r="F120" i="5"/>
  <c r="E106" i="5"/>
  <c r="E108" i="5"/>
  <c r="E120" i="5"/>
  <c r="D106" i="5"/>
  <c r="D108" i="5"/>
  <c r="D120" i="5"/>
  <c r="C106" i="5"/>
  <c r="C108" i="5"/>
  <c r="C120" i="5"/>
  <c r="B106" i="5"/>
  <c r="B108" i="5"/>
  <c r="B120" i="5"/>
  <c r="C89" i="5"/>
  <c r="D89" i="5"/>
  <c r="B94" i="5"/>
  <c r="B95" i="5"/>
  <c r="G82" i="5"/>
  <c r="G84" i="5"/>
  <c r="G96" i="5"/>
  <c r="F82" i="5"/>
  <c r="F84" i="5"/>
  <c r="F96" i="5"/>
  <c r="E82" i="5"/>
  <c r="E84" i="5"/>
  <c r="E96" i="5"/>
  <c r="D82" i="5"/>
  <c r="D84" i="5"/>
  <c r="D96" i="5"/>
  <c r="C82" i="5"/>
  <c r="C84" i="5"/>
  <c r="C96" i="5"/>
  <c r="B82" i="5"/>
  <c r="B84" i="5"/>
  <c r="B96" i="5"/>
  <c r="C65" i="5"/>
  <c r="C70" i="5" s="1"/>
  <c r="C71" i="5" s="1"/>
  <c r="B70" i="5"/>
  <c r="B71" i="5" s="1"/>
  <c r="G58" i="5"/>
  <c r="G60" i="5" s="1"/>
  <c r="G72" i="5" s="1"/>
  <c r="F58" i="5"/>
  <c r="F60" i="5"/>
  <c r="F72" i="5" s="1"/>
  <c r="E58" i="5"/>
  <c r="E60" i="5" s="1"/>
  <c r="E72" i="5" s="1"/>
  <c r="D58" i="5"/>
  <c r="D60" i="5" s="1"/>
  <c r="D72" i="5" s="1"/>
  <c r="C58" i="5"/>
  <c r="C60" i="5" s="1"/>
  <c r="C72" i="5" s="1"/>
  <c r="B58" i="5"/>
  <c r="B60" i="5"/>
  <c r="B72" i="5" s="1"/>
  <c r="C41" i="5"/>
  <c r="D41" i="5" s="1"/>
  <c r="E41" i="5" s="1"/>
  <c r="F41" i="5" s="1"/>
  <c r="G41" i="5" s="1"/>
  <c r="B46" i="5"/>
  <c r="B47" i="5" s="1"/>
  <c r="G34" i="5"/>
  <c r="G36" i="5" s="1"/>
  <c r="G48" i="5" s="1"/>
  <c r="F34" i="5"/>
  <c r="F36" i="5" s="1"/>
  <c r="F48" i="5" s="1"/>
  <c r="E34" i="5"/>
  <c r="E36" i="5" s="1"/>
  <c r="E48" i="5" s="1"/>
  <c r="D34" i="5"/>
  <c r="D36" i="5" s="1"/>
  <c r="D48" i="5" s="1"/>
  <c r="C34" i="5"/>
  <c r="C36" i="5" s="1"/>
  <c r="C48" i="5" s="1"/>
  <c r="B34" i="5"/>
  <c r="B36" i="5" s="1"/>
  <c r="B48" i="5" s="1"/>
  <c r="B22" i="5"/>
  <c r="B23" i="5"/>
  <c r="G10" i="5"/>
  <c r="G12" i="5" s="1"/>
  <c r="G24" i="5" s="1"/>
  <c r="F10" i="5"/>
  <c r="F12" i="5" s="1"/>
  <c r="F24" i="5" s="1"/>
  <c r="E10" i="5"/>
  <c r="E12" i="5"/>
  <c r="E24" i="5" s="1"/>
  <c r="D10" i="5"/>
  <c r="D12" i="5" s="1"/>
  <c r="D24" i="5" s="1"/>
  <c r="C10" i="5"/>
  <c r="C12" i="5"/>
  <c r="C24" i="5" s="1"/>
  <c r="B10" i="5"/>
  <c r="B12" i="5"/>
  <c r="B24" i="5" s="1"/>
  <c r="G114" i="8"/>
  <c r="G111" i="8"/>
  <c r="G108" i="8"/>
  <c r="G105" i="8"/>
  <c r="G102" i="8"/>
  <c r="G99" i="8"/>
  <c r="G96" i="8"/>
  <c r="G94" i="8"/>
  <c r="G93" i="8"/>
  <c r="G91" i="8"/>
  <c r="G90" i="8"/>
  <c r="G87" i="8"/>
  <c r="G85" i="8"/>
  <c r="F114" i="8"/>
  <c r="F111" i="8"/>
  <c r="F108" i="8"/>
  <c r="F106" i="8"/>
  <c r="F105" i="8"/>
  <c r="F102" i="8"/>
  <c r="F99" i="8"/>
  <c r="F96" i="8"/>
  <c r="F94" i="8"/>
  <c r="F93" i="8"/>
  <c r="F90" i="8"/>
  <c r="F87" i="8"/>
  <c r="E114" i="8"/>
  <c r="E111" i="8"/>
  <c r="E109" i="8"/>
  <c r="E108" i="8"/>
  <c r="E105" i="8"/>
  <c r="E102" i="8"/>
  <c r="E100" i="8"/>
  <c r="E99" i="8"/>
  <c r="E96" i="8"/>
  <c r="E93" i="8"/>
  <c r="E91" i="8"/>
  <c r="E90" i="8"/>
  <c r="E87" i="8"/>
  <c r="D114" i="8"/>
  <c r="D111" i="8"/>
  <c r="D109" i="8"/>
  <c r="D108" i="8"/>
  <c r="D105" i="8"/>
  <c r="D102" i="8"/>
  <c r="D99" i="8"/>
  <c r="D96" i="8"/>
  <c r="D93" i="8"/>
  <c r="D90" i="8"/>
  <c r="D87" i="8"/>
  <c r="D85" i="8"/>
  <c r="C114" i="8"/>
  <c r="C111" i="8"/>
  <c r="C108" i="8"/>
  <c r="C105" i="8"/>
  <c r="C102" i="8"/>
  <c r="C99" i="8"/>
  <c r="C96" i="8"/>
  <c r="C93" i="8"/>
  <c r="C90" i="8"/>
  <c r="C87" i="8"/>
  <c r="C85" i="8"/>
  <c r="B114" i="8"/>
  <c r="B111" i="8"/>
  <c r="B108" i="8"/>
  <c r="B105" i="8"/>
  <c r="B102" i="8"/>
  <c r="B99" i="8"/>
  <c r="B96" i="8"/>
  <c r="B93" i="8"/>
  <c r="B90" i="8"/>
  <c r="B87" i="8"/>
  <c r="G113" i="8"/>
  <c r="G110" i="8"/>
  <c r="G107" i="8"/>
  <c r="G106" i="8"/>
  <c r="G104" i="8"/>
  <c r="G101" i="8"/>
  <c r="G100" i="8"/>
  <c r="G98" i="8"/>
  <c r="G97" i="8"/>
  <c r="G95" i="8"/>
  <c r="G92" i="8"/>
  <c r="G89" i="8"/>
  <c r="G86" i="8"/>
  <c r="F113" i="8"/>
  <c r="F110" i="8"/>
  <c r="F107" i="8"/>
  <c r="F104" i="8"/>
  <c r="F103" i="8"/>
  <c r="F101" i="8"/>
  <c r="F100" i="8"/>
  <c r="F98" i="8"/>
  <c r="F97" i="8"/>
  <c r="F95" i="8"/>
  <c r="F92" i="8"/>
  <c r="F91" i="8"/>
  <c r="F89" i="8"/>
  <c r="F86" i="8"/>
  <c r="F85" i="8"/>
  <c r="E113" i="8"/>
  <c r="E110" i="8"/>
  <c r="E107" i="8"/>
  <c r="E104" i="8"/>
  <c r="E101" i="8"/>
  <c r="E98" i="8"/>
  <c r="E97" i="8"/>
  <c r="E95" i="8"/>
  <c r="E92" i="8"/>
  <c r="E89" i="8"/>
  <c r="E88" i="8"/>
  <c r="E86" i="8"/>
  <c r="E85" i="8"/>
  <c r="D113" i="8"/>
  <c r="D116" i="8"/>
  <c r="D110" i="8"/>
  <c r="D107" i="8"/>
  <c r="D106" i="8"/>
  <c r="D104" i="8"/>
  <c r="D103" i="8"/>
  <c r="D101" i="8"/>
  <c r="D100" i="8"/>
  <c r="D98" i="8"/>
  <c r="D97" i="8"/>
  <c r="D95" i="8"/>
  <c r="D94" i="8"/>
  <c r="D92" i="8"/>
  <c r="D91" i="8"/>
  <c r="D89" i="8"/>
  <c r="D88" i="8"/>
  <c r="D86" i="8"/>
  <c r="C113" i="8"/>
  <c r="C112" i="8"/>
  <c r="C110" i="8"/>
  <c r="C107" i="8"/>
  <c r="C106" i="8"/>
  <c r="C104" i="8"/>
  <c r="C103" i="8"/>
  <c r="C101" i="8"/>
  <c r="C100" i="8"/>
  <c r="C98" i="8"/>
  <c r="C97" i="8"/>
  <c r="C95" i="8"/>
  <c r="C92" i="8"/>
  <c r="C89" i="8"/>
  <c r="C88" i="8"/>
  <c r="C86" i="8"/>
  <c r="B113" i="8"/>
  <c r="B112" i="8"/>
  <c r="B110" i="8"/>
  <c r="B109" i="8"/>
  <c r="B107" i="8"/>
  <c r="B106" i="8"/>
  <c r="B104" i="8"/>
  <c r="B101" i="8"/>
  <c r="B100" i="8"/>
  <c r="B98" i="8"/>
  <c r="B97" i="8"/>
  <c r="B95" i="8"/>
  <c r="B92" i="8"/>
  <c r="B89" i="8"/>
  <c r="B88" i="8"/>
  <c r="B86" i="8"/>
  <c r="B85" i="8"/>
  <c r="D55" i="8"/>
  <c r="E85" i="1"/>
  <c r="E64" i="1"/>
  <c r="E61" i="1"/>
  <c r="G85" i="1"/>
  <c r="F85" i="1"/>
  <c r="D85" i="1"/>
  <c r="G64" i="1"/>
  <c r="F64" i="1"/>
  <c r="D64" i="1"/>
  <c r="C64" i="1"/>
  <c r="G61" i="1"/>
  <c r="F61" i="1"/>
  <c r="D61" i="1"/>
  <c r="F8" i="1"/>
  <c r="G8" i="1"/>
  <c r="G69" i="8"/>
  <c r="F69" i="8"/>
  <c r="F76" i="8"/>
  <c r="E69" i="8"/>
  <c r="D69" i="8"/>
  <c r="C69" i="8"/>
  <c r="B69" i="8"/>
  <c r="G66" i="8"/>
  <c r="F66" i="8"/>
  <c r="E66" i="8"/>
  <c r="E65" i="8"/>
  <c r="D66" i="8"/>
  <c r="C66" i="8"/>
  <c r="B66" i="8"/>
  <c r="G62" i="8"/>
  <c r="F62" i="8"/>
  <c r="E62" i="8"/>
  <c r="D62" i="8"/>
  <c r="C62" i="8"/>
  <c r="B62" i="8"/>
  <c r="G59" i="8"/>
  <c r="G58" i="8"/>
  <c r="F59" i="8"/>
  <c r="F58" i="8"/>
  <c r="E59" i="8"/>
  <c r="D59" i="8"/>
  <c r="D58" i="8"/>
  <c r="C59" i="8"/>
  <c r="C58" i="8"/>
  <c r="L58" i="8"/>
  <c r="B59" i="8"/>
  <c r="B58" i="8"/>
  <c r="K58" i="8"/>
  <c r="G55" i="8"/>
  <c r="F55" i="8"/>
  <c r="E55" i="8"/>
  <c r="C55" i="8"/>
  <c r="B55" i="8"/>
  <c r="G52" i="8"/>
  <c r="G51" i="8"/>
  <c r="F52" i="8"/>
  <c r="E52" i="8"/>
  <c r="D52" i="8"/>
  <c r="D51" i="8"/>
  <c r="C52" i="8"/>
  <c r="C51" i="8"/>
  <c r="B52" i="8"/>
  <c r="B73" i="8"/>
  <c r="B51" i="8"/>
  <c r="K51" i="8"/>
  <c r="G48" i="8"/>
  <c r="F48" i="8"/>
  <c r="E48" i="8"/>
  <c r="E44" i="8"/>
  <c r="D48" i="8"/>
  <c r="C48" i="8"/>
  <c r="B48" i="8"/>
  <c r="G45" i="8"/>
  <c r="G44" i="8"/>
  <c r="F45" i="8"/>
  <c r="F44" i="8"/>
  <c r="E45" i="8"/>
  <c r="D45" i="8"/>
  <c r="D44" i="8"/>
  <c r="C45" i="8"/>
  <c r="C44" i="8"/>
  <c r="B45" i="8"/>
  <c r="B44" i="8"/>
  <c r="G41" i="8"/>
  <c r="F41" i="8"/>
  <c r="E41" i="8"/>
  <c r="D41" i="8"/>
  <c r="C41" i="8"/>
  <c r="B41" i="8"/>
  <c r="G38" i="8"/>
  <c r="G37" i="8"/>
  <c r="F38" i="8"/>
  <c r="E38" i="8"/>
  <c r="E37" i="8"/>
  <c r="D38" i="8"/>
  <c r="C38" i="8"/>
  <c r="B38" i="8"/>
  <c r="G34" i="8"/>
  <c r="G30" i="8"/>
  <c r="F34" i="8"/>
  <c r="E34" i="8"/>
  <c r="D34" i="8"/>
  <c r="C34" i="8"/>
  <c r="B34" i="8"/>
  <c r="G31" i="8"/>
  <c r="F31" i="8"/>
  <c r="F30" i="8"/>
  <c r="E31" i="8"/>
  <c r="E30" i="8"/>
  <c r="D31" i="8"/>
  <c r="C31" i="8"/>
  <c r="C30" i="8"/>
  <c r="L30" i="8"/>
  <c r="B31" i="8"/>
  <c r="B30" i="8"/>
  <c r="K30" i="8"/>
  <c r="G27" i="8"/>
  <c r="F27" i="8"/>
  <c r="E27" i="8"/>
  <c r="D27" i="8"/>
  <c r="C27" i="8"/>
  <c r="B27" i="8"/>
  <c r="G24" i="8"/>
  <c r="F24" i="8"/>
  <c r="F23" i="8"/>
  <c r="E24" i="8"/>
  <c r="D24" i="8"/>
  <c r="D23" i="8"/>
  <c r="D72" i="8"/>
  <c r="C24" i="8"/>
  <c r="B24" i="8"/>
  <c r="B23" i="8"/>
  <c r="K23" i="8"/>
  <c r="G20" i="8"/>
  <c r="F20" i="8"/>
  <c r="E20" i="8"/>
  <c r="D20" i="8"/>
  <c r="C20" i="8"/>
  <c r="B20" i="8"/>
  <c r="G17" i="8"/>
  <c r="G16" i="8"/>
  <c r="F17" i="8"/>
  <c r="F16" i="8"/>
  <c r="E17" i="8"/>
  <c r="E16" i="8"/>
  <c r="D17" i="8"/>
  <c r="D16" i="8"/>
  <c r="C17" i="8"/>
  <c r="B17" i="8"/>
  <c r="B16" i="8"/>
  <c r="G13" i="8"/>
  <c r="F13" i="8"/>
  <c r="E13" i="8"/>
  <c r="D13" i="8"/>
  <c r="C13" i="8"/>
  <c r="B13" i="8"/>
  <c r="G10" i="8"/>
  <c r="F10" i="8"/>
  <c r="E10" i="8"/>
  <c r="E9" i="8"/>
  <c r="D10" i="8"/>
  <c r="D9" i="8"/>
  <c r="C10" i="8"/>
  <c r="C9" i="8"/>
  <c r="B10" i="8"/>
  <c r="C3" i="8"/>
  <c r="C2" i="8"/>
  <c r="D3" i="8"/>
  <c r="D2" i="8"/>
  <c r="E3" i="8"/>
  <c r="E2" i="8"/>
  <c r="F3" i="8"/>
  <c r="F2" i="8"/>
  <c r="G3" i="8"/>
  <c r="C6" i="8"/>
  <c r="D6" i="8"/>
  <c r="E6" i="8"/>
  <c r="F6" i="8"/>
  <c r="G6" i="8"/>
  <c r="B6" i="8"/>
  <c r="B3" i="8"/>
  <c r="B2" i="8"/>
  <c r="G78" i="8"/>
  <c r="F78" i="8"/>
  <c r="E78" i="8"/>
  <c r="D78" i="8"/>
  <c r="C78" i="8"/>
  <c r="B78" i="8"/>
  <c r="G77" i="8"/>
  <c r="F77" i="8"/>
  <c r="E77" i="8"/>
  <c r="D77" i="8"/>
  <c r="C77" i="8"/>
  <c r="B77" i="8"/>
  <c r="G75" i="8"/>
  <c r="F75" i="8"/>
  <c r="E75" i="8"/>
  <c r="D75" i="8"/>
  <c r="C75" i="8"/>
  <c r="B75" i="8"/>
  <c r="G74" i="8"/>
  <c r="F74" i="8"/>
  <c r="E74" i="8"/>
  <c r="D74" i="8"/>
  <c r="C74" i="8"/>
  <c r="B74" i="8"/>
  <c r="F34" i="1"/>
  <c r="G34" i="1"/>
  <c r="F9" i="8"/>
  <c r="C214" i="5"/>
  <c r="C215" i="5"/>
  <c r="C238" i="5"/>
  <c r="C239" i="5"/>
  <c r="E233" i="5"/>
  <c r="F233" i="5"/>
  <c r="G233" i="5"/>
  <c r="C94" i="5"/>
  <c r="C95" i="5"/>
  <c r="D138" i="5"/>
  <c r="E138" i="5"/>
  <c r="E90" i="5"/>
  <c r="F90" i="5"/>
  <c r="G90" i="5"/>
  <c r="E210" i="5"/>
  <c r="F210" i="5"/>
  <c r="C190" i="5"/>
  <c r="C191" i="5"/>
  <c r="D66" i="5"/>
  <c r="E66" i="5" s="1"/>
  <c r="F186" i="5"/>
  <c r="G186" i="5"/>
  <c r="E23" i="8"/>
  <c r="D30" i="8"/>
  <c r="C65" i="8"/>
  <c r="L65" i="8"/>
  <c r="C91" i="8"/>
  <c r="G109" i="8"/>
  <c r="G88" i="8"/>
  <c r="E94" i="8"/>
  <c r="E106" i="8"/>
  <c r="G2" i="8"/>
  <c r="C23" i="8"/>
  <c r="L23" i="8"/>
  <c r="C37" i="8"/>
  <c r="D37" i="8"/>
  <c r="C94" i="8"/>
  <c r="E103" i="8"/>
  <c r="G112" i="8"/>
  <c r="B103" i="8"/>
  <c r="I16" i="8"/>
  <c r="G73" i="8"/>
  <c r="B37" i="8"/>
  <c r="K37" i="8"/>
  <c r="B65" i="8"/>
  <c r="K65" i="8"/>
  <c r="I2" i="8"/>
  <c r="C118" i="5"/>
  <c r="C119" i="5"/>
  <c r="C16" i="8"/>
  <c r="L16" i="8"/>
  <c r="D238" i="5"/>
  <c r="D239" i="5"/>
  <c r="C73" i="8"/>
  <c r="F88" i="8"/>
  <c r="I23" i="8"/>
  <c r="D65" i="8"/>
  <c r="G210" i="5"/>
  <c r="F37" i="8"/>
  <c r="F73" i="8"/>
  <c r="E51" i="8"/>
  <c r="E76" i="8"/>
  <c r="E58" i="8"/>
  <c r="E73" i="8"/>
  <c r="E113" i="5"/>
  <c r="F113" i="5"/>
  <c r="G113" i="5"/>
  <c r="G9" i="8"/>
  <c r="G103" i="8"/>
  <c r="B117" i="8"/>
  <c r="B94" i="8"/>
  <c r="B9" i="8"/>
  <c r="K9" i="8"/>
  <c r="D18" i="5"/>
  <c r="E89" i="5"/>
  <c r="F89" i="5"/>
  <c r="D94" i="5"/>
  <c r="D95" i="5"/>
  <c r="E185" i="5"/>
  <c r="E190" i="5"/>
  <c r="E191" i="5"/>
  <c r="D190" i="5"/>
  <c r="D191" i="5"/>
  <c r="F114" i="5"/>
  <c r="B76" i="8"/>
  <c r="J2" i="8"/>
  <c r="E118" i="5"/>
  <c r="E119" i="5"/>
  <c r="F185" i="5"/>
  <c r="G185" i="5"/>
  <c r="G114" i="5"/>
  <c r="G118" i="5"/>
  <c r="G119" i="5"/>
  <c r="F118" i="5"/>
  <c r="F119" i="5"/>
  <c r="E94" i="5"/>
  <c r="E95" i="5"/>
  <c r="G190" i="5"/>
  <c r="G191" i="5"/>
  <c r="F94" i="5"/>
  <c r="F95" i="5"/>
  <c r="G89" i="5"/>
  <c r="G94" i="5"/>
  <c r="G95" i="5"/>
  <c r="E112" i="8"/>
  <c r="E115" i="8"/>
  <c r="E116" i="8"/>
  <c r="B72" i="8"/>
  <c r="K72" i="8"/>
  <c r="H55" i="7"/>
  <c r="I72" i="8"/>
  <c r="E18" i="5"/>
  <c r="L37" i="8"/>
  <c r="G115" i="8"/>
  <c r="K16" i="8"/>
  <c r="D76" i="8"/>
  <c r="F65" i="8"/>
  <c r="F72" i="8"/>
  <c r="C76" i="8"/>
  <c r="G65" i="8"/>
  <c r="G76" i="8"/>
  <c r="B91" i="8"/>
  <c r="B115" i="8"/>
  <c r="B116" i="8"/>
  <c r="F109" i="8"/>
  <c r="F116" i="8"/>
  <c r="C117" i="8"/>
  <c r="E209" i="5"/>
  <c r="D214" i="5"/>
  <c r="D215" i="5"/>
  <c r="L2" i="8"/>
  <c r="C142" i="5"/>
  <c r="C143" i="5"/>
  <c r="D137" i="5"/>
  <c r="C166" i="5"/>
  <c r="C167" i="5"/>
  <c r="D161" i="5"/>
  <c r="E161" i="5"/>
  <c r="F161" i="5"/>
  <c r="G161" i="5"/>
  <c r="D22" i="5"/>
  <c r="D23" i="5" s="1"/>
  <c r="C72" i="8"/>
  <c r="L72" i="8"/>
  <c r="D112" i="8"/>
  <c r="D115" i="8"/>
  <c r="L44" i="8"/>
  <c r="E72" i="8"/>
  <c r="C109" i="8"/>
  <c r="C115" i="8"/>
  <c r="C116" i="8"/>
  <c r="E117" i="8"/>
  <c r="F190" i="5"/>
  <c r="F191" i="5"/>
  <c r="D117" i="8"/>
  <c r="D73" i="8"/>
  <c r="F138" i="5"/>
  <c r="K2" i="8"/>
  <c r="L9" i="8"/>
  <c r="K44" i="8"/>
  <c r="G116" i="8"/>
  <c r="F234" i="5"/>
  <c r="E238" i="5"/>
  <c r="E239" i="5"/>
  <c r="E162" i="5"/>
  <c r="D166" i="5"/>
  <c r="D167" i="5"/>
  <c r="D118" i="5"/>
  <c r="D119" i="5"/>
  <c r="D55" i="7"/>
  <c r="J72" i="8"/>
  <c r="G117" i="8"/>
  <c r="G23" i="8"/>
  <c r="F51" i="8"/>
  <c r="F117" i="8"/>
  <c r="F112" i="8"/>
  <c r="F115" i="8"/>
  <c r="H24" i="7"/>
  <c r="H164" i="7"/>
  <c r="E166" i="5"/>
  <c r="E167" i="5"/>
  <c r="F162" i="5"/>
  <c r="G138" i="5"/>
  <c r="G234" i="5"/>
  <c r="G238" i="5"/>
  <c r="G239" i="5"/>
  <c r="F238" i="5"/>
  <c r="F239" i="5"/>
  <c r="E137" i="5"/>
  <c r="D142" i="5"/>
  <c r="D143" i="5"/>
  <c r="F209" i="5"/>
  <c r="E214" i="5"/>
  <c r="E215" i="5"/>
  <c r="F18" i="5"/>
  <c r="G72" i="8"/>
  <c r="G162" i="5"/>
  <c r="G166" i="5"/>
  <c r="G167" i="5"/>
  <c r="F166" i="5"/>
  <c r="F167" i="5"/>
  <c r="F137" i="5"/>
  <c r="E142" i="5"/>
  <c r="E143" i="5"/>
  <c r="G18" i="5"/>
  <c r="G209" i="5"/>
  <c r="G214" i="5"/>
  <c r="G215" i="5"/>
  <c r="F214" i="5"/>
  <c r="F215" i="5"/>
  <c r="G137" i="5"/>
  <c r="G142" i="5"/>
  <c r="G143" i="5"/>
  <c r="F142" i="5"/>
  <c r="F143" i="5"/>
  <c r="H161" i="7"/>
  <c r="H34" i="7"/>
  <c r="H48" i="7"/>
  <c r="B6" i="1"/>
  <c r="D24" i="7"/>
  <c r="D164" i="7" s="1"/>
  <c r="C14" i="1"/>
  <c r="D14" i="1" s="1"/>
  <c r="F94" i="1"/>
  <c r="B80" i="8"/>
  <c r="G100" i="1"/>
  <c r="D84" i="1"/>
  <c r="H17" i="1" l="1"/>
  <c r="B3" i="1"/>
  <c r="C79" i="1"/>
  <c r="C256" i="5"/>
  <c r="E8" i="6"/>
  <c r="D158" i="1"/>
  <c r="B34" i="1"/>
  <c r="D8" i="6"/>
  <c r="I17" i="1"/>
  <c r="B8" i="1"/>
  <c r="F58" i="1"/>
  <c r="F234" i="1"/>
  <c r="B12" i="6"/>
  <c r="F170" i="1"/>
  <c r="C34" i="1"/>
  <c r="C8" i="6" s="1"/>
  <c r="C8" i="1"/>
  <c r="E73" i="1"/>
  <c r="G158" i="1"/>
  <c r="E4" i="1"/>
  <c r="I4" i="1"/>
  <c r="D3" i="1"/>
  <c r="D2" i="1" s="1"/>
  <c r="C3" i="1"/>
  <c r="D60" i="1"/>
  <c r="D58" i="1" s="1"/>
  <c r="D235" i="1"/>
  <c r="B2" i="1"/>
  <c r="B45" i="1"/>
  <c r="B46" i="1" s="1"/>
  <c r="B21" i="1"/>
  <c r="B6" i="6" s="1"/>
  <c r="B15" i="1"/>
  <c r="B13" i="1" s="1"/>
  <c r="B79" i="8" s="1"/>
  <c r="G235" i="1"/>
  <c r="G58" i="1"/>
  <c r="E70" i="1"/>
  <c r="E94" i="1"/>
  <c r="B52" i="1"/>
  <c r="C94" i="1"/>
  <c r="G234" i="1"/>
  <c r="G233" i="1" s="1"/>
  <c r="E100" i="1"/>
  <c r="F100" i="1"/>
  <c r="F82" i="1"/>
  <c r="B20" i="1"/>
  <c r="E58" i="1"/>
  <c r="E16" i="1"/>
  <c r="D15" i="1"/>
  <c r="D13" i="1" s="1"/>
  <c r="D3" i="6" s="1"/>
  <c r="I16" i="1"/>
  <c r="D79" i="1"/>
  <c r="F79" i="1"/>
  <c r="D73" i="1"/>
  <c r="G68" i="1"/>
  <c r="G89" i="1" s="1"/>
  <c r="C170" i="1"/>
  <c r="D94" i="1"/>
  <c r="B8" i="6"/>
  <c r="E80" i="1"/>
  <c r="E79" i="1" s="1"/>
  <c r="E17" i="1"/>
  <c r="E235" i="1"/>
  <c r="H16" i="1"/>
  <c r="D170" i="1"/>
  <c r="G170" i="1"/>
  <c r="C70" i="1"/>
  <c r="E234" i="1"/>
  <c r="B9" i="6"/>
  <c r="C21" i="1"/>
  <c r="C15" i="1"/>
  <c r="C13" i="1" s="1"/>
  <c r="C234" i="1"/>
  <c r="C82" i="1"/>
  <c r="D82" i="1"/>
  <c r="F235" i="1"/>
  <c r="D203" i="1"/>
  <c r="F203" i="1"/>
  <c r="E84" i="1"/>
  <c r="E82" i="1" s="1"/>
  <c r="F90" i="1"/>
  <c r="F24" i="1" s="1"/>
  <c r="F52" i="1" s="1"/>
  <c r="G81" i="1"/>
  <c r="E69" i="1"/>
  <c r="E67" i="1" s="1"/>
  <c r="C80" i="8"/>
  <c r="F68" i="1"/>
  <c r="C100" i="1"/>
  <c r="C235" i="1"/>
  <c r="C75" i="1"/>
  <c r="C73" i="1" s="1"/>
  <c r="C68" i="1"/>
  <c r="C89" i="1" s="1"/>
  <c r="F248" i="5"/>
  <c r="F250" i="5" s="1"/>
  <c r="F263" i="5" s="1"/>
  <c r="G8" i="6"/>
  <c r="F8" i="6"/>
  <c r="C69" i="1"/>
  <c r="D100" i="1"/>
  <c r="D68" i="1"/>
  <c r="D234" i="1"/>
  <c r="E14" i="1"/>
  <c r="D6" i="7"/>
  <c r="D34" i="7" s="1"/>
  <c r="C6" i="6"/>
  <c r="E248" i="5"/>
  <c r="E250" i="5" s="1"/>
  <c r="E263" i="5" s="1"/>
  <c r="D2" i="6"/>
  <c r="F66" i="5"/>
  <c r="C255" i="5"/>
  <c r="D255" i="5" s="1"/>
  <c r="E255" i="5" s="1"/>
  <c r="F255" i="5" s="1"/>
  <c r="C4" i="6"/>
  <c r="F4" i="6"/>
  <c r="D65" i="5"/>
  <c r="E4" i="6"/>
  <c r="B260" i="5"/>
  <c r="B261" i="5" s="1"/>
  <c r="C46" i="5"/>
  <c r="C47" i="5" s="1"/>
  <c r="G248" i="5"/>
  <c r="G250" i="5" s="1"/>
  <c r="G263" i="5" s="1"/>
  <c r="E42" i="5"/>
  <c r="D256" i="5"/>
  <c r="D46" i="5"/>
  <c r="D47" i="5" s="1"/>
  <c r="B13" i="6"/>
  <c r="B15" i="6" s="1"/>
  <c r="B248" i="5"/>
  <c r="B250" i="5" s="1"/>
  <c r="B263" i="5" s="1"/>
  <c r="F22" i="5"/>
  <c r="F23" i="5" s="1"/>
  <c r="G17" i="5"/>
  <c r="G22" i="5" s="1"/>
  <c r="G23" i="5" s="1"/>
  <c r="E22" i="5"/>
  <c r="E23" i="5" s="1"/>
  <c r="B3" i="6"/>
  <c r="D248" i="5"/>
  <c r="D250" i="5" s="1"/>
  <c r="D263" i="5" s="1"/>
  <c r="C248" i="5"/>
  <c r="C250" i="5" s="1"/>
  <c r="C263" i="5" s="1"/>
  <c r="B2" i="6"/>
  <c r="C42" i="1" l="1"/>
  <c r="D42" i="1" s="1"/>
  <c r="E42" i="1" s="1"/>
  <c r="F42" i="1" s="1"/>
  <c r="G42" i="1" s="1"/>
  <c r="D90" i="1"/>
  <c r="D24" i="1" s="1"/>
  <c r="D52" i="1" s="1"/>
  <c r="F233" i="1"/>
  <c r="G67" i="1"/>
  <c r="C54" i="1"/>
  <c r="C2" i="1"/>
  <c r="C2" i="6" s="1"/>
  <c r="C79" i="8"/>
  <c r="B55" i="1"/>
  <c r="C233" i="1"/>
  <c r="J4" i="1"/>
  <c r="F4" i="1"/>
  <c r="E3" i="1"/>
  <c r="E2" i="1" s="1"/>
  <c r="E233" i="1"/>
  <c r="C3" i="6"/>
  <c r="B47" i="1"/>
  <c r="B33" i="1"/>
  <c r="B51" i="1" s="1"/>
  <c r="E89" i="1"/>
  <c r="E25" i="1" s="1"/>
  <c r="C13" i="6"/>
  <c r="J17" i="1"/>
  <c r="F17" i="1"/>
  <c r="J16" i="1"/>
  <c r="F16" i="1"/>
  <c r="E15" i="1"/>
  <c r="E13" i="1" s="1"/>
  <c r="D233" i="1"/>
  <c r="E90" i="1"/>
  <c r="E24" i="1" s="1"/>
  <c r="E52" i="1" s="1"/>
  <c r="G79" i="1"/>
  <c r="G90" i="1"/>
  <c r="F89" i="1"/>
  <c r="F88" i="1" s="1"/>
  <c r="F23" i="1" s="1"/>
  <c r="F67" i="1"/>
  <c r="C67" i="1"/>
  <c r="C90" i="1"/>
  <c r="D89" i="1"/>
  <c r="D67" i="1"/>
  <c r="D161" i="7"/>
  <c r="C37" i="1"/>
  <c r="C41" i="1" s="1"/>
  <c r="C45" i="1" s="1"/>
  <c r="D55" i="1"/>
  <c r="D20" i="1"/>
  <c r="D79" i="8"/>
  <c r="D54" i="1"/>
  <c r="F14" i="1"/>
  <c r="D5" i="6"/>
  <c r="D17" i="6" s="1"/>
  <c r="G66" i="5"/>
  <c r="C260" i="5"/>
  <c r="C261" i="5" s="1"/>
  <c r="E65" i="5"/>
  <c r="D70" i="5"/>
  <c r="D71" i="5" s="1"/>
  <c r="D260" i="5"/>
  <c r="D261" i="5" s="1"/>
  <c r="E256" i="5"/>
  <c r="F42" i="5"/>
  <c r="E46" i="5"/>
  <c r="E47" i="5" s="1"/>
  <c r="G255" i="5"/>
  <c r="B16" i="6"/>
  <c r="B5" i="6"/>
  <c r="C20" i="1" l="1"/>
  <c r="C47" i="1" s="1"/>
  <c r="C48" i="1" s="1"/>
  <c r="H90" i="1"/>
  <c r="H89" i="1"/>
  <c r="D13" i="6"/>
  <c r="E13" i="6"/>
  <c r="C5" i="6"/>
  <c r="C7" i="6" s="1"/>
  <c r="C53" i="1"/>
  <c r="C33" i="1"/>
  <c r="C51" i="1" s="1"/>
  <c r="C55" i="1"/>
  <c r="D53" i="1"/>
  <c r="G4" i="1"/>
  <c r="K4" i="1"/>
  <c r="F3" i="1"/>
  <c r="F2" i="1" s="1"/>
  <c r="E53" i="1"/>
  <c r="E2" i="6"/>
  <c r="E88" i="1"/>
  <c r="E23" i="1" s="1"/>
  <c r="E91" i="1" s="1"/>
  <c r="G17" i="1"/>
  <c r="L17" i="1" s="1"/>
  <c r="K17" i="1"/>
  <c r="K16" i="1"/>
  <c r="G16" i="1"/>
  <c r="F15" i="1"/>
  <c r="F13" i="1" s="1"/>
  <c r="B48" i="1"/>
  <c r="B49" i="1"/>
  <c r="G24" i="1"/>
  <c r="G52" i="1" s="1"/>
  <c r="G88" i="1"/>
  <c r="C9" i="6"/>
  <c r="C12" i="6" s="1"/>
  <c r="C15" i="6" s="1"/>
  <c r="C16" i="6" s="1"/>
  <c r="F80" i="8"/>
  <c r="F21" i="1"/>
  <c r="F6" i="6" s="1"/>
  <c r="F91" i="1"/>
  <c r="C17" i="6"/>
  <c r="C19" i="6" s="1"/>
  <c r="C24" i="1"/>
  <c r="C52" i="1" s="1"/>
  <c r="C88" i="1"/>
  <c r="C91" i="1" s="1"/>
  <c r="D88" i="1"/>
  <c r="D23" i="1" s="1"/>
  <c r="D25" i="1"/>
  <c r="D162" i="7"/>
  <c r="E79" i="8"/>
  <c r="E55" i="1"/>
  <c r="E20" i="1"/>
  <c r="E54" i="1"/>
  <c r="E3" i="6"/>
  <c r="D47" i="1"/>
  <c r="D48" i="1" s="1"/>
  <c r="G14" i="1"/>
  <c r="C46" i="1"/>
  <c r="C49" i="1"/>
  <c r="F65" i="5"/>
  <c r="E70" i="5"/>
  <c r="E71" i="5" s="1"/>
  <c r="G42" i="5"/>
  <c r="F46" i="5"/>
  <c r="F47" i="5" s="1"/>
  <c r="F256" i="5"/>
  <c r="E260" i="5"/>
  <c r="E261" i="5" s="1"/>
  <c r="D18" i="6"/>
  <c r="B17" i="6"/>
  <c r="B7" i="6"/>
  <c r="B10" i="6" s="1"/>
  <c r="G23" i="1" l="1"/>
  <c r="G21" i="1" s="1"/>
  <c r="G6" i="6" s="1"/>
  <c r="H88" i="1"/>
  <c r="E5" i="6"/>
  <c r="C10" i="6"/>
  <c r="F2" i="6"/>
  <c r="F53" i="1"/>
  <c r="G3" i="1"/>
  <c r="G2" i="1" s="1"/>
  <c r="L4" i="1"/>
  <c r="N72" i="8"/>
  <c r="N73" i="8" s="1"/>
  <c r="E80" i="8"/>
  <c r="E21" i="1"/>
  <c r="E6" i="6" s="1"/>
  <c r="E7" i="6" s="1"/>
  <c r="G15" i="1"/>
  <c r="G13" i="1" s="1"/>
  <c r="L16" i="1"/>
  <c r="G91" i="1"/>
  <c r="C18" i="6"/>
  <c r="D91" i="1"/>
  <c r="D21" i="1"/>
  <c r="D80" i="8"/>
  <c r="M72" i="8"/>
  <c r="M73" i="8" s="1"/>
  <c r="E17" i="6"/>
  <c r="E18" i="6" s="1"/>
  <c r="E47" i="1"/>
  <c r="E48" i="1" s="1"/>
  <c r="F20" i="1"/>
  <c r="F54" i="1"/>
  <c r="O72" i="8"/>
  <c r="O73" i="8" s="1"/>
  <c r="F79" i="8"/>
  <c r="F55" i="1"/>
  <c r="F3" i="6"/>
  <c r="F5" i="6" s="1"/>
  <c r="G65" i="5"/>
  <c r="G70" i="5" s="1"/>
  <c r="G71" i="5" s="1"/>
  <c r="F70" i="5"/>
  <c r="F71" i="5" s="1"/>
  <c r="F13" i="6"/>
  <c r="F260" i="5"/>
  <c r="F261" i="5" s="1"/>
  <c r="G256" i="5"/>
  <c r="G46" i="5"/>
  <c r="G47" i="5" s="1"/>
  <c r="B18" i="6"/>
  <c r="B19" i="6"/>
  <c r="G80" i="8" l="1"/>
  <c r="G53" i="1"/>
  <c r="G2" i="6"/>
  <c r="E33" i="1"/>
  <c r="E37" i="1" s="1"/>
  <c r="E9" i="6" s="1"/>
  <c r="E10" i="6" s="1"/>
  <c r="G20" i="1"/>
  <c r="G47" i="1" s="1"/>
  <c r="G48" i="1" s="1"/>
  <c r="G3" i="6"/>
  <c r="G55" i="1"/>
  <c r="G79" i="8"/>
  <c r="G54" i="1"/>
  <c r="P72" i="8"/>
  <c r="P73" i="8" s="1"/>
  <c r="D6" i="6"/>
  <c r="D7" i="6" s="1"/>
  <c r="D33" i="1"/>
  <c r="D37" i="1" s="1"/>
  <c r="D51" i="1" s="1"/>
  <c r="F17" i="6"/>
  <c r="F18" i="6" s="1"/>
  <c r="F7" i="6"/>
  <c r="F47" i="1"/>
  <c r="F48" i="1" s="1"/>
  <c r="F33" i="1"/>
  <c r="G13" i="6"/>
  <c r="G260" i="5"/>
  <c r="G261" i="5" s="1"/>
  <c r="G33" i="1" l="1"/>
  <c r="G37" i="1" s="1"/>
  <c r="G9" i="6" s="1"/>
  <c r="G5" i="6"/>
  <c r="D41" i="1"/>
  <c r="E41" i="1" s="1"/>
  <c r="D9" i="6"/>
  <c r="D12" i="6" s="1"/>
  <c r="F37" i="1"/>
  <c r="F9" i="6" s="1"/>
  <c r="F10" i="6" s="1"/>
  <c r="E51" i="1"/>
  <c r="G7" i="6" l="1"/>
  <c r="G10" i="6" s="1"/>
  <c r="G17" i="6"/>
  <c r="G18" i="6" s="1"/>
  <c r="D45" i="1"/>
  <c r="D49" i="1" s="1"/>
  <c r="F51" i="1"/>
  <c r="D10" i="6"/>
  <c r="G51" i="1"/>
  <c r="E45" i="1"/>
  <c r="F41" i="1"/>
  <c r="E12" i="6"/>
  <c r="D15" i="6"/>
  <c r="D46" i="1" l="1"/>
  <c r="E49" i="1"/>
  <c r="E46" i="1"/>
  <c r="D16" i="6"/>
  <c r="D19" i="6"/>
  <c r="F12" i="6"/>
  <c r="E15" i="6"/>
  <c r="F45" i="1"/>
  <c r="G41" i="1"/>
  <c r="G45" i="1" s="1"/>
  <c r="F46" i="1" l="1"/>
  <c r="F49" i="1"/>
  <c r="G49" i="1"/>
  <c r="G46" i="1"/>
  <c r="E16" i="6"/>
  <c r="E19" i="6"/>
  <c r="G12" i="6"/>
  <c r="G15" i="6" s="1"/>
  <c r="F15" i="6"/>
  <c r="F19" i="6" l="1"/>
  <c r="F16" i="6"/>
  <c r="G19" i="6"/>
  <c r="G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C3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siin ka reservfond</t>
        </r>
      </text>
    </comment>
    <comment ref="C40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G4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kontrolliks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I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<sst xmlns="http://schemas.openxmlformats.org/spreadsheetml/2006/main" count="1072" uniqueCount="529">
  <si>
    <t>Esitada igale kvartalile järgneva kuu viimaseks kuupäevaks</t>
  </si>
  <si>
    <t>Kulud mii-nusmärgiga!!!</t>
  </si>
  <si>
    <t>Ridu juurde teha ei tohi!</t>
  </si>
  <si>
    <t>Strateegia vormi automaatseks</t>
  </si>
  <si>
    <t>EELARVEARUANDE VORM</t>
  </si>
  <si>
    <t>Valemeid üle kirjutada ei tohi!</t>
  </si>
  <si>
    <t>n-1 aasta täitmiseks</t>
  </si>
  <si>
    <t>Omavalitsuse nimi</t>
  </si>
  <si>
    <t>siin prognoosida a lõpu täitmine</t>
  </si>
  <si>
    <t>Selgitused</t>
  </si>
  <si>
    <t>1:1 kopeeritav 2019 e/a aruandest</t>
  </si>
  <si>
    <t>Seisuga</t>
  </si>
  <si>
    <t xml:space="preserve"> 2019. tekkepõhine täitmine</t>
  </si>
  <si>
    <t>Tunnus</t>
  </si>
  <si>
    <t>Kirje nimetus</t>
  </si>
  <si>
    <t>2020 .a eeldatav täitmine</t>
  </si>
  <si>
    <t>Aasta algusest kokku</t>
  </si>
  <si>
    <t>PÕHITEGEVUSE TULUD KOKKU</t>
  </si>
  <si>
    <t>Maksutulud</t>
  </si>
  <si>
    <t>Füüsilise isiku tulumaks</t>
  </si>
  <si>
    <t>8% lisatud eelmise aasta laekumisele</t>
  </si>
  <si>
    <t>Maamaks</t>
  </si>
  <si>
    <t>Loomapidamismaks</t>
  </si>
  <si>
    <t>Reklaamimaks</t>
  </si>
  <si>
    <t>Teede ja tänavate sulgemise maks</t>
  </si>
  <si>
    <t>Parkimistasu</t>
  </si>
  <si>
    <t>Tulud kaupade ja teenuste müügist</t>
  </si>
  <si>
    <t>Saadavad toetused tegevuskuludeks</t>
  </si>
  <si>
    <t xml:space="preserve">Tasandusfond </t>
  </si>
  <si>
    <t>aasta jooksul ei muutu!</t>
  </si>
  <si>
    <t xml:space="preserve">Toetusfond </t>
  </si>
  <si>
    <t>siin kajastub alates 2015. a ka teederaha</t>
  </si>
  <si>
    <t>3500, 352</t>
  </si>
  <si>
    <t>Muud saadud toetused tegevuskuludeks</t>
  </si>
  <si>
    <t xml:space="preserve">Siin kõik ministeeriumidelt jt saadud toetused jooksvateks kuludeks. </t>
  </si>
  <si>
    <t xml:space="preserve">Muud tegevustulud </t>
  </si>
  <si>
    <t>38250, 38251</t>
  </si>
  <si>
    <t>Kaevandamisõiguse tasu</t>
  </si>
  <si>
    <t xml:space="preserve">kaevandamisõiguse tasu + maa-ainese kaevandamisõiguse tasu </t>
  </si>
  <si>
    <t>38252, 38254</t>
  </si>
  <si>
    <t>Laekumine vee erikasutusest</t>
  </si>
  <si>
    <t>Saastetasud ja keskkonnale tekitatud kahju hüvitis</t>
  </si>
  <si>
    <t>3880, 3888</t>
  </si>
  <si>
    <t xml:space="preserve">Muud eelpool nimetamata muud tegevustulud </t>
  </si>
  <si>
    <t>trahvid ja muud eespool nimetamata tegevustulud (metsatulu - konto 382530), 3818</t>
  </si>
  <si>
    <t>PÕHITEGEVUSE KULUD KOKKU</t>
  </si>
  <si>
    <t>Antavad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</si>
  <si>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</si>
  <si>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</si>
  <si>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</si>
  <si>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Mittesihtotstarbelised toetused</t>
  </si>
  <si>
    <t>Muud tegevuskulud</t>
  </si>
  <si>
    <t>Personalikulud</t>
  </si>
  <si>
    <t>Majandamiskulud</t>
  </si>
  <si>
    <t>Muud kulud</t>
  </si>
  <si>
    <t>Siin kajastatakse ka reservfond</t>
  </si>
  <si>
    <t>PÕHITEGEVUSE TULEM</t>
  </si>
  <si>
    <t>INVESTEERIMISTEGEVUS KOKKU</t>
  </si>
  <si>
    <t>Põhivara müük (+)</t>
  </si>
  <si>
    <t>Põhivara soetus (-)</t>
  </si>
  <si>
    <t>siia ka kap rendi või teenuste kontsessioonilepete alusel põhivara soetamine</t>
  </si>
  <si>
    <t xml:space="preserve">Põhivara soetuseks saadav sihtfinantseerimine(+) </t>
  </si>
  <si>
    <t>tulenevalt RPSst käsitletakse valitseva ja olulise mõju all olevate üksuste osasid ja aktsiaid osalustena ning alla 20%-list hääleõigust andvaid osasid ja aktsiaid muude aktsiate ja osadena</t>
  </si>
  <si>
    <t>Põhivara soetuseks antav sihtfinantseerimine(-)</t>
  </si>
  <si>
    <t>1502</t>
  </si>
  <si>
    <t>Osaluste müük (+)</t>
  </si>
  <si>
    <r>
      <t xml:space="preserve">kajastatakse valitseva ja olulise mõju all olevate tütarde osaluste müük. </t>
    </r>
    <r>
      <rPr>
        <b/>
        <sz val="10"/>
        <rFont val="Times New Roman"/>
        <family val="1"/>
        <charset val="186"/>
      </rPr>
      <t>Kontorühm 150 rahavoo koodiga 02</t>
    </r>
  </si>
  <si>
    <t>1501</t>
  </si>
  <si>
    <t>Osaluste soetus (-)</t>
  </si>
  <si>
    <t xml:space="preserve">Tuleb näidata ka vastava teg ala all </t>
  </si>
  <si>
    <r>
      <t>kajastatakse valitseva ja olulise mõju all olevate tütarde osaluste soetus.</t>
    </r>
    <r>
      <rPr>
        <b/>
        <sz val="10"/>
        <rFont val="Times New Roman"/>
        <family val="1"/>
        <charset val="186"/>
      </rPr>
      <t xml:space="preserve"> Kontorühm 150 rahavoo koodiga 01</t>
    </r>
  </si>
  <si>
    <t>1512</t>
  </si>
  <si>
    <t>Muude aktsiate ja osade müük (+)</t>
  </si>
  <si>
    <r>
      <t>Noteerimata aktsiad ja muud omakapitaliinstrumendid</t>
    </r>
    <r>
      <rPr>
        <b/>
        <sz val="10"/>
        <rFont val="Times New Roman"/>
        <family val="1"/>
        <charset val="186"/>
      </rPr>
      <t>. Kontod 101900 ja 151910 rahavoo koodiga 02</t>
    </r>
  </si>
  <si>
    <t>1511</t>
  </si>
  <si>
    <t>Muude aktsiate ja osade soetus (-)</t>
  </si>
  <si>
    <r>
      <t>Noteerimata aktsiad ja muud omakapitaliinstrumendid</t>
    </r>
    <r>
      <rPr>
        <b/>
        <sz val="10"/>
        <rFont val="Times New Roman"/>
        <family val="1"/>
        <charset val="186"/>
      </rPr>
      <t>.Kontod 101900 ja 151910 rahavoo koodiga 01</t>
    </r>
  </si>
  <si>
    <t>Tagasilaekuvad laenud (+)</t>
  </si>
  <si>
    <t>Kontogrupid 1032 ja 1532 rahavoo koodiga 02.</t>
  </si>
  <si>
    <t>Antavad laenud (-)</t>
  </si>
  <si>
    <r>
      <t xml:space="preserve">Ainult sõltuvale üksusele!!! </t>
    </r>
    <r>
      <rPr>
        <b/>
        <sz val="10"/>
        <rFont val="Times New Roman"/>
        <family val="1"/>
        <charset val="186"/>
      </rPr>
      <t xml:space="preserve"> Teg ala 01800 all</t>
    </r>
  </si>
  <si>
    <t>Kontogrupid 1032 ja 1532 rahavoo koodiga 01.</t>
  </si>
  <si>
    <t>Finantstulud (+)</t>
  </si>
  <si>
    <t>NB! Omanikutulu, dividendid samuti siia</t>
  </si>
  <si>
    <t>Finantstkulud (-)</t>
  </si>
  <si>
    <t>EELARVE TULEM (ÜLEJÄÄK (+) / PUUDUJÄÄK (-))</t>
  </si>
  <si>
    <t>FINANTSEERIMISTEGEVUS</t>
  </si>
  <si>
    <t>2585</t>
  </si>
  <si>
    <t>Kohustuste võtmine (+)</t>
  </si>
  <si>
    <r>
      <t xml:space="preserve">laenude võtmine, võlakirjade emiteerimine, </t>
    </r>
    <r>
      <rPr>
        <b/>
        <sz val="10"/>
        <color indexed="8"/>
        <rFont val="Times New Roman"/>
        <family val="1"/>
        <charset val="186"/>
      </rPr>
      <t>kapitalirendi</t>
    </r>
    <r>
      <rPr>
        <sz val="10"/>
        <color indexed="8"/>
        <rFont val="Times New Roman"/>
        <family val="1"/>
        <charset val="186"/>
      </rPr>
      <t xml:space="preserve">- ja faktooringukohustuste võtmine ning kohustuste võtmine teenuste </t>
    </r>
    <r>
      <rPr>
        <b/>
        <sz val="10"/>
        <color indexed="8"/>
        <rFont val="Times New Roman"/>
        <family val="1"/>
        <charset val="186"/>
      </rPr>
      <t>kontsessioonikokkulepete alusel</t>
    </r>
  </si>
  <si>
    <t>2586</t>
  </si>
  <si>
    <t>Kohustuste tasumine (-)</t>
  </si>
  <si>
    <t>võetud laenude tagasimaksmine, kapitalirendi- ja faktooringukohustuste täitmine, emiteeritud võlakirjade lunastamine ning tagasimaksed teenuste kontsessioonikokkulepete alusel</t>
  </si>
  <si>
    <t>LIKVIIDSETE VARADE MUUTUS (+ suurenemine, - vähenemine)</t>
  </si>
  <si>
    <t>NÕUETE JA KOHUSTUSTE SALDODE MUUTUS (+/-)</t>
  </si>
  <si>
    <t xml:space="preserve">Alates 2017. a valdkonna vormi enam täita vaja ei ole ja seega ei pea siin enam täitma tegevusalasid. 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</si>
  <si>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</si>
  <si>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</si>
  <si>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</si>
  <si>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</si>
  <si>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</si>
  <si>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</si>
  <si>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</si>
  <si>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</si>
  <si>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</si>
  <si>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</si>
  <si>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</si>
  <si>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</si>
  <si>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</si>
  <si>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</si>
  <si>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</si>
  <si>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</si>
  <si>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</si>
  <si>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</si>
  <si>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</si>
  <si>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</si>
  <si>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</si>
  <si>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</si>
  <si>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Ülalnimetamata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</si>
  <si>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</si>
  <si>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</si>
  <si>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</si>
  <si>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</si>
  <si>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</si>
  <si>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</si>
  <si>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</si>
  <si>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</si>
  <si>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</si>
  <si>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</si>
  <si>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</si>
  <si>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</si>
  <si>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</si>
  <si>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</si>
  <si>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</si>
  <si>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</si>
  <si>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</si>
  <si>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</si>
  <si>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</si>
  <si>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</si>
  <si>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</si>
  <si>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</si>
  <si>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</si>
  <si>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</si>
  <si>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</si>
  <si>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</si>
  <si>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</si>
  <si>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</si>
  <si>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</si>
  <si>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arendusprojektid- territoriaalne planeerimine</t>
  </si>
  <si>
    <t>04900</t>
  </si>
  <si>
    <t>Muu majandus (sh.majanduse haldamine)</t>
  </si>
  <si>
    <t>Ülalnimetamata majanduse kulud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</si>
  <si>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</si>
  <si>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</si>
  <si>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</si>
  <si>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</si>
  <si>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</si>
  <si>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</si>
  <si>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</si>
  <si>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</si>
  <si>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</si>
  <si>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</si>
  <si>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</si>
  <si>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</si>
  <si>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</si>
  <si>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</si>
  <si>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</si>
  <si>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</si>
  <si>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</si>
  <si>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</si>
  <si>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</si>
  <si>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</si>
  <si>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</si>
  <si>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</si>
  <si>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</si>
  <si>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</si>
  <si>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</si>
  <si>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</si>
  <si>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</si>
  <si>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</si>
  <si>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</si>
  <si>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</si>
  <si>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</si>
  <si>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</si>
  <si>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</si>
  <si>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</si>
  <si>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</si>
  <si>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</si>
  <si>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</si>
  <si>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</si>
  <si>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kokku</t>
  </si>
  <si>
    <t>08</t>
  </si>
  <si>
    <t>Vabaaeg,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</si>
  <si>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</si>
  <si>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</si>
  <si>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</si>
  <si>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</si>
  <si>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</si>
  <si>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</si>
  <si>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</si>
  <si>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(üritused) tegevused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</si>
  <si>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</si>
  <si>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</si>
  <si>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</si>
  <si>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</si>
  <si>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</si>
  <si>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</si>
  <si>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</si>
  <si>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</si>
  <si>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</si>
  <si>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</si>
  <si>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</si>
  <si>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</si>
  <si>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</si>
  <si>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</si>
  <si>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</si>
  <si>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</si>
  <si>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</si>
  <si>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</si>
  <si>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</si>
  <si>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</si>
  <si>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</si>
  <si>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</si>
  <si>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</si>
  <si>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</si>
  <si>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</si>
  <si>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</si>
  <si>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 xml:space="preserve">Haridus </t>
  </si>
  <si>
    <t>09110</t>
  </si>
  <si>
    <t>Alusharidus (lasteaiad)</t>
  </si>
  <si>
    <t>09210-09221</t>
  </si>
  <si>
    <t>Üldhariduskoolid, sh LAK</t>
  </si>
  <si>
    <t>09222, 09223, 09300</t>
  </si>
  <si>
    <t>Kutseõppeasutused</t>
  </si>
  <si>
    <t>09400</t>
  </si>
  <si>
    <t>Kolmanda taseme haridus - kõrgkoolid</t>
  </si>
  <si>
    <t>09500</t>
  </si>
  <si>
    <t>Täiskasvanute täiendkoolitus</t>
  </si>
  <si>
    <t>09510</t>
  </si>
  <si>
    <t xml:space="preserve">Noorte huviharidus ja huvitegevus 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</si>
  <si>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</si>
  <si>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</si>
  <si>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</si>
  <si>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</si>
  <si>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</si>
  <si>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</si>
  <si>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</si>
  <si>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</si>
  <si>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</si>
  <si>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</si>
  <si>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</si>
  <si>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</si>
  <si>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</si>
  <si>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</si>
  <si>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</si>
  <si>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</si>
  <si>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</si>
  <si>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</si>
  <si>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</si>
  <si>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</si>
  <si>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</si>
  <si>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</si>
  <si>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</si>
  <si>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</si>
  <si>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</si>
  <si>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</si>
  <si>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</si>
  <si>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</si>
  <si>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</si>
  <si>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</si>
  <si>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</si>
  <si>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</si>
  <si>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</si>
  <si>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</si>
  <si>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</si>
  <si>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</si>
  <si>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</si>
  <si>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</si>
  <si>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</si>
  <si>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</si>
  <si>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</si>
  <si>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</si>
  <si>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 xml:space="preserve">MUUD NÄITAJAD </t>
  </si>
  <si>
    <t>Perioodi lõpu seisuga</t>
  </si>
  <si>
    <t>Võlakohustused</t>
  </si>
  <si>
    <t>lisatud valem</t>
  </si>
  <si>
    <t>siin planeerida juba a lõpu seis</t>
  </si>
  <si>
    <t xml:space="preserve">kogu veeru kopeerimisel </t>
  </si>
  <si>
    <t xml:space="preserve">    sh kohustused, mille võrra võib ületada netovõlakoormuse piirmäära</t>
  </si>
  <si>
    <t>perioodi lõpp sisestada</t>
  </si>
  <si>
    <t>Vaba jääk ehk likviidsed varad</t>
  </si>
  <si>
    <t>uuesti, sest muidu tuleb siia perioodi algus</t>
  </si>
  <si>
    <t>Eelarve vastuvõtmise kuupäev</t>
  </si>
  <si>
    <t>Lisaeelarve(te) vastuvõtmise kuupäev(ad)</t>
  </si>
  <si>
    <t>Netovõlakoormus (%)</t>
  </si>
  <si>
    <t>Tasakaalu kontroll</t>
  </si>
  <si>
    <t xml:space="preserve">Kokku artiklite ja tegevusalade võrdlus </t>
  </si>
  <si>
    <t>2019 täitmine</t>
  </si>
  <si>
    <t>2020 eeldatav täitmine</t>
  </si>
  <si>
    <t xml:space="preserve">2021 eelarve  </t>
  </si>
  <si>
    <t xml:space="preserve">2022 eelarve  </t>
  </si>
  <si>
    <t xml:space="preserve">2023 eelarve  </t>
  </si>
  <si>
    <t xml:space="preserve">2024 eelarve  </t>
  </si>
  <si>
    <t>Ridu juurde teha ei tohi, va alumisse investeeringute tabelisse!</t>
  </si>
  <si>
    <t xml:space="preserve">2019 ja 2020 täituvad automaatselt eelarvearuande lehelt!!! </t>
  </si>
  <si>
    <t>Põhitegevuse tulud kokku</t>
  </si>
  <si>
    <t>Valemeid ei tohi üle kirjutada!</t>
  </si>
  <si>
    <t xml:space="preserve">     Maksutulud</t>
  </si>
  <si>
    <t xml:space="preserve">          sh tulumaks</t>
  </si>
  <si>
    <t xml:space="preserve">          sh maamaks</t>
  </si>
  <si>
    <t xml:space="preserve">          sh muud maksutulud</t>
  </si>
  <si>
    <t xml:space="preserve">    Tulud kaupade ja teenuste müügist</t>
  </si>
  <si>
    <t xml:space="preserve">    Saadavad toetused tegevuskuludeks</t>
  </si>
  <si>
    <t xml:space="preserve">         sh  tasandusfond </t>
  </si>
  <si>
    <t xml:space="preserve">         sh  toetusfond</t>
  </si>
  <si>
    <t xml:space="preserve">         sh muud saadud toetused tegevuskuludeks</t>
  </si>
  <si>
    <t>riigilt õppelaen, raamatud jt jooksvad toetused</t>
  </si>
  <si>
    <t xml:space="preserve">     Muud tegevustulud</t>
  </si>
  <si>
    <t xml:space="preserve">kaevandusõiguse tasu, vee erikasutus,saastetasud, trahvid </t>
  </si>
  <si>
    <t>Põhitegevuse kulud kokku</t>
  </si>
  <si>
    <t xml:space="preserve">     Antavad toetused tegevuskuludeks</t>
  </si>
  <si>
    <t xml:space="preserve">     Muud tegevuskulud</t>
  </si>
  <si>
    <t xml:space="preserve">          sh personalikulud</t>
  </si>
  <si>
    <t xml:space="preserve">          sh majandamiskulud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</si>
  <si>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</si>
  <si>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>Siin on aasta makse, real 42 kogusumma (</t>
    </r>
    <r>
      <rPr>
        <b/>
        <u/>
        <sz val="10"/>
        <rFont val="Arial"/>
        <family val="2"/>
        <charset val="186"/>
      </rPr>
      <t>konto 913110</t>
    </r>
    <r>
      <rPr>
        <b/>
        <sz val="10"/>
        <rFont val="Arial"/>
        <family val="2"/>
        <charset val="186"/>
      </rPr>
      <t>)</t>
    </r>
  </si>
  <si>
    <t xml:space="preserve">          sh muud kulud</t>
  </si>
  <si>
    <t>Siin on ka reservfond</t>
  </si>
  <si>
    <t>Põhitegevuse tulem</t>
  </si>
  <si>
    <t>EI TOHI OLLA NEGATIIVNE 2 A JÄRJEST. Kõigi aastate PT summa peab olema vähemalt 0.</t>
  </si>
  <si>
    <t>Investeerimistegevus kokku</t>
  </si>
  <si>
    <t xml:space="preserve">    Põhivara müük (+)</t>
  </si>
  <si>
    <t xml:space="preserve">    Põhivara soetus (-)</t>
  </si>
  <si>
    <t>TÄITUB ALUMISEST TABELIST, REALT millele viitab valem</t>
  </si>
  <si>
    <t xml:space="preserve">         sh projektide omaosalus</t>
  </si>
  <si>
    <t xml:space="preserve">   Põhivara soetuseks saadav sihtfinantseerimine (+)</t>
  </si>
  <si>
    <t>siin ka hajaasustuse veeprogramm, mis lisada valemile plussmärgiga ja alumises tabelis mitte näidata</t>
  </si>
  <si>
    <r>
      <rPr>
        <b/>
        <sz val="10"/>
        <rFont val="Arial"/>
        <family val="2"/>
        <charset val="186"/>
      </rPr>
      <t>Teederaha siin ei näita</t>
    </r>
    <r>
      <rPr>
        <sz val="10"/>
        <rFont val="Arial"/>
        <family val="2"/>
        <charset val="186"/>
      </rPr>
      <t xml:space="preserve">, see on real 10. </t>
    </r>
  </si>
  <si>
    <t xml:space="preserve">   Põhivara soetuseks antav sihtfinantseerimine (-)</t>
  </si>
  <si>
    <t>siin näidata hajaasustus koos antava omapoolse toetusega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</si>
  <si>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</si>
  <si>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</si>
  <si>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</si>
  <si>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</si>
  <si>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>sõltuvale üksusele investeeringuteks, sõltuv üksus näitab fin tehingutes</t>
  </si>
  <si>
    <t xml:space="preserve">   Finantstulud (+)</t>
  </si>
  <si>
    <t>intressid, dividendid</t>
  </si>
  <si>
    <t xml:space="preserve">   Finantskulud (-)</t>
  </si>
  <si>
    <t>Eelarve tulem</t>
  </si>
  <si>
    <t>Finantseerimistegevus</t>
  </si>
  <si>
    <t xml:space="preserve">   Kohustiste võtmine (+)</t>
  </si>
  <si>
    <t>laenu ei saa rohkem võtta kui investeeringuid teete, st rida24+26+28+30!!!</t>
  </si>
  <si>
    <t xml:space="preserve">   Kohustiste tasumine (-)</t>
  </si>
  <si>
    <t>Likviidsete varade muutus (+ suurenemine, - vähenemine)</t>
  </si>
  <si>
    <t>Ei saa rohkem suunata kui reale 40 eelmisel aastal jääb.</t>
  </si>
  <si>
    <t>Nõuete ja kohustiste saldode muutus kokku (+ /-)</t>
  </si>
  <si>
    <t>Lisatud 2 alarida</t>
  </si>
  <si>
    <t xml:space="preserve">   sh nõuete muutus (- suurenemine/ + vähenemine)</t>
  </si>
  <si>
    <t xml:space="preserve">   sh kohustiste muutus (+ suurenemine/ - vähenemine)</t>
  </si>
  <si>
    <t>kui saadi nt katuseraha, siis võtta ülesse kohustusena riigi ees plussiga, järgmisel aastal tuleb seda vähendada miinusega</t>
  </si>
  <si>
    <t>Likviidsete varade suunamata jääk aasta lõpuks</t>
  </si>
  <si>
    <t>Ei saa kunagi olla negatiivne!</t>
  </si>
  <si>
    <t>Võlakohustised kokku aasta lõpu seisuga</t>
  </si>
  <si>
    <t xml:space="preserve">    sh üle 1 a perioodiga mittekatkestatav kasutusrent (konto 913100), sihtfinantseerimise kohustised (konto 253550), saadud ettemaksed (kontogrupp 2038)</t>
  </si>
  <si>
    <t xml:space="preserve">    sh kohustised, mille võrra võib ületada netovõlakoormuse piirmäära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</si>
  <si>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</si>
  <si>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</si>
  <si>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</si>
  <si>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 xml:space="preserve">2020. ja 2021. a kas 10-kordne põhitegevuse tulem või 80% põhitegevuse tuludest, kumb on suurem, kuid mitte rohkem kui 100%. 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</si>
  <si>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</si>
  <si>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Vaba netovõlakoormus (eurodes)</t>
  </si>
  <si>
    <t>E/a kontroll (tasakaal)</t>
  </si>
  <si>
    <t>peab olema 0</t>
  </si>
  <si>
    <t>Kohustiste võtmise kontroll</t>
  </si>
  <si>
    <t>peab üldjuhul olema OK. Erinevus võib tekkida nt refinantseerimisest.</t>
  </si>
  <si>
    <t>Põhitegevuse tulude muutus</t>
  </si>
  <si>
    <t>-</t>
  </si>
  <si>
    <t>Põhitegevuse kulude muutus</t>
  </si>
  <si>
    <t>Omafinantseerimise võimekuse näitaja</t>
  </si>
  <si>
    <t>kui lisate siia tabelisse ka antavad toetused investeeringuteks (art 4502), siis tuleks selleks jagada tabeli andmed käsitsi eelarvestrateegia ridade 23/24 ja 26 vahel.</t>
  </si>
  <si>
    <t>01 Üldised valitsussektori teenused (vallamaja)</t>
  </si>
  <si>
    <t>Kuna kaotasime ära valdkonna vormi, siis on siin toodud investeeringud valdkondade kaupa</t>
  </si>
  <si>
    <t>sh toetuse arvelt</t>
  </si>
  <si>
    <t>sh muude vahendite arvelt (omaosalus)</t>
  </si>
  <si>
    <t>omavahendid + laen</t>
  </si>
  <si>
    <t>02 Riigikaitse</t>
  </si>
  <si>
    <t>03 Avalik kord ja julgeolek</t>
  </si>
  <si>
    <t>04 Majandus</t>
  </si>
  <si>
    <t>teederaha, mis tuleb toetusfondi kaudu, siin topelt näidata ei tohi. Kui teete nendest vahenditest investeeringuid, siis tuleb see summa tõsta omavahendite alla.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</si>
  <si>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</si>
  <si>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</si>
  <si>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</si>
  <si>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</si>
  <si>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</si>
  <si>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</si>
  <si>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KÕIK KOKKU</t>
  </si>
  <si>
    <t>Põhivara soetuse kontroll</t>
  </si>
  <si>
    <t>Suuremad investeeringud nimeliselt</t>
  </si>
  <si>
    <t>siin võib näidata ka art 4502 alt tehtavad investeeringud</t>
  </si>
  <si>
    <t>01 Üldised valitsussektori teenused</t>
  </si>
  <si>
    <t>Vallamaja rekonstrueerimine</t>
  </si>
  <si>
    <t>teed</t>
  </si>
  <si>
    <t>kaasav eelarve</t>
  </si>
  <si>
    <t>Vahi tänav koostöös Tartu linnaga</t>
  </si>
  <si>
    <t>Kuusisoo tee</t>
  </si>
  <si>
    <t>Lasteaia tänav Kõrvekülas</t>
  </si>
  <si>
    <t>Muuseumi tee pikendus</t>
  </si>
  <si>
    <t>kergliiklusteed</t>
  </si>
  <si>
    <t>Keskuse tee, Laeva, Narva mnt äärne, Vahi tänav</t>
  </si>
  <si>
    <t>teemaade soetamine</t>
  </si>
  <si>
    <t>Kooli tn Kõrvekülas</t>
  </si>
  <si>
    <t>Viinapruuli tn</t>
  </si>
  <si>
    <t>Raadiraja tn</t>
  </si>
  <si>
    <t>Ermi tn</t>
  </si>
  <si>
    <t>Rattaringlus</t>
  </si>
  <si>
    <t>Keskuse tee</t>
  </si>
  <si>
    <t>Tabivere tööstusala</t>
  </si>
  <si>
    <t>jäätmemajandus</t>
  </si>
  <si>
    <t>jäätmemaja</t>
  </si>
  <si>
    <t>veevarustus</t>
  </si>
  <si>
    <t>tuletõrje veevarustus</t>
  </si>
  <si>
    <t>tänavavalgustus</t>
  </si>
  <si>
    <t xml:space="preserve">Tammistu rahvamaja </t>
  </si>
  <si>
    <t>Kõrvekülapõhikooli spordihoone</t>
  </si>
  <si>
    <t>Lähte staadion</t>
  </si>
  <si>
    <t>Kõrveküla staadionid</t>
  </si>
  <si>
    <t>Lähte jääväljak/-hall</t>
  </si>
  <si>
    <t>Terviserajad</t>
  </si>
  <si>
    <t>mänguväljakud</t>
  </si>
  <si>
    <t>Raadi jalgpalliväljak</t>
  </si>
  <si>
    <t>Laeva LA katus, küttesüstem</t>
  </si>
  <si>
    <t>Ripsik</t>
  </si>
  <si>
    <t>Tabivere kool</t>
  </si>
  <si>
    <t>Kõrveküla kool</t>
  </si>
  <si>
    <t>Lähte kool</t>
  </si>
  <si>
    <t>Laeva kool</t>
  </si>
  <si>
    <t>Muusikakool</t>
  </si>
  <si>
    <t>Põhitegevuse ja investeerimistegevuse kulud valdkonniti (COFOG)* (kõik "+" märgiga)</t>
  </si>
  <si>
    <t>2016 täitmine</t>
  </si>
  <si>
    <t>2017 eeldatav täitmine</t>
  </si>
  <si>
    <t xml:space="preserve">2018 eelarve  </t>
  </si>
  <si>
    <t xml:space="preserve">2019 eelarve  </t>
  </si>
  <si>
    <t xml:space="preserve">2020 eelarve  </t>
  </si>
  <si>
    <t>2016 kontroll e/a aruande lehelt</t>
  </si>
  <si>
    <t>2017 kontroll e/a aruande lehelt</t>
  </si>
  <si>
    <t>summad peavad võrduma</t>
  </si>
  <si>
    <t xml:space="preserve">  Põhitegevuse kulud</t>
  </si>
  <si>
    <t xml:space="preserve">     sh saadud toetuste arvelt</t>
  </si>
  <si>
    <r>
      <t>siin ei kajastata</t>
    </r>
    <r>
      <rPr>
        <sz val="10"/>
        <rFont val="Arial"/>
        <charset val="186"/>
      </rPr>
      <t xml:space="preserve"> kulusid, mis on tehtud tasandusfondi lg 1 ning toetusfondis lg 2 sisalduva väikesaarte toetuse vahendite arvelt.</t>
    </r>
  </si>
  <si>
    <t xml:space="preserve">     sh muude vahendite arvelt</t>
  </si>
  <si>
    <t>k.a. laenuvahendid</t>
  </si>
  <si>
    <t xml:space="preserve">  Investeerimistegevuse kulud</t>
  </si>
  <si>
    <t>intressikulu, aktsiate ja osade soetus, antavad laenud sõltuvale üksusele ja investeeringud vallamajja</t>
  </si>
  <si>
    <t>sh toetusfondist õpetajate palgad, õppevahendid, koolilõuna,ühisüritused</t>
  </si>
  <si>
    <t>sh hariduse invest komponent juhul, kui tehakse investeeringut, aga mitte jooksvat remonti</t>
  </si>
  <si>
    <t>sh toetusfondist toimetulekutoetusteks, puudega laste hooldajatoetus, sots teenuste korraldamise toetus</t>
  </si>
  <si>
    <t>KOKKU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</si>
  <si>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</si>
  <si>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</si>
  <si>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</si>
  <si>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JÄRGMIST TABELIT EI TÄIDETA</t>
  </si>
  <si>
    <t>Muude vahendite arvelt tehtud väljaminekud</t>
  </si>
  <si>
    <t>Haridus</t>
  </si>
  <si>
    <t>Põhitegevuse tulud kokku (+)</t>
  </si>
  <si>
    <t xml:space="preserve">    sh saadud tulud kohalikult omavalitsuselt</t>
  </si>
  <si>
    <t>nt KOV ostab tütrelt mingit teenust, nt toitlustamine vms</t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</si>
  <si>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</t>
    </r>
  </si>
  <si>
    <t>nt omavalitsus rendib sõltuvalt üksuselt rendipindu, mille lepingut ei saa enne 1 a tähtaega üles ütelda (nt lasteaed). Need tulud näidata siin real</t>
  </si>
  <si>
    <t xml:space="preserve">    sh saadud tulud muudelt arvestusüksusesse kuuluvatelt üksustelt</t>
  </si>
  <si>
    <t xml:space="preserve">st saab teiselt arvestusüksusesse kuuluvalt üksuselt </t>
  </si>
  <si>
    <t>kui on ainult üks arvestusüksusesse kuuluv üksus, siis siin midagi olla ei saa</t>
  </si>
  <si>
    <t>Põhitegevuse kulud kokku (+)</t>
  </si>
  <si>
    <t xml:space="preserve">    sh tehingud kohaliku omavalitsuse üksusega</t>
  </si>
  <si>
    <t xml:space="preserve">    sh tehingud muude arvestusüksusesse kuuluvate üksustega</t>
  </si>
  <si>
    <t xml:space="preserve">st annab teisele arvestusüksusesse kuuluvale üksusele </t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</si>
  <si>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katkestamatud kasutusrendimaksed (arvestusüksusesse mitte kuuluvatele üksustele)</t>
    </r>
  </si>
  <si>
    <t>Põhitegevustulem</t>
  </si>
  <si>
    <t>Investeerimistegevus kokku (+/-)</t>
  </si>
  <si>
    <t>siin ka KOV-lt saadud laenuvahendite arvelt tehtud investeering</t>
  </si>
  <si>
    <t>Finantseerimistegevus (-/+)</t>
  </si>
  <si>
    <t>siin ka KOV-lt saadud laen</t>
  </si>
  <si>
    <t>Nõuete ja kohustuste saldode muutus (+/-)</t>
  </si>
  <si>
    <t>kohustused"+", nõuded"- " märgiga</t>
  </si>
  <si>
    <t>Võlakohustused kokku aasta lõpu seisuga</t>
  </si>
  <si>
    <t xml:space="preserve">    sh kohustused, mille võrra võib ületada netovõlakoormuse piirmäära (arvestusüksuse väline)</t>
  </si>
  <si>
    <t>Sildfinantseering</t>
  </si>
  <si>
    <t xml:space="preserve">    sh võlakohustused (arvestusüksuse sisene)</t>
  </si>
  <si>
    <t>saadud teiselt arvestusüksusesse kuuluvalt üksuselt või KOVlt</t>
  </si>
  <si>
    <t xml:space="preserve">    sh muud võlakohustused, mis kajastuvad ka KOV bilansis</t>
  </si>
  <si>
    <t>nt SA kohustused, mis on nii KOVi kui ka tütre bilansis</t>
  </si>
  <si>
    <t>Netovõlakoormus (eurodes)</t>
  </si>
  <si>
    <t>Täitmine n-1 aasta</t>
  </si>
  <si>
    <t>KOV eelarve n aasta</t>
  </si>
  <si>
    <t>KOV eelarve n+1 aasta</t>
  </si>
  <si>
    <t>KOV eelarve n+2 aasta</t>
  </si>
  <si>
    <t>KOV eelarve n+3 aasta</t>
  </si>
  <si>
    <t>KOV eelarve n+4 aasta</t>
  </si>
  <si>
    <t xml:space="preserve">         sh alates 2012 sõlmitud katkestamatud kasutusrendimaksed</t>
  </si>
  <si>
    <t xml:space="preserve">    sh alates 2012 katkestamatud kasutusrendimaksed (arvestusüksusesse mitte kuuluvatele üksustele)</t>
  </si>
  <si>
    <t>Nõuete ja kohustuste saldode muutus (tekkepõhise e/a korral) (+/-)</t>
  </si>
  <si>
    <t>Sõltuv üksus 4 (nimi)</t>
  </si>
  <si>
    <t>Sõltuv üksus 5 (nimi)</t>
  </si>
  <si>
    <t>Sõltuv üksus 6 (nimi)</t>
  </si>
  <si>
    <t>Sõltuv üksus 7 (nimi)</t>
  </si>
  <si>
    <t>Sõltuv üksus 8 (nimi)</t>
  </si>
  <si>
    <t>Sõltuv üksus 9 (nimi)</t>
  </si>
  <si>
    <t>Sõltuv üksus 10 (nimi)</t>
  </si>
  <si>
    <t>Sõltuvad üksused KOKKU 
(konsolideeritud)</t>
  </si>
  <si>
    <t>Sõltuvate üksuste omavaheliste tehingute kontroll</t>
  </si>
  <si>
    <t>Arvestusüksus (nimi)</t>
  </si>
  <si>
    <r>
      <t xml:space="preserve">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</si>
  <si>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Netovõlakoormuse ülemmäär (eurodes)</t>
  </si>
  <si>
    <t>Netovõlakoormuse ülemmäär (%)</t>
  </si>
  <si>
    <t>2020 prognoos = Covid-i mõjud (8 kuu tegelik+ 4 kuu prognoos lähtuvalt hetkeolukorrast)</t>
  </si>
  <si>
    <t>RAADI  SA</t>
  </si>
  <si>
    <t>PEAB OLEMA NULL</t>
  </si>
  <si>
    <t xml:space="preserve">peab olema 0 mängib Kommunaali -ga </t>
  </si>
  <si>
    <t>TARTU VALLA KOMMUNAAL OÜ</t>
  </si>
  <si>
    <t>SAADJÄRVE SA</t>
  </si>
  <si>
    <t>Lähte spordihoone müratõke</t>
  </si>
  <si>
    <t>Lähte</t>
  </si>
  <si>
    <t>Astelpaju, Viirpuu 2020</t>
  </si>
  <si>
    <t>Karjamõisa tee (Äksi)</t>
  </si>
  <si>
    <t>Terviseradade tunnel</t>
  </si>
  <si>
    <t>Lähte sadevesi+ Tartu veevärk arendused</t>
  </si>
  <si>
    <t>aatrium (A+B korpuse ühendus), söökla laiendus jne</t>
  </si>
  <si>
    <t>Tabivere Lasteaed</t>
  </si>
  <si>
    <t xml:space="preserve">Tuuliku 11 </t>
  </si>
  <si>
    <t>Maarja-Magdaleena kool/lasteaed/õpilaskodu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</si>
</sst>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2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57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</font>
    <font>
      <b/>
      <sz val="8"/>
      <color indexed="8"/>
      <name val="Arial"/>
      <family val="2"/>
      <charset val="186"/>
    </font>
    <font>
      <b/>
      <sz val="8"/>
      <name val="Times New Roman"/>
      <family val="1"/>
      <charset val="186"/>
    </font>
    <font>
      <b/>
      <u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Times New Roman"/>
      <family val="1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</font>
    <font>
      <sz val="10"/>
      <color theme="1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theme="1"/>
      <name val="Arial1"/>
      <charset val="186"/>
    </font>
    <font>
      <b/>
      <sz val="10"/>
      <color rgb="FF000000"/>
      <name val="Arial"/>
      <family val="2"/>
      <charset val="186"/>
    </font>
    <font>
      <i/>
      <sz val="8"/>
      <color rgb="FF002060"/>
      <name val="Arial"/>
      <family val="2"/>
      <charset val="186"/>
    </font>
    <font>
      <sz val="8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i/>
      <sz val="8"/>
      <name val="Tahoma"/>
      <family val="2"/>
      <charset val="186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3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6" fillId="0" borderId="0"/>
    <xf numFmtId="0" fontId="9" fillId="0" borderId="0"/>
    <xf numFmtId="0" fontId="1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9" fillId="0" borderId="0"/>
    <xf numFmtId="0" fontId="6" fillId="0" borderId="0"/>
    <xf numFmtId="0" fontId="6" fillId="0" borderId="0"/>
    <xf numFmtId="0" fontId="6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56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0" fillId="0" borderId="0" xfId="0" applyFill="1"/>
    <xf numFmtId="0" fontId="6" fillId="0" borderId="0" xfId="0" applyFont="1"/>
    <xf numFmtId="3" fontId="0" fillId="0" borderId="0" xfId="0" applyNumberFormat="1" applyFill="1"/>
    <xf numFmtId="0" fontId="7" fillId="0" borderId="0" xfId="0" applyFont="1"/>
    <xf numFmtId="0" fontId="3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49" fontId="13" fillId="0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/>
    </xf>
    <xf numFmtId="0" fontId="5" fillId="0" borderId="2" xfId="2" applyFont="1" applyFill="1" applyBorder="1" applyAlignment="1"/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10" fontId="7" fillId="0" borderId="8" xfId="0" applyNumberFormat="1" applyFont="1" applyFill="1" applyBorder="1" applyAlignment="1">
      <alignment wrapText="1"/>
    </xf>
    <xf numFmtId="3" fontId="3" fillId="3" borderId="9" xfId="0" applyNumberFormat="1" applyFont="1" applyFill="1" applyBorder="1" applyAlignment="1">
      <alignment wrapText="1"/>
    </xf>
    <xf numFmtId="3" fontId="3" fillId="3" borderId="10" xfId="0" applyNumberFormat="1" applyFont="1" applyFill="1" applyBorder="1" applyAlignment="1">
      <alignment wrapText="1"/>
    </xf>
    <xf numFmtId="3" fontId="7" fillId="3" borderId="9" xfId="0" applyNumberFormat="1" applyFont="1" applyFill="1" applyBorder="1" applyAlignment="1">
      <alignment wrapText="1"/>
    </xf>
    <xf numFmtId="0" fontId="0" fillId="3" borderId="9" xfId="0" applyFill="1" applyBorder="1"/>
    <xf numFmtId="0" fontId="6" fillId="3" borderId="10" xfId="0" applyFont="1" applyFill="1" applyBorder="1"/>
    <xf numFmtId="3" fontId="4" fillId="3" borderId="9" xfId="0" applyNumberFormat="1" applyFont="1" applyFill="1" applyBorder="1" applyAlignment="1">
      <alignment wrapText="1"/>
    </xf>
    <xf numFmtId="3" fontId="4" fillId="3" borderId="9" xfId="0" applyNumberFormat="1" applyFont="1" applyFill="1" applyBorder="1"/>
    <xf numFmtId="3" fontId="3" fillId="3" borderId="10" xfId="0" applyNumberFormat="1" applyFont="1" applyFill="1" applyBorder="1"/>
    <xf numFmtId="3" fontId="7" fillId="3" borderId="10" xfId="0" applyNumberFormat="1" applyFont="1" applyFill="1" applyBorder="1" applyAlignment="1">
      <alignment wrapText="1"/>
    </xf>
    <xf numFmtId="165" fontId="7" fillId="3" borderId="9" xfId="0" applyNumberFormat="1" applyFont="1" applyFill="1" applyBorder="1" applyAlignment="1">
      <alignment wrapText="1"/>
    </xf>
    <xf numFmtId="165" fontId="6" fillId="3" borderId="10" xfId="0" applyNumberFormat="1" applyFont="1" applyFill="1" applyBorder="1" applyAlignment="1">
      <alignment wrapText="1"/>
    </xf>
    <xf numFmtId="3" fontId="6" fillId="3" borderId="9" xfId="0" applyNumberFormat="1" applyFont="1" applyFill="1" applyBorder="1" applyAlignment="1">
      <alignment wrapText="1"/>
    </xf>
    <xf numFmtId="3" fontId="6" fillId="3" borderId="10" xfId="0" applyNumberFormat="1" applyFont="1" applyFill="1" applyBorder="1" applyAlignment="1">
      <alignment wrapText="1"/>
    </xf>
    <xf numFmtId="165" fontId="6" fillId="3" borderId="9" xfId="0" applyNumberFormat="1" applyFont="1" applyFill="1" applyBorder="1" applyAlignment="1">
      <alignment wrapText="1"/>
    </xf>
    <xf numFmtId="3" fontId="6" fillId="3" borderId="11" xfId="0" applyNumberFormat="1" applyFont="1" applyFill="1" applyBorder="1" applyAlignment="1">
      <alignment wrapText="1"/>
    </xf>
    <xf numFmtId="3" fontId="6" fillId="3" borderId="12" xfId="0" applyNumberFormat="1" applyFont="1" applyFill="1" applyBorder="1" applyAlignment="1">
      <alignment wrapText="1"/>
    </xf>
    <xf numFmtId="3" fontId="7" fillId="3" borderId="8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right" wrapText="1"/>
    </xf>
    <xf numFmtId="3" fontId="4" fillId="3" borderId="6" xfId="0" applyNumberFormat="1" applyFont="1" applyFill="1" applyBorder="1" applyAlignment="1">
      <alignment horizontal="right" wrapText="1"/>
    </xf>
    <xf numFmtId="3" fontId="4" fillId="3" borderId="10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3" fontId="4" fillId="3" borderId="9" xfId="0" applyNumberFormat="1" applyFont="1" applyFill="1" applyBorder="1" applyAlignment="1">
      <alignment horizontal="right" wrapText="1"/>
    </xf>
    <xf numFmtId="3" fontId="4" fillId="3" borderId="10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wrapText="1"/>
    </xf>
    <xf numFmtId="0" fontId="16" fillId="0" borderId="0" xfId="1" applyFont="1"/>
    <xf numFmtId="49" fontId="17" fillId="0" borderId="0" xfId="1" applyNumberFormat="1" applyFont="1" applyBorder="1"/>
    <xf numFmtId="0" fontId="18" fillId="0" borderId="0" xfId="3" applyFont="1" applyBorder="1"/>
    <xf numFmtId="4" fontId="19" fillId="0" borderId="13" xfId="3" applyNumberFormat="1" applyFont="1" applyFill="1" applyBorder="1" applyAlignment="1" applyProtection="1">
      <alignment wrapText="1"/>
      <protection locked="0"/>
    </xf>
    <xf numFmtId="0" fontId="20" fillId="0" borderId="14" xfId="3" applyFont="1" applyBorder="1"/>
    <xf numFmtId="0" fontId="21" fillId="0" borderId="15" xfId="1" applyFont="1" applyBorder="1"/>
    <xf numFmtId="0" fontId="20" fillId="0" borderId="14" xfId="3" applyFont="1" applyFill="1" applyBorder="1"/>
    <xf numFmtId="0" fontId="21" fillId="0" borderId="15" xfId="3" applyFont="1" applyFill="1" applyBorder="1"/>
    <xf numFmtId="0" fontId="18" fillId="0" borderId="0" xfId="3" applyFont="1" applyFill="1" applyBorder="1"/>
    <xf numFmtId="0" fontId="18" fillId="0" borderId="15" xfId="3" applyFont="1" applyFill="1" applyBorder="1"/>
    <xf numFmtId="0" fontId="4" fillId="2" borderId="16" xfId="0" applyFont="1" applyFill="1" applyBorder="1" applyAlignment="1">
      <alignment horizontal="center" wrapText="1"/>
    </xf>
    <xf numFmtId="0" fontId="6" fillId="0" borderId="2" xfId="3" applyFont="1" applyFill="1" applyBorder="1"/>
    <xf numFmtId="3" fontId="6" fillId="0" borderId="10" xfId="0" applyNumberFormat="1" applyFont="1" applyFill="1" applyBorder="1" applyAlignment="1">
      <alignment wrapText="1"/>
    </xf>
    <xf numFmtId="0" fontId="3" fillId="0" borderId="2" xfId="3" applyFont="1" applyFill="1" applyBorder="1"/>
    <xf numFmtId="0" fontId="6" fillId="0" borderId="7" xfId="3" applyFont="1" applyFill="1" applyBorder="1"/>
    <xf numFmtId="0" fontId="5" fillId="0" borderId="17" xfId="0" applyFont="1" applyFill="1" applyBorder="1" applyAlignment="1">
      <alignment horizontal="left" wrapText="1"/>
    </xf>
    <xf numFmtId="3" fontId="24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18" xfId="3" applyFont="1" applyBorder="1"/>
    <xf numFmtId="0" fontId="20" fillId="0" borderId="0" xfId="3" applyFont="1" applyFill="1" applyBorder="1" applyProtection="1">
      <protection locked="0"/>
    </xf>
    <xf numFmtId="0" fontId="6" fillId="0" borderId="9" xfId="0" applyFont="1" applyFill="1" applyBorder="1" applyAlignment="1">
      <alignment wrapText="1"/>
    </xf>
    <xf numFmtId="0" fontId="4" fillId="2" borderId="16" xfId="0" applyNumberFormat="1" applyFont="1" applyFill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9" fillId="0" borderId="0" xfId="3" applyFont="1" applyFill="1" applyBorder="1" applyProtection="1">
      <protection locked="0"/>
    </xf>
    <xf numFmtId="0" fontId="9" fillId="0" borderId="18" xfId="3" applyFont="1" applyFill="1" applyBorder="1" applyProtection="1">
      <protection locked="0"/>
    </xf>
    <xf numFmtId="0" fontId="9" fillId="0" borderId="15" xfId="3" applyFont="1" applyFill="1" applyBorder="1" applyProtection="1">
      <protection locked="0"/>
    </xf>
    <xf numFmtId="0" fontId="9" fillId="0" borderId="14" xfId="3" applyFont="1" applyFill="1" applyBorder="1" applyProtection="1">
      <protection locked="0"/>
    </xf>
    <xf numFmtId="0" fontId="9" fillId="0" borderId="0" xfId="3" applyFont="1" applyFill="1" applyBorder="1"/>
    <xf numFmtId="0" fontId="9" fillId="0" borderId="0" xfId="1" applyFont="1" applyFill="1" applyBorder="1"/>
    <xf numFmtId="0" fontId="9" fillId="0" borderId="15" xfId="3" applyFont="1" applyFill="1" applyBorder="1"/>
    <xf numFmtId="0" fontId="9" fillId="0" borderId="15" xfId="1" applyFont="1" applyFill="1" applyBorder="1"/>
    <xf numFmtId="0" fontId="9" fillId="0" borderId="18" xfId="3" applyFont="1" applyFill="1" applyBorder="1"/>
    <xf numFmtId="0" fontId="9" fillId="0" borderId="0" xfId="3" applyFont="1" applyFill="1" applyBorder="1" applyAlignment="1"/>
    <xf numFmtId="0" fontId="9" fillId="0" borderId="0" xfId="1" applyFont="1" applyBorder="1"/>
    <xf numFmtId="0" fontId="9" fillId="0" borderId="0" xfId="1" applyFont="1" applyFill="1" applyBorder="1" applyAlignment="1">
      <alignment horizontal="left"/>
    </xf>
    <xf numFmtId="0" fontId="9" fillId="0" borderId="14" xfId="1" applyFont="1" applyBorder="1"/>
    <xf numFmtId="0" fontId="9" fillId="4" borderId="14" xfId="1" applyFont="1" applyFill="1" applyBorder="1"/>
    <xf numFmtId="164" fontId="9" fillId="0" borderId="18" xfId="3" applyNumberFormat="1" applyFont="1" applyFill="1" applyBorder="1"/>
    <xf numFmtId="0" fontId="9" fillId="0" borderId="15" xfId="3" applyFont="1" applyBorder="1"/>
    <xf numFmtId="164" fontId="9" fillId="0" borderId="15" xfId="3" applyNumberFormat="1" applyFont="1" applyFill="1" applyBorder="1"/>
    <xf numFmtId="49" fontId="9" fillId="0" borderId="0" xfId="1" applyNumberFormat="1" applyFont="1" applyBorder="1"/>
    <xf numFmtId="0" fontId="9" fillId="0" borderId="0" xfId="1" applyFont="1"/>
    <xf numFmtId="3" fontId="6" fillId="4" borderId="8" xfId="0" applyNumberFormat="1" applyFont="1" applyFill="1" applyBorder="1" applyAlignment="1">
      <alignment wrapText="1"/>
    </xf>
    <xf numFmtId="3" fontId="7" fillId="4" borderId="8" xfId="0" applyNumberFormat="1" applyFont="1" applyFill="1" applyBorder="1" applyAlignment="1">
      <alignment wrapText="1"/>
    </xf>
    <xf numFmtId="3" fontId="7" fillId="4" borderId="19" xfId="0" applyNumberFormat="1" applyFont="1" applyFill="1" applyBorder="1" applyAlignment="1">
      <alignment wrapText="1"/>
    </xf>
    <xf numFmtId="3" fontId="7" fillId="4" borderId="20" xfId="0" applyNumberFormat="1" applyFont="1" applyFill="1" applyBorder="1" applyAlignment="1">
      <alignment wrapText="1"/>
    </xf>
    <xf numFmtId="0" fontId="9" fillId="0" borderId="18" xfId="3" applyFont="1" applyFill="1" applyBorder="1" applyAlignment="1" applyProtection="1">
      <alignment horizontal="left"/>
      <protection locked="0"/>
    </xf>
    <xf numFmtId="0" fontId="9" fillId="0" borderId="15" xfId="3" applyFont="1" applyFill="1" applyBorder="1" applyAlignment="1" applyProtection="1">
      <alignment horizontal="left"/>
      <protection locked="0"/>
    </xf>
    <xf numFmtId="0" fontId="9" fillId="0" borderId="21" xfId="1" applyFont="1" applyBorder="1" applyAlignment="1">
      <alignment horizontal="left"/>
    </xf>
    <xf numFmtId="0" fontId="9" fillId="0" borderId="18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9" fillId="0" borderId="15" xfId="3" applyFont="1" applyFill="1" applyBorder="1" applyAlignment="1">
      <alignment horizontal="left"/>
    </xf>
    <xf numFmtId="0" fontId="9" fillId="0" borderId="3" xfId="1" applyFont="1" applyBorder="1" applyAlignment="1">
      <alignment horizontal="left"/>
    </xf>
    <xf numFmtId="0" fontId="18" fillId="0" borderId="15" xfId="3" applyFont="1" applyFill="1" applyBorder="1" applyAlignment="1">
      <alignment horizontal="left"/>
    </xf>
    <xf numFmtId="49" fontId="9" fillId="0" borderId="18" xfId="3" applyNumberFormat="1" applyFont="1" applyFill="1" applyBorder="1" applyAlignment="1">
      <alignment horizontal="left"/>
    </xf>
    <xf numFmtId="49" fontId="9" fillId="0" borderId="15" xfId="3" applyNumberFormat="1" applyFont="1" applyFill="1" applyBorder="1" applyAlignment="1">
      <alignment horizontal="left"/>
    </xf>
    <xf numFmtId="49" fontId="26" fillId="0" borderId="21" xfId="2" applyNumberFormat="1" applyFont="1" applyFill="1" applyBorder="1" applyAlignment="1">
      <alignment horizontal="left"/>
    </xf>
    <xf numFmtId="49" fontId="11" fillId="0" borderId="3" xfId="2" applyNumberFormat="1" applyFont="1" applyFill="1" applyBorder="1" applyAlignment="1">
      <alignment horizontal="left"/>
    </xf>
    <xf numFmtId="0" fontId="11" fillId="0" borderId="3" xfId="2" applyFont="1" applyFill="1" applyBorder="1" applyAlignment="1">
      <alignment horizontal="left"/>
    </xf>
    <xf numFmtId="0" fontId="11" fillId="0" borderId="22" xfId="2" applyFont="1" applyFill="1" applyBorder="1" applyAlignment="1">
      <alignment horizontal="left"/>
    </xf>
    <xf numFmtId="49" fontId="11" fillId="0" borderId="22" xfId="2" applyNumberFormat="1" applyFont="1" applyFill="1" applyBorder="1" applyAlignment="1">
      <alignment horizontal="left"/>
    </xf>
    <xf numFmtId="0" fontId="9" fillId="4" borderId="21" xfId="1" applyFont="1" applyFill="1" applyBorder="1" applyAlignment="1">
      <alignment horizontal="left"/>
    </xf>
    <xf numFmtId="0" fontId="9" fillId="0" borderId="0" xfId="1" applyFont="1" applyBorder="1" applyAlignment="1">
      <alignment horizontal="left"/>
    </xf>
    <xf numFmtId="49" fontId="9" fillId="0" borderId="0" xfId="1" applyNumberFormat="1" applyFont="1" applyBorder="1" applyAlignment="1">
      <alignment horizontal="left"/>
    </xf>
    <xf numFmtId="0" fontId="9" fillId="0" borderId="14" xfId="3" applyFont="1" applyFill="1" applyBorder="1" applyAlignment="1" applyProtection="1">
      <alignment horizontal="left"/>
      <protection locked="0"/>
    </xf>
    <xf numFmtId="0" fontId="20" fillId="0" borderId="14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9" fillId="4" borderId="14" xfId="3" applyFont="1" applyFill="1" applyBorder="1" applyAlignment="1">
      <alignment horizontal="left"/>
    </xf>
    <xf numFmtId="0" fontId="29" fillId="0" borderId="23" xfId="0" applyFont="1" applyFill="1" applyBorder="1" applyAlignment="1"/>
    <xf numFmtId="0" fontId="9" fillId="0" borderId="0" xfId="0" applyFont="1"/>
    <xf numFmtId="0" fontId="20" fillId="0" borderId="0" xfId="3" applyFont="1" applyFill="1" applyBorder="1" applyAlignment="1"/>
    <xf numFmtId="0" fontId="18" fillId="0" borderId="0" xfId="0" applyFont="1"/>
    <xf numFmtId="0" fontId="4" fillId="2" borderId="24" xfId="0" applyNumberFormat="1" applyFont="1" applyFill="1" applyBorder="1" applyAlignment="1">
      <alignment horizontal="center" wrapText="1"/>
    </xf>
    <xf numFmtId="0" fontId="30" fillId="0" borderId="0" xfId="0" applyFont="1" applyBorder="1"/>
    <xf numFmtId="3" fontId="0" fillId="0" borderId="0" xfId="0" applyNumberFormat="1"/>
    <xf numFmtId="0" fontId="3" fillId="5" borderId="2" xfId="0" applyFont="1" applyFill="1" applyBorder="1" applyAlignment="1">
      <alignment wrapText="1"/>
    </xf>
    <xf numFmtId="0" fontId="6" fillId="0" borderId="0" xfId="0" applyFont="1" applyFill="1"/>
    <xf numFmtId="0" fontId="20" fillId="6" borderId="14" xfId="3" applyFont="1" applyFill="1" applyBorder="1" applyAlignment="1">
      <alignment horizontal="left"/>
    </xf>
    <xf numFmtId="0" fontId="20" fillId="6" borderId="18" xfId="3" applyFont="1" applyFill="1" applyBorder="1"/>
    <xf numFmtId="0" fontId="20" fillId="6" borderId="15" xfId="3" applyFont="1" applyFill="1" applyBorder="1" applyAlignment="1">
      <alignment horizontal="left"/>
    </xf>
    <xf numFmtId="0" fontId="20" fillId="6" borderId="15" xfId="3" applyFont="1" applyFill="1" applyBorder="1"/>
    <xf numFmtId="0" fontId="20" fillId="6" borderId="14" xfId="1" applyFont="1" applyFill="1" applyBorder="1" applyAlignment="1">
      <alignment horizontal="left"/>
    </xf>
    <xf numFmtId="0" fontId="9" fillId="6" borderId="14" xfId="1" applyFont="1" applyFill="1" applyBorder="1"/>
    <xf numFmtId="0" fontId="9" fillId="6" borderId="14" xfId="3" applyFont="1" applyFill="1" applyBorder="1"/>
    <xf numFmtId="0" fontId="20" fillId="0" borderId="0" xfId="1" applyFont="1"/>
    <xf numFmtId="4" fontId="9" fillId="0" borderId="0" xfId="1" applyNumberFormat="1" applyFont="1"/>
    <xf numFmtId="0" fontId="20" fillId="0" borderId="0" xfId="1" applyFont="1" applyFill="1" applyBorder="1" applyAlignment="1">
      <alignment horizontal="left"/>
    </xf>
    <xf numFmtId="0" fontId="20" fillId="7" borderId="15" xfId="1" applyFont="1" applyFill="1" applyBorder="1" applyAlignment="1">
      <alignment horizontal="left"/>
    </xf>
    <xf numFmtId="0" fontId="9" fillId="7" borderId="15" xfId="1" applyFont="1" applyFill="1" applyBorder="1"/>
    <xf numFmtId="0" fontId="20" fillId="7" borderId="14" xfId="3" applyFont="1" applyFill="1" applyBorder="1" applyAlignment="1">
      <alignment horizontal="left"/>
    </xf>
    <xf numFmtId="0" fontId="9" fillId="7" borderId="14" xfId="3" applyFont="1" applyFill="1" applyBorder="1"/>
    <xf numFmtId="3" fontId="4" fillId="7" borderId="8" xfId="0" applyNumberFormat="1" applyFont="1" applyFill="1" applyBorder="1" applyAlignment="1">
      <alignment wrapText="1"/>
    </xf>
    <xf numFmtId="0" fontId="20" fillId="0" borderId="0" xfId="1" applyFont="1" applyFill="1" applyProtection="1">
      <protection locked="0"/>
    </xf>
    <xf numFmtId="0" fontId="20" fillId="3" borderId="15" xfId="1" applyFont="1" applyFill="1" applyBorder="1" applyAlignment="1">
      <alignment horizontal="left"/>
    </xf>
    <xf numFmtId="0" fontId="20" fillId="3" borderId="14" xfId="3" applyFont="1" applyFill="1" applyBorder="1"/>
    <xf numFmtId="0" fontId="20" fillId="3" borderId="14" xfId="3" applyFont="1" applyFill="1" applyBorder="1" applyAlignment="1">
      <alignment horizontal="left"/>
    </xf>
    <xf numFmtId="0" fontId="20" fillId="3" borderId="15" xfId="3" applyFont="1" applyFill="1" applyBorder="1" applyAlignment="1">
      <alignment horizontal="left"/>
    </xf>
    <xf numFmtId="0" fontId="20" fillId="3" borderId="15" xfId="3" applyFont="1" applyFill="1" applyBorder="1"/>
    <xf numFmtId="0" fontId="9" fillId="3" borderId="0" xfId="3" applyFont="1" applyFill="1" applyBorder="1"/>
    <xf numFmtId="0" fontId="9" fillId="3" borderId="0" xfId="3" applyFont="1" applyFill="1" applyBorder="1" applyAlignment="1"/>
    <xf numFmtId="0" fontId="9" fillId="3" borderId="0" xfId="1" applyFont="1" applyFill="1" applyBorder="1" applyAlignment="1">
      <alignment horizontal="left"/>
    </xf>
    <xf numFmtId="0" fontId="9" fillId="3" borderId="15" xfId="3" applyFont="1" applyFill="1" applyBorder="1"/>
    <xf numFmtId="0" fontId="9" fillId="3" borderId="0" xfId="3" applyFont="1" applyFill="1" applyBorder="1" applyAlignment="1">
      <alignment horizontal="left"/>
    </xf>
    <xf numFmtId="0" fontId="9" fillId="3" borderId="15" xfId="3" applyFont="1" applyFill="1" applyBorder="1" applyAlignment="1">
      <alignment horizontal="left"/>
    </xf>
    <xf numFmtId="0" fontId="9" fillId="0" borderId="0" xfId="1" applyFont="1" applyProtection="1">
      <protection locked="0"/>
    </xf>
    <xf numFmtId="0" fontId="16" fillId="0" borderId="0" xfId="0" applyFont="1"/>
    <xf numFmtId="0" fontId="20" fillId="0" borderId="0" xfId="0" applyFont="1"/>
    <xf numFmtId="0" fontId="9" fillId="0" borderId="0" xfId="1" applyFont="1" applyAlignment="1">
      <alignment horizontal="center"/>
    </xf>
    <xf numFmtId="0" fontId="14" fillId="0" borderId="7" xfId="0" applyFont="1" applyFill="1" applyBorder="1" applyAlignment="1">
      <alignment wrapText="1"/>
    </xf>
    <xf numFmtId="3" fontId="14" fillId="3" borderId="11" xfId="0" applyNumberFormat="1" applyFont="1" applyFill="1" applyBorder="1" applyAlignment="1">
      <alignment wrapText="1"/>
    </xf>
    <xf numFmtId="3" fontId="14" fillId="3" borderId="12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3" fontId="7" fillId="7" borderId="8" xfId="0" applyNumberFormat="1" applyFont="1" applyFill="1" applyBorder="1" applyAlignment="1">
      <alignment wrapText="1"/>
    </xf>
    <xf numFmtId="165" fontId="10" fillId="3" borderId="8" xfId="0" applyNumberFormat="1" applyFont="1" applyFill="1" applyBorder="1" applyAlignment="1">
      <alignment wrapText="1"/>
    </xf>
    <xf numFmtId="165" fontId="10" fillId="3" borderId="9" xfId="0" applyNumberFormat="1" applyFont="1" applyFill="1" applyBorder="1" applyAlignment="1">
      <alignment wrapText="1"/>
    </xf>
    <xf numFmtId="165" fontId="10" fillId="3" borderId="10" xfId="0" applyNumberFormat="1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center" wrapText="1"/>
    </xf>
    <xf numFmtId="9" fontId="5" fillId="0" borderId="9" xfId="0" applyNumberFormat="1" applyFont="1" applyFill="1" applyBorder="1" applyAlignment="1">
      <alignment wrapText="1"/>
    </xf>
    <xf numFmtId="4" fontId="5" fillId="0" borderId="9" xfId="0" applyNumberFormat="1" applyFont="1" applyFill="1" applyBorder="1" applyAlignment="1">
      <alignment wrapText="1"/>
    </xf>
    <xf numFmtId="3" fontId="4" fillId="3" borderId="8" xfId="0" applyNumberFormat="1" applyFont="1" applyFill="1" applyBorder="1" applyAlignment="1">
      <alignment wrapText="1"/>
    </xf>
    <xf numFmtId="0" fontId="9" fillId="0" borderId="0" xfId="0" applyFont="1" applyFill="1"/>
    <xf numFmtId="0" fontId="20" fillId="0" borderId="0" xfId="0" applyFont="1" applyFill="1"/>
    <xf numFmtId="0" fontId="10" fillId="0" borderId="25" xfId="0" applyFont="1" applyFill="1" applyBorder="1" applyAlignment="1">
      <alignment horizontal="left" vertical="center"/>
    </xf>
    <xf numFmtId="3" fontId="4" fillId="0" borderId="26" xfId="0" applyNumberFormat="1" applyFont="1" applyFill="1" applyBorder="1" applyAlignment="1">
      <alignment wrapText="1"/>
    </xf>
    <xf numFmtId="3" fontId="4" fillId="0" borderId="27" xfId="0" applyNumberFormat="1" applyFont="1" applyFill="1" applyBorder="1" applyAlignment="1">
      <alignment wrapText="1"/>
    </xf>
    <xf numFmtId="3" fontId="7" fillId="0" borderId="26" xfId="0" applyNumberFormat="1" applyFont="1" applyFill="1" applyBorder="1" applyAlignment="1">
      <alignment wrapText="1"/>
    </xf>
    <xf numFmtId="3" fontId="7" fillId="0" borderId="27" xfId="0" applyNumberFormat="1" applyFont="1" applyFill="1" applyBorder="1" applyAlignment="1">
      <alignment wrapText="1"/>
    </xf>
    <xf numFmtId="0" fontId="37" fillId="0" borderId="0" xfId="0" applyFont="1"/>
    <xf numFmtId="3" fontId="7" fillId="0" borderId="28" xfId="0" applyNumberFormat="1" applyFont="1" applyFill="1" applyBorder="1"/>
    <xf numFmtId="0" fontId="0" fillId="8" borderId="0" xfId="0" applyFill="1"/>
    <xf numFmtId="3" fontId="7" fillId="0" borderId="29" xfId="0" applyNumberFormat="1" applyFont="1" applyFill="1" applyBorder="1" applyAlignment="1">
      <alignment horizontal="right" vertical="center"/>
    </xf>
    <xf numFmtId="0" fontId="0" fillId="8" borderId="0" xfId="0" applyFill="1" applyAlignment="1"/>
    <xf numFmtId="4" fontId="18" fillId="0" borderId="30" xfId="3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Border="1"/>
    <xf numFmtId="0" fontId="10" fillId="0" borderId="2" xfId="0" applyFont="1" applyFill="1" applyBorder="1" applyAlignment="1">
      <alignment vertical="top" wrapText="1"/>
    </xf>
    <xf numFmtId="0" fontId="34" fillId="0" borderId="31" xfId="0" applyFont="1" applyBorder="1" applyAlignment="1">
      <alignment horizontal="left"/>
    </xf>
    <xf numFmtId="0" fontId="23" fillId="0" borderId="0" xfId="1" applyFont="1"/>
    <xf numFmtId="0" fontId="32" fillId="0" borderId="0" xfId="3" applyFont="1" applyFill="1" applyBorder="1" applyAlignment="1" applyProtection="1">
      <alignment horizontal="left"/>
      <protection locked="0"/>
    </xf>
    <xf numFmtId="0" fontId="23" fillId="0" borderId="32" xfId="3" applyFont="1" applyFill="1" applyBorder="1" applyAlignment="1" applyProtection="1">
      <alignment horizontal="left"/>
      <protection locked="0"/>
    </xf>
    <xf numFmtId="0" fontId="23" fillId="0" borderId="22" xfId="3" applyFont="1" applyFill="1" applyBorder="1" applyAlignment="1" applyProtection="1">
      <alignment horizontal="left"/>
      <protection locked="0"/>
    </xf>
    <xf numFmtId="0" fontId="23" fillId="0" borderId="21" xfId="1" applyFont="1" applyBorder="1" applyAlignment="1">
      <alignment horizontal="left"/>
    </xf>
    <xf numFmtId="0" fontId="23" fillId="0" borderId="32" xfId="3" applyFont="1" applyFill="1" applyBorder="1" applyAlignment="1">
      <alignment horizontal="left"/>
    </xf>
    <xf numFmtId="0" fontId="23" fillId="0" borderId="3" xfId="3" applyFont="1" applyFill="1" applyBorder="1" applyAlignment="1">
      <alignment horizontal="left"/>
    </xf>
    <xf numFmtId="0" fontId="23" fillId="0" borderId="22" xfId="3" applyFont="1" applyFill="1" applyBorder="1" applyAlignment="1">
      <alignment horizontal="left"/>
    </xf>
    <xf numFmtId="0" fontId="23" fillId="0" borderId="22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0" fontId="23" fillId="0" borderId="21" xfId="3" applyFont="1" applyFill="1" applyBorder="1" applyAlignment="1">
      <alignment horizontal="left"/>
    </xf>
    <xf numFmtId="0" fontId="15" fillId="0" borderId="22" xfId="3" applyFont="1" applyFill="1" applyBorder="1" applyAlignment="1">
      <alignment horizontal="left"/>
    </xf>
    <xf numFmtId="0" fontId="23" fillId="0" borderId="3" xfId="1" applyFont="1" applyFill="1" applyBorder="1" applyAlignment="1">
      <alignment horizontal="left"/>
    </xf>
    <xf numFmtId="49" fontId="23" fillId="0" borderId="32" xfId="3" applyNumberFormat="1" applyFont="1" applyFill="1" applyBorder="1" applyAlignment="1">
      <alignment horizontal="left"/>
    </xf>
    <xf numFmtId="49" fontId="23" fillId="0" borderId="22" xfId="3" applyNumberFormat="1" applyFont="1" applyFill="1" applyBorder="1" applyAlignment="1">
      <alignment horizontal="left"/>
    </xf>
    <xf numFmtId="4" fontId="31" fillId="0" borderId="33" xfId="3" applyNumberFormat="1" applyFont="1" applyFill="1" applyBorder="1" applyAlignment="1" applyProtection="1"/>
    <xf numFmtId="4" fontId="31" fillId="0" borderId="34" xfId="3" applyNumberFormat="1" applyFont="1" applyFill="1" applyBorder="1" applyAlignment="1" applyProtection="1"/>
    <xf numFmtId="4" fontId="31" fillId="0" borderId="13" xfId="3" applyNumberFormat="1" applyFont="1" applyFill="1" applyBorder="1" applyAlignment="1" applyProtection="1"/>
    <xf numFmtId="4" fontId="12" fillId="0" borderId="24" xfId="3" applyNumberFormat="1" applyFont="1" applyFill="1" applyBorder="1" applyAlignment="1" applyProtection="1">
      <protection locked="0"/>
    </xf>
    <xf numFmtId="4" fontId="31" fillId="0" borderId="30" xfId="3" applyNumberFormat="1" applyFont="1" applyFill="1" applyBorder="1" applyAlignment="1" applyProtection="1"/>
    <xf numFmtId="4" fontId="12" fillId="0" borderId="35" xfId="3" applyNumberFormat="1" applyFont="1" applyFill="1" applyBorder="1" applyAlignment="1" applyProtection="1"/>
    <xf numFmtId="4" fontId="12" fillId="0" borderId="36" xfId="3" applyNumberFormat="1" applyFont="1" applyFill="1" applyBorder="1" applyAlignment="1" applyProtection="1">
      <protection locked="0"/>
    </xf>
    <xf numFmtId="4" fontId="12" fillId="0" borderId="37" xfId="3" applyNumberFormat="1" applyFont="1" applyFill="1" applyBorder="1" applyAlignment="1" applyProtection="1"/>
    <xf numFmtId="4" fontId="12" fillId="0" borderId="38" xfId="3" applyNumberFormat="1" applyFont="1" applyFill="1" applyBorder="1" applyAlignment="1" applyProtection="1"/>
    <xf numFmtId="4" fontId="31" fillId="0" borderId="39" xfId="3" applyNumberFormat="1" applyFont="1" applyFill="1" applyBorder="1" applyAlignment="1" applyProtection="1"/>
    <xf numFmtId="4" fontId="12" fillId="0" borderId="33" xfId="3" applyNumberFormat="1" applyFont="1" applyFill="1" applyBorder="1" applyAlignment="1" applyProtection="1">
      <protection locked="0"/>
    </xf>
    <xf numFmtId="4" fontId="12" fillId="0" borderId="24" xfId="3" applyNumberFormat="1" applyFont="1" applyFill="1" applyBorder="1" applyAlignment="1" applyProtection="1"/>
    <xf numFmtId="4" fontId="12" fillId="0" borderId="33" xfId="3" applyNumberFormat="1" applyFont="1" applyFill="1" applyBorder="1" applyAlignment="1" applyProtection="1"/>
    <xf numFmtId="4" fontId="12" fillId="0" borderId="40" xfId="3" applyNumberFormat="1" applyFont="1" applyFill="1" applyBorder="1" applyAlignment="1" applyProtection="1"/>
    <xf numFmtId="4" fontId="5" fillId="0" borderId="38" xfId="1" applyNumberFormat="1" applyFont="1" applyFill="1" applyBorder="1"/>
    <xf numFmtId="4" fontId="5" fillId="0" borderId="41" xfId="1" applyNumberFormat="1" applyFont="1" applyBorder="1"/>
    <xf numFmtId="49" fontId="23" fillId="0" borderId="3" xfId="3" applyNumberFormat="1" applyFont="1" applyFill="1" applyBorder="1" applyAlignment="1">
      <alignment horizontal="left"/>
    </xf>
    <xf numFmtId="4" fontId="5" fillId="0" borderId="24" xfId="1" applyNumberFormat="1" applyFont="1" applyBorder="1"/>
    <xf numFmtId="4" fontId="12" fillId="0" borderId="39" xfId="3" applyNumberFormat="1" applyFont="1" applyFill="1" applyBorder="1" applyAlignment="1" applyProtection="1">
      <protection locked="0"/>
    </xf>
    <xf numFmtId="4" fontId="5" fillId="0" borderId="34" xfId="1" applyNumberFormat="1" applyFont="1" applyFill="1" applyBorder="1"/>
    <xf numFmtId="4" fontId="5" fillId="0" borderId="30" xfId="1" applyNumberFormat="1" applyFont="1" applyFill="1" applyBorder="1"/>
    <xf numFmtId="4" fontId="5" fillId="0" borderId="34" xfId="1" applyNumberFormat="1" applyFont="1" applyBorder="1"/>
    <xf numFmtId="4" fontId="5" fillId="0" borderId="30" xfId="1" applyNumberFormat="1" applyFont="1" applyBorder="1"/>
    <xf numFmtId="4" fontId="5" fillId="0" borderId="39" xfId="1" applyNumberFormat="1" applyFont="1" applyBorder="1"/>
    <xf numFmtId="4" fontId="5" fillId="0" borderId="39" xfId="1" applyNumberFormat="1" applyFont="1" applyFill="1" applyBorder="1"/>
    <xf numFmtId="4" fontId="12" fillId="0" borderId="41" xfId="1" applyNumberFormat="1" applyFont="1" applyBorder="1" applyAlignment="1" applyProtection="1"/>
    <xf numFmtId="4" fontId="12" fillId="0" borderId="36" xfId="1" applyNumberFormat="1" applyFont="1" applyBorder="1" applyAlignment="1" applyProtection="1">
      <protection locked="0"/>
    </xf>
    <xf numFmtId="4" fontId="12" fillId="0" borderId="36" xfId="1" applyNumberFormat="1" applyFont="1" applyBorder="1" applyAlignment="1" applyProtection="1"/>
    <xf numFmtId="4" fontId="12" fillId="0" borderId="38" xfId="1" applyNumberFormat="1" applyFont="1" applyBorder="1" applyProtection="1">
      <protection locked="0"/>
    </xf>
    <xf numFmtId="4" fontId="31" fillId="0" borderId="41" xfId="3" quotePrefix="1" applyNumberFormat="1" applyFont="1" applyFill="1" applyBorder="1" applyAlignment="1" applyProtection="1">
      <protection locked="0"/>
    </xf>
    <xf numFmtId="4" fontId="5" fillId="0" borderId="36" xfId="1" applyNumberFormat="1" applyFont="1" applyBorder="1" applyAlignment="1" applyProtection="1"/>
    <xf numFmtId="4" fontId="12" fillId="0" borderId="36" xfId="1" applyNumberFormat="1" applyFont="1" applyBorder="1" applyProtection="1">
      <protection locked="0"/>
    </xf>
    <xf numFmtId="4" fontId="12" fillId="4" borderId="34" xfId="1" applyNumberFormat="1" applyFont="1" applyFill="1" applyBorder="1" applyAlignment="1" applyProtection="1">
      <protection locked="0"/>
    </xf>
    <xf numFmtId="4" fontId="12" fillId="0" borderId="42" xfId="3" applyNumberFormat="1" applyFont="1" applyFill="1" applyBorder="1" applyProtection="1"/>
    <xf numFmtId="14" fontId="5" fillId="0" borderId="0" xfId="1" applyNumberFormat="1" applyFont="1"/>
    <xf numFmtId="10" fontId="36" fillId="0" borderId="0" xfId="0" applyNumberFormat="1" applyFont="1" applyFill="1" applyBorder="1" applyAlignment="1">
      <alignment wrapText="1"/>
    </xf>
    <xf numFmtId="4" fontId="31" fillId="0" borderId="43" xfId="3" applyNumberFormat="1" applyFont="1" applyFill="1" applyBorder="1" applyAlignment="1" applyProtection="1"/>
    <xf numFmtId="4" fontId="12" fillId="0" borderId="44" xfId="3" applyNumberFormat="1" applyFont="1" applyFill="1" applyBorder="1" applyProtection="1">
      <protection locked="0"/>
    </xf>
    <xf numFmtId="4" fontId="12" fillId="0" borderId="44" xfId="3" applyNumberFormat="1" applyFont="1" applyFill="1" applyBorder="1" applyAlignment="1" applyProtection="1"/>
    <xf numFmtId="4" fontId="31" fillId="0" borderId="45" xfId="3" applyNumberFormat="1" applyFont="1" applyFill="1" applyBorder="1" applyAlignment="1" applyProtection="1"/>
    <xf numFmtId="4" fontId="12" fillId="0" borderId="43" xfId="3" applyNumberFormat="1" applyFont="1" applyFill="1" applyBorder="1" applyProtection="1">
      <protection locked="0"/>
    </xf>
    <xf numFmtId="3" fontId="31" fillId="0" borderId="30" xfId="3" applyNumberFormat="1" applyFont="1" applyFill="1" applyBorder="1" applyAlignment="1" applyProtection="1"/>
    <xf numFmtId="4" fontId="12" fillId="0" borderId="44" xfId="3" applyNumberFormat="1" applyFont="1" applyFill="1" applyBorder="1" applyProtection="1"/>
    <xf numFmtId="4" fontId="31" fillId="0" borderId="44" xfId="3" applyNumberFormat="1" applyFont="1" applyFill="1" applyBorder="1" applyProtection="1"/>
    <xf numFmtId="4" fontId="12" fillId="0" borderId="43" xfId="1" applyNumberFormat="1" applyFont="1" applyFill="1" applyBorder="1" applyProtection="1">
      <protection locked="0"/>
    </xf>
    <xf numFmtId="4" fontId="12" fillId="0" borderId="45" xfId="1" applyNumberFormat="1" applyFont="1" applyBorder="1" applyProtection="1">
      <protection locked="0"/>
    </xf>
    <xf numFmtId="4" fontId="12" fillId="0" borderId="30" xfId="1" applyNumberFormat="1" applyFont="1" applyBorder="1" applyProtection="1">
      <protection locked="0"/>
    </xf>
    <xf numFmtId="4" fontId="12" fillId="0" borderId="45" xfId="1" applyNumberFormat="1" applyFont="1" applyFill="1" applyBorder="1" applyProtection="1">
      <protection locked="0"/>
    </xf>
    <xf numFmtId="4" fontId="12" fillId="0" borderId="30" xfId="1" applyNumberFormat="1" applyFont="1" applyBorder="1" applyAlignment="1" applyProtection="1"/>
    <xf numFmtId="4" fontId="12" fillId="0" borderId="44" xfId="1" applyNumberFormat="1" applyFont="1" applyBorder="1" applyProtection="1">
      <protection locked="0"/>
    </xf>
    <xf numFmtId="4" fontId="12" fillId="4" borderId="44" xfId="1" applyNumberFormat="1" applyFont="1" applyFill="1" applyBorder="1" applyProtection="1">
      <protection locked="0"/>
    </xf>
    <xf numFmtId="4" fontId="12" fillId="0" borderId="44" xfId="1" applyNumberFormat="1" applyFont="1" applyBorder="1" applyAlignment="1" applyProtection="1"/>
    <xf numFmtId="4" fontId="31" fillId="0" borderId="30" xfId="3" applyNumberFormat="1" applyFont="1" applyFill="1" applyBorder="1" applyProtection="1">
      <protection locked="0"/>
    </xf>
    <xf numFmtId="4" fontId="12" fillId="0" borderId="30" xfId="1" applyNumberFormat="1" applyFont="1" applyBorder="1" applyProtection="1"/>
    <xf numFmtId="4" fontId="5" fillId="0" borderId="44" xfId="1" applyNumberFormat="1" applyFont="1" applyBorder="1" applyAlignment="1" applyProtection="1"/>
    <xf numFmtId="4" fontId="10" fillId="0" borderId="0" xfId="0" applyNumberFormat="1" applyFont="1" applyProtection="1"/>
    <xf numFmtId="4" fontId="23" fillId="0" borderId="0" xfId="0" applyNumberFormat="1" applyFont="1" applyBorder="1" applyProtection="1"/>
    <xf numFmtId="4" fontId="23" fillId="0" borderId="0" xfId="1" applyNumberFormat="1" applyFont="1"/>
    <xf numFmtId="0" fontId="23" fillId="0" borderId="0" xfId="0" applyFont="1" applyProtection="1"/>
    <xf numFmtId="0" fontId="23" fillId="0" borderId="0" xfId="0" applyFont="1" applyBorder="1"/>
    <xf numFmtId="4" fontId="23" fillId="0" borderId="0" xfId="2" applyNumberFormat="1" applyFont="1" applyFill="1" applyBorder="1"/>
    <xf numFmtId="0" fontId="23" fillId="0" borderId="0" xfId="0" applyFont="1"/>
    <xf numFmtId="4" fontId="30" fillId="0" borderId="0" xfId="0" applyNumberFormat="1" applyFont="1" applyBorder="1" applyAlignment="1"/>
    <xf numFmtId="4" fontId="12" fillId="0" borderId="18" xfId="3" applyNumberFormat="1" applyFont="1" applyFill="1" applyBorder="1" applyProtection="1">
      <protection locked="0"/>
    </xf>
    <xf numFmtId="4" fontId="12" fillId="0" borderId="0" xfId="3" applyNumberFormat="1" applyFont="1" applyFill="1" applyBorder="1" applyProtection="1">
      <protection locked="0"/>
    </xf>
    <xf numFmtId="4" fontId="12" fillId="0" borderId="15" xfId="3" applyNumberFormat="1" applyFont="1" applyFill="1" applyBorder="1" applyAlignment="1" applyProtection="1"/>
    <xf numFmtId="0" fontId="20" fillId="3" borderId="46" xfId="3" applyFont="1" applyFill="1" applyBorder="1"/>
    <xf numFmtId="0" fontId="13" fillId="9" borderId="47" xfId="0" applyFont="1" applyFill="1" applyBorder="1" applyAlignment="1">
      <alignment horizontal="left" vertical="center"/>
    </xf>
    <xf numFmtId="3" fontId="7" fillId="9" borderId="8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right" wrapText="1"/>
    </xf>
    <xf numFmtId="3" fontId="4" fillId="0" borderId="1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center"/>
    </xf>
    <xf numFmtId="3" fontId="7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/>
    <xf numFmtId="3" fontId="7" fillId="0" borderId="10" xfId="0" applyNumberFormat="1" applyFont="1" applyFill="1" applyBorder="1"/>
    <xf numFmtId="0" fontId="4" fillId="0" borderId="2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0" fontId="10" fillId="0" borderId="48" xfId="0" applyFont="1" applyFill="1" applyBorder="1" applyAlignment="1">
      <alignment horizontal="left" vertical="center"/>
    </xf>
    <xf numFmtId="3" fontId="4" fillId="0" borderId="36" xfId="0" applyNumberFormat="1" applyFont="1" applyFill="1" applyBorder="1" applyAlignment="1">
      <alignment wrapText="1"/>
    </xf>
    <xf numFmtId="0" fontId="10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3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3" fontId="4" fillId="3" borderId="10" xfId="0" applyNumberFormat="1" applyFont="1" applyFill="1" applyBorder="1"/>
    <xf numFmtId="3" fontId="7" fillId="0" borderId="9" xfId="0" applyNumberFormat="1" applyFont="1" applyFill="1" applyBorder="1" applyAlignment="1">
      <alignment horizontal="right" vertical="center"/>
    </xf>
    <xf numFmtId="3" fontId="7" fillId="0" borderId="49" xfId="0" applyNumberFormat="1" applyFont="1" applyFill="1" applyBorder="1"/>
    <xf numFmtId="0" fontId="4" fillId="0" borderId="7" xfId="0" applyFont="1" applyFill="1" applyBorder="1" applyAlignment="1">
      <alignment wrapText="1"/>
    </xf>
    <xf numFmtId="165" fontId="7" fillId="3" borderId="11" xfId="0" applyNumberFormat="1" applyFont="1" applyFill="1" applyBorder="1" applyAlignment="1">
      <alignment wrapText="1"/>
    </xf>
    <xf numFmtId="165" fontId="7" fillId="3" borderId="12" xfId="0" applyNumberFormat="1" applyFont="1" applyFill="1" applyBorder="1" applyAlignment="1">
      <alignment wrapText="1"/>
    </xf>
    <xf numFmtId="0" fontId="4" fillId="0" borderId="9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3" fontId="7" fillId="3" borderId="9" xfId="0" applyNumberFormat="1" applyFont="1" applyFill="1" applyBorder="1" applyAlignment="1">
      <alignment horizontal="right" wrapText="1"/>
    </xf>
    <xf numFmtId="3" fontId="7" fillId="3" borderId="10" xfId="0" applyNumberFormat="1" applyFont="1" applyFill="1" applyBorder="1" applyAlignment="1">
      <alignment horizontal="right" wrapText="1"/>
    </xf>
    <xf numFmtId="0" fontId="7" fillId="3" borderId="9" xfId="0" applyFont="1" applyFill="1" applyBorder="1"/>
    <xf numFmtId="0" fontId="7" fillId="3" borderId="10" xfId="0" applyFont="1" applyFill="1" applyBorder="1"/>
    <xf numFmtId="0" fontId="7" fillId="3" borderId="9" xfId="0" applyFont="1" applyFill="1" applyBorder="1" applyAlignment="1">
      <alignment wrapText="1"/>
    </xf>
    <xf numFmtId="0" fontId="0" fillId="0" borderId="0" xfId="0" applyFill="1" applyAlignment="1"/>
    <xf numFmtId="0" fontId="10" fillId="9" borderId="9" xfId="0" applyFont="1" applyFill="1" applyBorder="1" applyAlignment="1">
      <alignment horizontal="left" vertical="center"/>
    </xf>
    <xf numFmtId="3" fontId="4" fillId="9" borderId="9" xfId="0" applyNumberFormat="1" applyFont="1" applyFill="1" applyBorder="1" applyAlignment="1">
      <alignment horizontal="right" wrapText="1"/>
    </xf>
    <xf numFmtId="3" fontId="4" fillId="9" borderId="10" xfId="0" applyNumberFormat="1" applyFont="1" applyFill="1" applyBorder="1" applyAlignment="1">
      <alignment horizontal="right" wrapText="1"/>
    </xf>
    <xf numFmtId="3" fontId="7" fillId="9" borderId="9" xfId="0" applyNumberFormat="1" applyFont="1" applyFill="1" applyBorder="1" applyAlignment="1">
      <alignment wrapText="1"/>
    </xf>
    <xf numFmtId="3" fontId="7" fillId="9" borderId="26" xfId="0" applyNumberFormat="1" applyFont="1" applyFill="1" applyBorder="1" applyAlignment="1">
      <alignment wrapText="1"/>
    </xf>
    <xf numFmtId="3" fontId="7" fillId="9" borderId="27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10" fillId="9" borderId="2" xfId="0" applyFont="1" applyFill="1" applyBorder="1" applyAlignment="1">
      <alignment vertical="top" wrapText="1"/>
    </xf>
    <xf numFmtId="3" fontId="7" fillId="9" borderId="9" xfId="0" applyNumberFormat="1" applyFont="1" applyFill="1" applyBorder="1" applyAlignment="1">
      <alignment horizontal="right" vertical="center"/>
    </xf>
    <xf numFmtId="3" fontId="7" fillId="9" borderId="9" xfId="0" applyNumberFormat="1" applyFont="1" applyFill="1" applyBorder="1"/>
    <xf numFmtId="3" fontId="7" fillId="9" borderId="28" xfId="0" applyNumberFormat="1" applyFont="1" applyFill="1" applyBorder="1"/>
    <xf numFmtId="3" fontId="7" fillId="9" borderId="49" xfId="0" applyNumberFormat="1" applyFont="1" applyFill="1" applyBorder="1"/>
    <xf numFmtId="3" fontId="4" fillId="9" borderId="9" xfId="0" applyNumberFormat="1" applyFont="1" applyFill="1" applyBorder="1" applyAlignment="1">
      <alignment wrapText="1"/>
    </xf>
    <xf numFmtId="0" fontId="13" fillId="9" borderId="9" xfId="0" applyFont="1" applyFill="1" applyBorder="1" applyAlignment="1">
      <alignment horizontal="left" vertical="center"/>
    </xf>
    <xf numFmtId="3" fontId="7" fillId="9" borderId="9" xfId="0" applyNumberFormat="1" applyFont="1" applyFill="1" applyBorder="1" applyAlignment="1">
      <alignment horizontal="right" wrapText="1"/>
    </xf>
    <xf numFmtId="3" fontId="4" fillId="9" borderId="10" xfId="0" applyNumberFormat="1" applyFont="1" applyFill="1" applyBorder="1" applyAlignment="1">
      <alignment wrapText="1"/>
    </xf>
    <xf numFmtId="0" fontId="6" fillId="14" borderId="0" xfId="0" applyFont="1" applyFill="1"/>
    <xf numFmtId="4" fontId="12" fillId="15" borderId="33" xfId="3" applyNumberFormat="1" applyFont="1" applyFill="1" applyBorder="1" applyAlignment="1" applyProtection="1"/>
    <xf numFmtId="4" fontId="12" fillId="15" borderId="39" xfId="3" applyNumberFormat="1" applyFont="1" applyFill="1" applyBorder="1" applyAlignment="1" applyProtection="1"/>
    <xf numFmtId="3" fontId="7" fillId="16" borderId="9" xfId="0" applyNumberFormat="1" applyFont="1" applyFill="1" applyBorder="1"/>
    <xf numFmtId="0" fontId="3" fillId="14" borderId="0" xfId="0" applyNumberFormat="1" applyFont="1" applyFill="1" applyBorder="1" applyAlignment="1">
      <alignment horizontal="center" wrapText="1"/>
    </xf>
    <xf numFmtId="0" fontId="20" fillId="0" borderId="0" xfId="1" applyFont="1" applyFill="1"/>
    <xf numFmtId="0" fontId="6" fillId="17" borderId="0" xfId="0" applyFont="1" applyFill="1"/>
    <xf numFmtId="0" fontId="3" fillId="2" borderId="41" xfId="0" applyNumberFormat="1" applyFont="1" applyFill="1" applyBorder="1" applyAlignment="1">
      <alignment horizontal="center" wrapText="1"/>
    </xf>
    <xf numFmtId="0" fontId="6" fillId="18" borderId="0" xfId="0" applyFont="1" applyFill="1"/>
    <xf numFmtId="0" fontId="3" fillId="0" borderId="0" xfId="0" applyFont="1" applyFill="1"/>
    <xf numFmtId="3" fontId="4" fillId="14" borderId="30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3" fontId="6" fillId="0" borderId="0" xfId="0" applyNumberFormat="1" applyFont="1" applyFill="1"/>
    <xf numFmtId="3" fontId="6" fillId="0" borderId="0" xfId="0" applyNumberFormat="1" applyFont="1"/>
    <xf numFmtId="0" fontId="9" fillId="0" borderId="14" xfId="1" applyFont="1" applyFill="1" applyBorder="1"/>
    <xf numFmtId="0" fontId="21" fillId="0" borderId="15" xfId="1" applyFont="1" applyFill="1" applyBorder="1"/>
    <xf numFmtId="0" fontId="22" fillId="0" borderId="0" xfId="1" applyFont="1" applyFill="1" applyBorder="1"/>
    <xf numFmtId="0" fontId="18" fillId="0" borderId="0" xfId="1" applyFont="1" applyFill="1" applyBorder="1"/>
    <xf numFmtId="0" fontId="20" fillId="19" borderId="0" xfId="1" applyFont="1" applyFill="1" applyAlignment="1">
      <alignment wrapText="1"/>
    </xf>
    <xf numFmtId="3" fontId="7" fillId="17" borderId="9" xfId="0" applyNumberFormat="1" applyFont="1" applyFill="1" applyBorder="1" applyAlignment="1">
      <alignment wrapText="1"/>
    </xf>
    <xf numFmtId="0" fontId="0" fillId="0" borderId="0" xfId="0" applyAlignment="1"/>
    <xf numFmtId="0" fontId="3" fillId="0" borderId="50" xfId="0" applyFont="1" applyBorder="1" applyAlignment="1">
      <alignment horizontal="left"/>
    </xf>
    <xf numFmtId="0" fontId="5" fillId="0" borderId="47" xfId="0" applyFont="1" applyFill="1" applyBorder="1" applyAlignment="1">
      <alignment horizontal="left"/>
    </xf>
    <xf numFmtId="0" fontId="6" fillId="0" borderId="0" xfId="0" applyFont="1" applyFill="1" applyAlignment="1"/>
    <xf numFmtId="0" fontId="3" fillId="0" borderId="47" xfId="0" applyFont="1" applyFill="1" applyBorder="1" applyAlignment="1">
      <alignment horizontal="left"/>
    </xf>
    <xf numFmtId="3" fontId="6" fillId="0" borderId="9" xfId="0" applyNumberFormat="1" applyFont="1" applyFill="1" applyBorder="1" applyAlignment="1"/>
    <xf numFmtId="3" fontId="6" fillId="0" borderId="10" xfId="0" applyNumberFormat="1" applyFont="1" applyFill="1" applyBorder="1" applyAlignment="1"/>
    <xf numFmtId="0" fontId="13" fillId="9" borderId="47" xfId="0" applyFont="1" applyFill="1" applyBorder="1" applyAlignment="1">
      <alignment horizontal="left"/>
    </xf>
    <xf numFmtId="3" fontId="6" fillId="9" borderId="9" xfId="0" applyNumberFormat="1" applyFont="1" applyFill="1" applyBorder="1" applyAlignment="1"/>
    <xf numFmtId="3" fontId="6" fillId="9" borderId="10" xfId="0" applyNumberFormat="1" applyFont="1" applyFill="1" applyBorder="1" applyAlignment="1"/>
    <xf numFmtId="0" fontId="0" fillId="9" borderId="0" xfId="0" applyFill="1" applyAlignment="1"/>
    <xf numFmtId="0" fontId="3" fillId="5" borderId="3" xfId="0" applyFont="1" applyFill="1" applyBorder="1" applyAlignment="1">
      <alignment horizontal="left"/>
    </xf>
    <xf numFmtId="3" fontId="0" fillId="0" borderId="0" xfId="0" applyNumberFormat="1" applyFill="1" applyAlignment="1"/>
    <xf numFmtId="3" fontId="6" fillId="5" borderId="9" xfId="0" applyNumberFormat="1" applyFont="1" applyFill="1" applyBorder="1" applyAlignment="1"/>
    <xf numFmtId="3" fontId="6" fillId="20" borderId="9" xfId="0" applyNumberFormat="1" applyFont="1" applyFill="1" applyBorder="1" applyAlignment="1"/>
    <xf numFmtId="9" fontId="0" fillId="0" borderId="0" xfId="0" applyNumberFormat="1" applyFill="1" applyAlignment="1"/>
    <xf numFmtId="3" fontId="11" fillId="0" borderId="9" xfId="2" applyNumberFormat="1" applyFont="1" applyFill="1" applyBorder="1" applyAlignment="1"/>
    <xf numFmtId="0" fontId="3" fillId="0" borderId="0" xfId="0" applyFont="1" applyAlignment="1"/>
    <xf numFmtId="0" fontId="10" fillId="0" borderId="2" xfId="0" applyFont="1" applyFill="1" applyBorder="1" applyAlignment="1"/>
    <xf numFmtId="3" fontId="3" fillId="10" borderId="9" xfId="0" applyNumberFormat="1" applyFont="1" applyFill="1" applyBorder="1" applyAlignment="1"/>
    <xf numFmtId="3" fontId="3" fillId="11" borderId="9" xfId="0" applyNumberFormat="1" applyFont="1" applyFill="1" applyBorder="1" applyAlignment="1"/>
    <xf numFmtId="3" fontId="3" fillId="12" borderId="9" xfId="0" applyNumberFormat="1" applyFont="1" applyFill="1" applyBorder="1" applyAlignment="1"/>
    <xf numFmtId="3" fontId="3" fillId="3" borderId="10" xfId="0" applyNumberFormat="1" applyFont="1" applyFill="1" applyBorder="1" applyAlignment="1"/>
    <xf numFmtId="0" fontId="5" fillId="0" borderId="4" xfId="0" applyFont="1" applyFill="1" applyBorder="1" applyAlignment="1">
      <alignment wrapText="1"/>
    </xf>
    <xf numFmtId="3" fontId="6" fillId="4" borderId="51" xfId="0" applyNumberFormat="1" applyFont="1" applyFill="1" applyBorder="1" applyAlignment="1">
      <alignment horizontal="right"/>
    </xf>
    <xf numFmtId="3" fontId="6" fillId="0" borderId="49" xfId="0" applyNumberFormat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14" fillId="0" borderId="0" xfId="0" applyFont="1" applyAlignment="1"/>
    <xf numFmtId="3" fontId="3" fillId="4" borderId="9" xfId="0" applyNumberFormat="1" applyFont="1" applyFill="1" applyBorder="1" applyAlignment="1"/>
    <xf numFmtId="3" fontId="3" fillId="4" borderId="10" xfId="0" applyNumberFormat="1" applyFont="1" applyFill="1" applyBorder="1" applyAlignment="1"/>
    <xf numFmtId="3" fontId="6" fillId="0" borderId="9" xfId="0" applyNumberFormat="1" applyFont="1" applyBorder="1" applyAlignment="1"/>
    <xf numFmtId="0" fontId="6" fillId="0" borderId="0" xfId="0" applyFont="1" applyAlignment="1"/>
    <xf numFmtId="3" fontId="3" fillId="5" borderId="9" xfId="0" applyNumberFormat="1" applyFont="1" applyFill="1" applyBorder="1" applyAlignment="1"/>
    <xf numFmtId="3" fontId="3" fillId="5" borderId="10" xfId="0" applyNumberFormat="1" applyFont="1" applyFill="1" applyBorder="1" applyAlignment="1"/>
    <xf numFmtId="3" fontId="6" fillId="4" borderId="11" xfId="0" applyNumberFormat="1" applyFont="1" applyFill="1" applyBorder="1" applyAlignment="1"/>
    <xf numFmtId="10" fontId="0" fillId="0" borderId="0" xfId="0" applyNumberFormat="1"/>
    <xf numFmtId="0" fontId="3" fillId="0" borderId="0" xfId="0" applyFont="1" applyFill="1" applyAlignment="1"/>
    <xf numFmtId="49" fontId="42" fillId="13" borderId="52" xfId="0" applyNumberFormat="1" applyFont="1" applyFill="1" applyBorder="1" applyAlignment="1">
      <alignment horizontal="left" wrapText="1"/>
    </xf>
    <xf numFmtId="49" fontId="42" fillId="13" borderId="52" xfId="0" applyNumberFormat="1" applyFont="1" applyFill="1" applyBorder="1" applyAlignment="1">
      <alignment horizontal="left"/>
    </xf>
    <xf numFmtId="3" fontId="3" fillId="21" borderId="9" xfId="0" applyNumberFormat="1" applyFont="1" applyFill="1" applyBorder="1" applyAlignment="1"/>
    <xf numFmtId="3" fontId="6" fillId="22" borderId="9" xfId="0" applyNumberFormat="1" applyFont="1" applyFill="1" applyBorder="1"/>
    <xf numFmtId="3" fontId="6" fillId="21" borderId="9" xfId="0" applyNumberFormat="1" applyFont="1" applyFill="1" applyBorder="1"/>
    <xf numFmtId="3" fontId="6" fillId="23" borderId="9" xfId="0" applyNumberFormat="1" applyFont="1" applyFill="1" applyBorder="1"/>
    <xf numFmtId="3" fontId="6" fillId="20" borderId="53" xfId="0" applyNumberFormat="1" applyFont="1" applyFill="1" applyBorder="1" applyAlignment="1">
      <alignment horizontal="right"/>
    </xf>
    <xf numFmtId="3" fontId="6" fillId="20" borderId="10" xfId="0" applyNumberFormat="1" applyFont="1" applyFill="1" applyBorder="1" applyAlignment="1"/>
    <xf numFmtId="9" fontId="0" fillId="0" borderId="0" xfId="4" applyFont="1"/>
    <xf numFmtId="0" fontId="6" fillId="17" borderId="0" xfId="0" applyFont="1" applyFill="1" applyAlignment="1">
      <alignment wrapText="1"/>
    </xf>
    <xf numFmtId="0" fontId="4" fillId="2" borderId="0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/>
    <xf numFmtId="3" fontId="6" fillId="24" borderId="10" xfId="0" applyNumberFormat="1" applyFont="1" applyFill="1" applyBorder="1"/>
    <xf numFmtId="3" fontId="7" fillId="20" borderId="8" xfId="0" applyNumberFormat="1" applyFont="1" applyFill="1" applyBorder="1" applyAlignment="1">
      <alignment wrapText="1"/>
    </xf>
    <xf numFmtId="3" fontId="7" fillId="0" borderId="19" xfId="0" applyNumberFormat="1" applyFont="1" applyFill="1" applyBorder="1"/>
    <xf numFmtId="3" fontId="7" fillId="9" borderId="19" xfId="0" applyNumberFormat="1" applyFont="1" applyFill="1" applyBorder="1"/>
    <xf numFmtId="0" fontId="6" fillId="8" borderId="9" xfId="0" applyFont="1" applyFill="1" applyBorder="1" applyAlignment="1">
      <alignment wrapText="1"/>
    </xf>
    <xf numFmtId="0" fontId="0" fillId="8" borderId="9" xfId="0" applyFill="1" applyBorder="1" applyAlignment="1"/>
    <xf numFmtId="0" fontId="0" fillId="14" borderId="9" xfId="0" applyFill="1" applyBorder="1"/>
    <xf numFmtId="3" fontId="7" fillId="25" borderId="8" xfId="0" applyNumberFormat="1" applyFont="1" applyFill="1" applyBorder="1" applyAlignment="1">
      <alignment wrapText="1"/>
    </xf>
    <xf numFmtId="3" fontId="7" fillId="25" borderId="10" xfId="0" applyNumberFormat="1" applyFont="1" applyFill="1" applyBorder="1" applyAlignment="1">
      <alignment wrapText="1"/>
    </xf>
    <xf numFmtId="4" fontId="12" fillId="25" borderId="44" xfId="1" applyNumberFormat="1" applyFont="1" applyFill="1" applyBorder="1" applyProtection="1">
      <protection locked="0"/>
    </xf>
    <xf numFmtId="0" fontId="20" fillId="0" borderId="18" xfId="3" applyFont="1" applyBorder="1"/>
    <xf numFmtId="4" fontId="19" fillId="0" borderId="33" xfId="3" applyNumberFormat="1" applyFont="1" applyFill="1" applyBorder="1" applyAlignment="1" applyProtection="1">
      <alignment wrapText="1"/>
      <protection locked="0"/>
    </xf>
    <xf numFmtId="4" fontId="19" fillId="0" borderId="40" xfId="3" applyNumberFormat="1" applyFont="1" applyFill="1" applyBorder="1" applyAlignment="1" applyProtection="1">
      <alignment wrapText="1"/>
      <protection locked="0"/>
    </xf>
    <xf numFmtId="4" fontId="12" fillId="0" borderId="0" xfId="3" applyNumberFormat="1" applyFont="1" applyFill="1" applyBorder="1" applyAlignment="1" applyProtection="1"/>
    <xf numFmtId="0" fontId="0" fillId="0" borderId="0" xfId="0" applyBorder="1"/>
    <xf numFmtId="9" fontId="6" fillId="0" borderId="0" xfId="0" applyNumberFormat="1" applyFont="1" applyFill="1" applyAlignment="1"/>
    <xf numFmtId="0" fontId="3" fillId="9" borderId="0" xfId="0" applyFont="1" applyFill="1" applyAlignment="1"/>
    <xf numFmtId="0" fontId="18" fillId="14" borderId="0" xfId="0" applyFont="1" applyFill="1"/>
    <xf numFmtId="3" fontId="46" fillId="0" borderId="0" xfId="0" applyNumberFormat="1" applyFont="1" applyAlignment="1"/>
    <xf numFmtId="0" fontId="43" fillId="0" borderId="28" xfId="1" applyFont="1" applyFill="1" applyBorder="1" applyAlignment="1">
      <alignment wrapText="1"/>
    </xf>
    <xf numFmtId="0" fontId="43" fillId="0" borderId="26" xfId="1" applyFont="1" applyFill="1" applyBorder="1" applyAlignment="1">
      <alignment horizontal="center"/>
    </xf>
    <xf numFmtId="0" fontId="34" fillId="0" borderId="0" xfId="0" applyFont="1" applyFill="1"/>
    <xf numFmtId="4" fontId="35" fillId="0" borderId="9" xfId="1" applyNumberFormat="1" applyFont="1" applyFill="1" applyBorder="1" applyAlignment="1" applyProtection="1">
      <alignment wrapText="1"/>
      <protection locked="0"/>
    </xf>
    <xf numFmtId="0" fontId="20" fillId="0" borderId="0" xfId="0" applyFont="1" applyFill="1" applyAlignment="1"/>
    <xf numFmtId="0" fontId="34" fillId="0" borderId="0" xfId="0" applyFont="1" applyFill="1" applyAlignment="1">
      <alignment wrapText="1"/>
    </xf>
    <xf numFmtId="0" fontId="5" fillId="0" borderId="0" xfId="0" applyFont="1" applyAlignment="1"/>
    <xf numFmtId="0" fontId="9" fillId="25" borderId="0" xfId="3" applyFont="1" applyFill="1" applyBorder="1"/>
    <xf numFmtId="0" fontId="9" fillId="25" borderId="0" xfId="1" applyFont="1" applyFill="1" applyBorder="1" applyAlignment="1">
      <alignment horizontal="left"/>
    </xf>
    <xf numFmtId="0" fontId="47" fillId="0" borderId="0" xfId="0" applyFont="1" applyFill="1" applyProtection="1"/>
    <xf numFmtId="4" fontId="47" fillId="0" borderId="0" xfId="0" applyNumberFormat="1" applyFont="1" applyFill="1" applyProtection="1"/>
    <xf numFmtId="0" fontId="48" fillId="0" borderId="0" xfId="0" applyFont="1" applyFill="1"/>
    <xf numFmtId="3" fontId="47" fillId="0" borderId="0" xfId="0" applyNumberFormat="1" applyFont="1" applyFill="1" applyProtection="1"/>
    <xf numFmtId="0" fontId="49" fillId="0" borderId="0" xfId="0" applyFont="1"/>
    <xf numFmtId="4" fontId="50" fillId="0" borderId="0" xfId="0" applyNumberFormat="1" applyFont="1" applyProtection="1"/>
    <xf numFmtId="0" fontId="51" fillId="0" borderId="0" xfId="1" applyFont="1"/>
    <xf numFmtId="0" fontId="38" fillId="0" borderId="0" xfId="3" applyFont="1" applyFill="1" applyBorder="1" applyAlignment="1"/>
    <xf numFmtId="0" fontId="20" fillId="14" borderId="0" xfId="3" applyFont="1" applyFill="1" applyBorder="1"/>
    <xf numFmtId="0" fontId="32" fillId="0" borderId="21" xfId="1" applyFont="1" applyFill="1" applyBorder="1" applyAlignment="1">
      <alignment horizontal="left"/>
    </xf>
    <xf numFmtId="0" fontId="0" fillId="20" borderId="9" xfId="0" applyFill="1" applyBorder="1" applyAlignment="1"/>
    <xf numFmtId="0" fontId="3" fillId="2" borderId="13" xfId="0" applyNumberFormat="1" applyFont="1" applyFill="1" applyBorder="1" applyAlignment="1">
      <alignment horizontal="center" wrapText="1"/>
    </xf>
    <xf numFmtId="0" fontId="13" fillId="0" borderId="7" xfId="0" applyFont="1" applyFill="1" applyBorder="1" applyAlignment="1">
      <alignment wrapText="1"/>
    </xf>
    <xf numFmtId="3" fontId="6" fillId="20" borderId="11" xfId="0" applyNumberFormat="1" applyFont="1" applyFill="1" applyBorder="1" applyAlignment="1"/>
    <xf numFmtId="3" fontId="6" fillId="20" borderId="12" xfId="0" applyNumberFormat="1" applyFont="1" applyFill="1" applyBorder="1" applyAlignment="1"/>
    <xf numFmtId="4" fontId="12" fillId="0" borderId="30" xfId="1" applyNumberFormat="1" applyFont="1" applyFill="1" applyBorder="1"/>
    <xf numFmtId="0" fontId="10" fillId="9" borderId="2" xfId="0" applyFont="1" applyFill="1" applyBorder="1" applyAlignment="1">
      <alignment horizontal="left" vertical="center"/>
    </xf>
    <xf numFmtId="3" fontId="7" fillId="9" borderId="10" xfId="0" applyNumberFormat="1" applyFont="1" applyFill="1" applyBorder="1" applyAlignment="1">
      <alignment horizontal="right" wrapText="1"/>
    </xf>
    <xf numFmtId="3" fontId="7" fillId="9" borderId="10" xfId="0" applyNumberFormat="1" applyFont="1" applyFill="1" applyBorder="1" applyAlignment="1">
      <alignment wrapText="1"/>
    </xf>
    <xf numFmtId="0" fontId="52" fillId="0" borderId="0" xfId="0" applyFont="1" applyFill="1" applyBorder="1" applyAlignment="1">
      <alignment wrapText="1"/>
    </xf>
    <xf numFmtId="3" fontId="52" fillId="0" borderId="0" xfId="0" applyNumberFormat="1" applyFont="1" applyFill="1" applyBorder="1" applyAlignment="1">
      <alignment horizontal="right" wrapText="1"/>
    </xf>
    <xf numFmtId="0" fontId="52" fillId="0" borderId="0" xfId="0" applyFont="1" applyAlignment="1"/>
    <xf numFmtId="0" fontId="3" fillId="17" borderId="0" xfId="0" applyFont="1" applyFill="1" applyBorder="1" applyAlignment="1"/>
    <xf numFmtId="0" fontId="3" fillId="17" borderId="0" xfId="0" applyFont="1" applyFill="1" applyAlignment="1"/>
    <xf numFmtId="0" fontId="0" fillId="17" borderId="0" xfId="0" applyFill="1" applyAlignment="1"/>
    <xf numFmtId="4" fontId="35" fillId="19" borderId="33" xfId="3" applyNumberFormat="1" applyFont="1" applyFill="1" applyBorder="1" applyAlignment="1" applyProtection="1">
      <alignment horizontal="left" wrapText="1"/>
      <protection locked="0"/>
    </xf>
    <xf numFmtId="0" fontId="6" fillId="17" borderId="0" xfId="0" applyFont="1" applyFill="1" applyAlignment="1"/>
    <xf numFmtId="3" fontId="0" fillId="0" borderId="9" xfId="0" applyNumberFormat="1" applyBorder="1" applyAlignment="1"/>
    <xf numFmtId="4" fontId="35" fillId="14" borderId="30" xfId="3" applyNumberFormat="1" applyFont="1" applyFill="1" applyBorder="1" applyAlignment="1" applyProtection="1">
      <alignment horizontal="center" wrapText="1"/>
      <protection locked="0"/>
    </xf>
    <xf numFmtId="3" fontId="53" fillId="0" borderId="59" xfId="0" applyNumberFormat="1" applyFont="1" applyFill="1" applyBorder="1" applyAlignment="1"/>
    <xf numFmtId="3" fontId="53" fillId="0" borderId="60" xfId="0" applyNumberFormat="1" applyFont="1" applyFill="1" applyBorder="1" applyAlignment="1"/>
    <xf numFmtId="0" fontId="6" fillId="14" borderId="0" xfId="0" applyFont="1" applyFill="1" applyAlignment="1"/>
    <xf numFmtId="0" fontId="0" fillId="14" borderId="0" xfId="0" applyFill="1" applyAlignment="1"/>
    <xf numFmtId="3" fontId="6" fillId="4" borderId="8" xfId="0" applyNumberFormat="1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/>
    <xf numFmtId="0" fontId="0" fillId="17" borderId="0" xfId="0" applyFill="1"/>
    <xf numFmtId="4" fontId="45" fillId="0" borderId="54" xfId="0" applyNumberFormat="1" applyFont="1" applyBorder="1" applyAlignment="1">
      <alignment horizontal="right" vertical="center"/>
    </xf>
    <xf numFmtId="4" fontId="12" fillId="0" borderId="44" xfId="3" applyNumberFormat="1" applyFont="1" applyBorder="1" applyProtection="1">
      <protection locked="0"/>
    </xf>
    <xf numFmtId="4" fontId="12" fillId="0" borderId="44" xfId="3" applyNumberFormat="1" applyFont="1" applyBorder="1"/>
    <xf numFmtId="4" fontId="12" fillId="0" borderId="45" xfId="3" applyNumberFormat="1" applyFont="1" applyBorder="1"/>
    <xf numFmtId="0" fontId="5" fillId="0" borderId="0" xfId="0" applyFont="1"/>
    <xf numFmtId="0" fontId="3" fillId="0" borderId="2" xfId="3" applyFont="1" applyBorder="1"/>
    <xf numFmtId="0" fontId="13" fillId="0" borderId="2" xfId="0" applyFont="1" applyBorder="1" applyAlignment="1">
      <alignment wrapText="1"/>
    </xf>
    <xf numFmtId="0" fontId="29" fillId="0" borderId="23" xfId="0" applyFont="1" applyBorder="1" applyAlignment="1">
      <alignment wrapText="1"/>
    </xf>
    <xf numFmtId="0" fontId="13" fillId="0" borderId="7" xfId="0" applyFont="1" applyBorder="1" applyAlignment="1">
      <alignment wrapText="1"/>
    </xf>
    <xf numFmtId="3" fontId="3" fillId="4" borderId="9" xfId="0" applyNumberFormat="1" applyFont="1" applyFill="1" applyBorder="1"/>
    <xf numFmtId="3" fontId="3" fillId="4" borderId="10" xfId="0" applyNumberFormat="1" applyFont="1" applyFill="1" applyBorder="1"/>
    <xf numFmtId="3" fontId="0" fillId="0" borderId="9" xfId="0" applyNumberFormat="1" applyBorder="1"/>
    <xf numFmtId="3" fontId="54" fillId="26" borderId="9" xfId="0" applyNumberFormat="1" applyFont="1" applyFill="1" applyBorder="1"/>
    <xf numFmtId="3" fontId="0" fillId="0" borderId="8" xfId="0" applyNumberFormat="1" applyBorder="1"/>
    <xf numFmtId="3" fontId="3" fillId="5" borderId="9" xfId="0" applyNumberFormat="1" applyFont="1" applyFill="1" applyBorder="1"/>
    <xf numFmtId="3" fontId="6" fillId="20" borderId="9" xfId="0" applyNumberFormat="1" applyFont="1" applyFill="1" applyBorder="1"/>
    <xf numFmtId="3" fontId="6" fillId="20" borderId="11" xfId="0" applyNumberFormat="1" applyFont="1" applyFill="1" applyBorder="1"/>
    <xf numFmtId="3" fontId="3" fillId="0" borderId="9" xfId="0" applyNumberFormat="1" applyFont="1" applyFill="1" applyBorder="1"/>
    <xf numFmtId="3" fontId="6" fillId="0" borderId="9" xfId="0" applyNumberFormat="1" applyFont="1" applyFill="1" applyBorder="1"/>
    <xf numFmtId="3" fontId="0" fillId="0" borderId="9" xfId="0" applyNumberFormat="1" applyFill="1" applyBorder="1"/>
    <xf numFmtId="3" fontId="3" fillId="20" borderId="9" xfId="0" applyNumberFormat="1" applyFont="1" applyFill="1" applyBorder="1"/>
    <xf numFmtId="0" fontId="39" fillId="0" borderId="2" xfId="0" applyFont="1" applyFill="1" applyBorder="1" applyAlignment="1">
      <alignment wrapText="1"/>
    </xf>
    <xf numFmtId="3" fontId="3" fillId="0" borderId="10" xfId="0" applyNumberFormat="1" applyFont="1" applyFill="1" applyBorder="1" applyAlignment="1"/>
    <xf numFmtId="3" fontId="0" fillId="0" borderId="9" xfId="0" applyNumberFormat="1" applyFill="1" applyBorder="1" applyAlignment="1"/>
    <xf numFmtId="0" fontId="3" fillId="20" borderId="2" xfId="3" applyFont="1" applyFill="1" applyBorder="1"/>
    <xf numFmtId="0" fontId="0" fillId="20" borderId="0" xfId="0" applyFill="1" applyAlignment="1"/>
    <xf numFmtId="0" fontId="0" fillId="0" borderId="9" xfId="0" applyBorder="1" applyAlignment="1"/>
    <xf numFmtId="3" fontId="0" fillId="0" borderId="31" xfId="0" applyNumberFormat="1" applyFill="1" applyBorder="1"/>
    <xf numFmtId="3" fontId="3" fillId="4" borderId="31" xfId="0" applyNumberFormat="1" applyFont="1" applyFill="1" applyBorder="1"/>
    <xf numFmtId="3" fontId="0" fillId="0" borderId="31" xfId="0" applyNumberFormat="1" applyBorder="1"/>
    <xf numFmtId="3" fontId="3" fillId="0" borderId="31" xfId="0" applyNumberFormat="1" applyFont="1" applyFill="1" applyBorder="1"/>
    <xf numFmtId="3" fontId="3" fillId="5" borderId="31" xfId="0" applyNumberFormat="1" applyFont="1" applyFill="1" applyBorder="1"/>
    <xf numFmtId="3" fontId="6" fillId="20" borderId="31" xfId="0" applyNumberFormat="1" applyFont="1" applyFill="1" applyBorder="1"/>
    <xf numFmtId="3" fontId="6" fillId="20" borderId="55" xfId="0" applyNumberFormat="1" applyFont="1" applyFill="1" applyBorder="1"/>
    <xf numFmtId="3" fontId="3" fillId="20" borderId="10" xfId="0" applyNumberFormat="1" applyFont="1" applyFill="1" applyBorder="1"/>
    <xf numFmtId="3" fontId="3" fillId="20" borderId="10" xfId="0" applyNumberFormat="1" applyFont="1" applyFill="1" applyBorder="1" applyAlignment="1"/>
    <xf numFmtId="0" fontId="0" fillId="27" borderId="9" xfId="0" applyFill="1" applyBorder="1" applyAlignment="1"/>
    <xf numFmtId="3" fontId="0" fillId="0" borderId="8" xfId="0" applyNumberFormat="1" applyFill="1" applyBorder="1"/>
    <xf numFmtId="3" fontId="3" fillId="4" borderId="8" xfId="0" applyNumberFormat="1" applyFont="1" applyFill="1" applyBorder="1"/>
    <xf numFmtId="0" fontId="3" fillId="27" borderId="2" xfId="3" applyFont="1" applyFill="1" applyBorder="1"/>
    <xf numFmtId="3" fontId="3" fillId="27" borderId="31" xfId="0" applyNumberFormat="1" applyFont="1" applyFill="1" applyBorder="1"/>
    <xf numFmtId="3" fontId="3" fillId="27" borderId="9" xfId="0" applyNumberFormat="1" applyFont="1" applyFill="1" applyBorder="1"/>
    <xf numFmtId="3" fontId="3" fillId="27" borderId="8" xfId="0" applyNumberFormat="1" applyFont="1" applyFill="1" applyBorder="1"/>
    <xf numFmtId="3" fontId="3" fillId="5" borderId="8" xfId="0" applyNumberFormat="1" applyFont="1" applyFill="1" applyBorder="1"/>
    <xf numFmtId="3" fontId="6" fillId="20" borderId="8" xfId="0" applyNumberFormat="1" applyFont="1" applyFill="1" applyBorder="1"/>
    <xf numFmtId="3" fontId="6" fillId="20" borderId="56" xfId="0" applyNumberFormat="1" applyFont="1" applyFill="1" applyBorder="1"/>
    <xf numFmtId="4" fontId="0" fillId="0" borderId="0" xfId="0" applyNumberFormat="1"/>
    <xf numFmtId="0" fontId="9" fillId="17" borderId="0" xfId="1" applyFont="1" applyFill="1"/>
    <xf numFmtId="3" fontId="7" fillId="0" borderId="9" xfId="0" applyNumberFormat="1" applyFont="1" applyBorder="1"/>
    <xf numFmtId="3" fontId="7" fillId="0" borderId="9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right" wrapText="1"/>
    </xf>
    <xf numFmtId="3" fontId="4" fillId="0" borderId="9" xfId="0" applyNumberFormat="1" applyFont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right" wrapText="1"/>
    </xf>
    <xf numFmtId="3" fontId="7" fillId="0" borderId="10" xfId="0" applyNumberFormat="1" applyFont="1" applyBorder="1"/>
    <xf numFmtId="0" fontId="55" fillId="2" borderId="24" xfId="0" applyNumberFormat="1" applyFont="1" applyFill="1" applyBorder="1" applyAlignment="1">
      <alignment horizontal="center" wrapText="1"/>
    </xf>
    <xf numFmtId="0" fontId="55" fillId="0" borderId="0" xfId="0" applyFont="1"/>
    <xf numFmtId="3" fontId="4" fillId="0" borderId="9" xfId="0" applyNumberFormat="1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/>
    <xf numFmtId="0" fontId="3" fillId="2" borderId="41" xfId="0" applyNumberFormat="1" applyFont="1" applyFill="1" applyBorder="1" applyAlignment="1">
      <alignment horizontal="center" wrapText="1"/>
    </xf>
    <xf numFmtId="0" fontId="3" fillId="2" borderId="13" xfId="0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wrapText="1"/>
    </xf>
    <xf numFmtId="0" fontId="55" fillId="0" borderId="0" xfId="0" applyFont="1"/>
    <xf numFmtId="3" fontId="4" fillId="0" borderId="9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3" fontId="4" fillId="0" borderId="9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/>
    <xf numFmtId="0" fontId="55" fillId="0" borderId="0" xfId="0" applyFont="1"/>
    <xf numFmtId="0" fontId="5" fillId="0" borderId="0" xfId="0" applyFont="1"/>
    <xf numFmtId="0" fontId="6" fillId="17" borderId="0" xfId="0" applyFont="1" applyFill="1"/>
    <xf numFmtId="0" fontId="56" fillId="0" borderId="0" xfId="0" applyFont="1"/>
    <xf numFmtId="3" fontId="4" fillId="0" borderId="9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0" fontId="57" fillId="0" borderId="0" xfId="0" applyFont="1"/>
    <xf numFmtId="3" fontId="7" fillId="28" borderId="9" xfId="0" applyNumberFormat="1" applyFont="1" applyFill="1" applyBorder="1" applyAlignment="1">
      <alignment wrapText="1"/>
    </xf>
    <xf numFmtId="3" fontId="58" fillId="0" borderId="9" xfId="0" applyNumberFormat="1" applyFont="1" applyFill="1" applyBorder="1"/>
    <xf numFmtId="0" fontId="0" fillId="0" borderId="0" xfId="0" applyFill="1" applyAlignment="1"/>
    <xf numFmtId="0" fontId="0" fillId="0" borderId="0" xfId="0" applyAlignment="1"/>
    <xf numFmtId="3" fontId="3" fillId="26" borderId="31" xfId="0" applyNumberFormat="1" applyFont="1" applyFill="1" applyBorder="1"/>
    <xf numFmtId="3" fontId="4" fillId="0" borderId="9" xfId="0" applyNumberFormat="1" applyFont="1" applyFill="1" applyBorder="1" applyAlignment="1">
      <alignment horizontal="right" wrapText="1"/>
    </xf>
    <xf numFmtId="3" fontId="4" fillId="0" borderId="10" xfId="0" applyNumberFormat="1" applyFont="1" applyFill="1" applyBorder="1" applyAlignment="1">
      <alignment horizontal="right" wrapText="1"/>
    </xf>
    <xf numFmtId="3" fontId="7" fillId="0" borderId="9" xfId="0" applyNumberFormat="1" applyFont="1" applyFill="1" applyBorder="1" applyAlignment="1">
      <alignment wrapText="1"/>
    </xf>
    <xf numFmtId="3" fontId="7" fillId="0" borderId="9" xfId="0" applyNumberFormat="1" applyFont="1" applyFill="1" applyBorder="1"/>
    <xf numFmtId="3" fontId="7" fillId="0" borderId="10" xfId="0" applyNumberFormat="1" applyFont="1" applyFill="1" applyBorder="1"/>
    <xf numFmtId="0" fontId="61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47" xfId="0" applyFont="1" applyFill="1" applyBorder="1" applyAlignment="1">
      <alignment horizontal="left" wrapText="1"/>
    </xf>
    <xf numFmtId="3" fontId="6" fillId="0" borderId="0" xfId="0" applyNumberFormat="1" applyFont="1" applyFill="1" applyAlignment="1"/>
    <xf numFmtId="3" fontId="7" fillId="9" borderId="24" xfId="0" applyNumberFormat="1" applyFont="1" applyFill="1" applyBorder="1"/>
    <xf numFmtId="3" fontId="7" fillId="9" borderId="0" xfId="0" applyNumberFormat="1" applyFont="1" applyFill="1" applyBorder="1"/>
    <xf numFmtId="3" fontId="6" fillId="0" borderId="9" xfId="0" applyNumberFormat="1" applyFont="1" applyBorder="1"/>
    <xf numFmtId="4" fontId="35" fillId="0" borderId="33" xfId="3" applyNumberFormat="1" applyFont="1" applyFill="1" applyBorder="1" applyAlignment="1" applyProtection="1">
      <alignment horizontal="left" wrapText="1"/>
      <protection locked="0"/>
    </xf>
    <xf numFmtId="4" fontId="35" fillId="0" borderId="39" xfId="3" applyNumberFormat="1" applyFont="1" applyFill="1" applyBorder="1" applyAlignment="1" applyProtection="1">
      <alignment horizontal="left" wrapText="1"/>
      <protection locked="0"/>
    </xf>
    <xf numFmtId="0" fontId="9" fillId="0" borderId="3" xfId="3" applyFont="1" applyFill="1" applyBorder="1" applyAlignment="1">
      <alignment horizontal="left"/>
    </xf>
    <xf numFmtId="0" fontId="9" fillId="0" borderId="22" xfId="3" applyFont="1" applyFill="1" applyBorder="1" applyAlignment="1">
      <alignment horizontal="left"/>
    </xf>
    <xf numFmtId="0" fontId="20" fillId="0" borderId="14" xfId="3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20" fillId="0" borderId="14" xfId="3" applyFont="1" applyFill="1" applyBorder="1" applyAlignment="1">
      <alignment horizontal="left" wrapText="1"/>
    </xf>
    <xf numFmtId="0" fontId="9" fillId="0" borderId="14" xfId="0" applyFont="1" applyBorder="1" applyAlignment="1">
      <alignment wrapText="1"/>
    </xf>
    <xf numFmtId="0" fontId="34" fillId="17" borderId="0" xfId="1" applyFont="1" applyFill="1" applyBorder="1" applyAlignment="1"/>
    <xf numFmtId="0" fontId="44" fillId="0" borderId="0" xfId="0" applyFont="1" applyAlignment="1"/>
    <xf numFmtId="49" fontId="42" fillId="13" borderId="57" xfId="0" applyNumberFormat="1" applyFont="1" applyFill="1" applyBorder="1" applyAlignment="1">
      <alignment horizontal="left" wrapText="1"/>
    </xf>
    <xf numFmtId="0" fontId="0" fillId="0" borderId="58" xfId="0" applyBorder="1" applyAlignment="1"/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15">
    <cellStyle name="Excel Built-in Normal" xfId="7" xr:uid="{1945FED9-8C1C-4CB1-BD7D-0D9391842FDE}"/>
    <cellStyle name="Normaallaad" xfId="0" builtinId="0"/>
    <cellStyle name="Normaallaad 2" xfId="8" xr:uid="{4248EEAB-6FF9-4900-B927-CEE60A2BF2E8}"/>
    <cellStyle name="Normaallaad 3" xfId="9" xr:uid="{AB3D2D97-CCB7-4A49-B15C-F7BE118E68EA}"/>
    <cellStyle name="Normaallaad 4" xfId="10" xr:uid="{C8A94350-6CAC-4A0B-AD4C-0FA0D0271BC4}"/>
    <cellStyle name="Normaallaad 5" xfId="6" xr:uid="{FAB557F1-FE45-42EE-8164-C865561F2325}"/>
    <cellStyle name="Normal 2" xfId="1" xr:uid="{00000000-0005-0000-0000-000001000000}"/>
    <cellStyle name="Normal 2 2" xfId="11" xr:uid="{9D25C525-20AD-4F50-8082-37C3DD563B9F}"/>
    <cellStyle name="Normal 3" xfId="12" xr:uid="{79665EE0-B59E-486A-827A-CA45A3069050}"/>
    <cellStyle name="Normal_Kuuaruanne 122004 2" xfId="13" xr:uid="{E588FA0C-8553-4678-AE07-C4643F773737}"/>
    <cellStyle name="Normal_Sheet1" xfId="2" xr:uid="{00000000-0005-0000-0000-000002000000}"/>
    <cellStyle name="Normal_Sheet1 2" xfId="3" xr:uid="{00000000-0005-0000-0000-000003000000}"/>
    <cellStyle name="Protsent" xfId="4" builtinId="5"/>
    <cellStyle name="Protsent 2" xfId="5" xr:uid="{96EF9403-9CEF-4D61-AE97-EE8E15AE5407}"/>
    <cellStyle name="Style 1" xfId="14" xr:uid="{272EDFCC-1977-4759-A155-81ED0E1A724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326"/>
  <sheetViews>
    <sheetView zoomScaleNormal="100" workbookViewId="0">
      <pane xSplit="3" ySplit="5" topLeftCell="D45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09375" defaultRowHeight="13.2"/>
  <cols>
    <col min="1" max="1" width="11.33203125" style="188" customWidth="1"/>
    <col min="2" max="2" width="5.33203125" style="90" customWidth="1"/>
    <col min="3" max="3" width="40" style="90" customWidth="1"/>
    <col min="4" max="4" width="12.6640625" style="135" customWidth="1"/>
    <col min="5" max="5" width="10.33203125" customWidth="1"/>
    <col min="6" max="6" width="36.5546875" style="155" customWidth="1"/>
    <col min="7" max="7" width="7.109375" style="49" customWidth="1"/>
    <col min="8" max="8" width="18.44140625" style="90" customWidth="1"/>
    <col min="9" max="9" width="29.33203125" customWidth="1"/>
    <col min="10" max="10" width="17.109375" customWidth="1"/>
    <col min="11" max="11" width="56.33203125" customWidth="1"/>
    <col min="12" max="16384" width="9.109375" style="49"/>
  </cols>
  <sheetData>
    <row r="1" spans="1:11" s="90" customFormat="1" ht="35.25" customHeight="1">
      <c r="A1" s="188"/>
      <c r="B1" s="142" t="s">
        <v>0</v>
      </c>
      <c r="C1" s="154"/>
      <c r="D1" s="413" t="s">
        <v>1</v>
      </c>
      <c r="E1"/>
      <c r="F1" s="412" t="s">
        <v>2</v>
      </c>
      <c r="H1" s="410" t="s">
        <v>3</v>
      </c>
      <c r="I1"/>
      <c r="J1"/>
      <c r="K1"/>
    </row>
    <row r="2" spans="1:11" s="90" customFormat="1" ht="15" customHeight="1" thickBot="1">
      <c r="A2" s="189" t="s">
        <v>4</v>
      </c>
      <c r="B2" s="68"/>
      <c r="C2" s="72"/>
      <c r="D2" s="135"/>
      <c r="E2"/>
      <c r="F2" s="171" t="s">
        <v>5</v>
      </c>
      <c r="H2" s="411" t="s">
        <v>6</v>
      </c>
      <c r="I2"/>
      <c r="J2"/>
      <c r="K2"/>
    </row>
    <row r="3" spans="1:11" s="90" customFormat="1" ht="34.5" customHeight="1" thickBot="1">
      <c r="A3" s="190" t="s">
        <v>7</v>
      </c>
      <c r="B3" s="95"/>
      <c r="C3" s="73"/>
      <c r="D3" s="554" t="s">
        <v>8</v>
      </c>
      <c r="E3"/>
      <c r="F3" s="187" t="s">
        <v>9</v>
      </c>
      <c r="H3" s="339" t="s">
        <v>10</v>
      </c>
      <c r="I3"/>
      <c r="J3"/>
      <c r="K3"/>
    </row>
    <row r="4" spans="1:11" s="90" customFormat="1" ht="29.25" customHeight="1" thickBot="1">
      <c r="A4" s="191" t="s">
        <v>11</v>
      </c>
      <c r="B4" s="96"/>
      <c r="C4" s="74"/>
      <c r="D4" s="555"/>
      <c r="E4"/>
      <c r="F4" s="119"/>
      <c r="H4" s="447" t="s">
        <v>12</v>
      </c>
      <c r="I4"/>
      <c r="J4"/>
      <c r="K4"/>
    </row>
    <row r="5" spans="1:11" s="90" customFormat="1" ht="51.75" customHeight="1" thickBot="1">
      <c r="A5" s="97" t="s">
        <v>13</v>
      </c>
      <c r="B5" s="114" t="s">
        <v>14</v>
      </c>
      <c r="C5" s="75"/>
      <c r="D5" s="444" t="s">
        <v>15</v>
      </c>
      <c r="E5"/>
      <c r="F5" s="119"/>
      <c r="H5" s="182" t="s">
        <v>16</v>
      </c>
      <c r="I5"/>
      <c r="J5"/>
      <c r="K5"/>
    </row>
    <row r="6" spans="1:11" s="90" customFormat="1" ht="15" customHeight="1" thickBot="1">
      <c r="A6" s="192"/>
      <c r="B6" s="127" t="s">
        <v>17</v>
      </c>
      <c r="C6" s="128"/>
      <c r="D6" s="203">
        <f>D7+D14+D15+D19</f>
        <v>20594707</v>
      </c>
      <c r="E6"/>
      <c r="F6" s="119"/>
      <c r="H6" s="239">
        <f>H7+H14+H15+H19</f>
        <v>18522276.789999999</v>
      </c>
      <c r="I6"/>
      <c r="J6"/>
      <c r="K6"/>
    </row>
    <row r="7" spans="1:11" s="90" customFormat="1" ht="13.8" thickBot="1">
      <c r="A7" s="192">
        <v>30</v>
      </c>
      <c r="B7" s="143" t="s">
        <v>18</v>
      </c>
      <c r="C7" s="144"/>
      <c r="D7" s="204">
        <f>SUM(D8:D13)</f>
        <v>11597620</v>
      </c>
      <c r="E7"/>
      <c r="F7" s="119"/>
      <c r="H7" s="207">
        <f>SUM(H8:H13)</f>
        <v>10772675.74</v>
      </c>
      <c r="I7"/>
      <c r="J7"/>
      <c r="K7"/>
    </row>
    <row r="8" spans="1:11">
      <c r="A8" s="193">
        <v>3000</v>
      </c>
      <c r="B8" s="98"/>
      <c r="C8" s="76" t="s">
        <v>19</v>
      </c>
      <c r="D8" s="206">
        <v>11264620</v>
      </c>
      <c r="E8" s="460" t="s">
        <v>20</v>
      </c>
      <c r="F8" s="119"/>
      <c r="G8" s="90"/>
      <c r="H8" s="456">
        <v>10430206</v>
      </c>
    </row>
    <row r="9" spans="1:11">
      <c r="A9" s="194">
        <v>3030</v>
      </c>
      <c r="B9" s="99"/>
      <c r="C9" s="76" t="s">
        <v>21</v>
      </c>
      <c r="D9" s="206">
        <v>333000</v>
      </c>
      <c r="F9" s="119"/>
      <c r="G9" s="90"/>
      <c r="H9" s="456">
        <v>342469.74</v>
      </c>
    </row>
    <row r="10" spans="1:11">
      <c r="A10" s="194">
        <v>3034</v>
      </c>
      <c r="B10" s="99"/>
      <c r="C10" s="76" t="s">
        <v>22</v>
      </c>
      <c r="D10" s="206"/>
      <c r="F10" s="119"/>
      <c r="G10" s="90"/>
      <c r="H10" s="456">
        <v>0</v>
      </c>
    </row>
    <row r="11" spans="1:11">
      <c r="A11" s="194">
        <v>3044</v>
      </c>
      <c r="B11" s="99"/>
      <c r="C11" s="76" t="s">
        <v>23</v>
      </c>
      <c r="D11" s="206"/>
      <c r="F11" s="119"/>
      <c r="G11" s="90"/>
      <c r="H11" s="456">
        <v>0</v>
      </c>
    </row>
    <row r="12" spans="1:11">
      <c r="A12" s="194">
        <v>3045</v>
      </c>
      <c r="B12" s="99"/>
      <c r="C12" s="76" t="s">
        <v>24</v>
      </c>
      <c r="D12" s="206"/>
      <c r="F12" s="119"/>
      <c r="G12" s="90"/>
      <c r="H12" s="456">
        <v>0</v>
      </c>
    </row>
    <row r="13" spans="1:11" ht="13.8" thickBot="1">
      <c r="A13" s="195">
        <v>3047</v>
      </c>
      <c r="B13" s="99"/>
      <c r="C13" s="77" t="s">
        <v>25</v>
      </c>
      <c r="D13" s="206"/>
      <c r="F13" s="119"/>
      <c r="G13" s="90"/>
      <c r="H13" s="456">
        <v>0</v>
      </c>
    </row>
    <row r="14" spans="1:11" s="90" customFormat="1" ht="13.8" thickBot="1">
      <c r="A14" s="196">
        <v>32</v>
      </c>
      <c r="B14" s="145" t="s">
        <v>26</v>
      </c>
      <c r="C14" s="144"/>
      <c r="D14" s="204">
        <v>1254513</v>
      </c>
      <c r="E14"/>
      <c r="F14" s="119"/>
      <c r="H14" s="207">
        <v>1408159.66</v>
      </c>
      <c r="I14"/>
      <c r="J14"/>
      <c r="K14"/>
    </row>
    <row r="15" spans="1:11" s="90" customFormat="1" ht="13.8" thickBot="1">
      <c r="A15" s="192"/>
      <c r="B15" s="145" t="s">
        <v>27</v>
      </c>
      <c r="C15" s="144"/>
      <c r="D15" s="205">
        <f>D16+D17+D18</f>
        <v>7427274</v>
      </c>
      <c r="E15"/>
      <c r="F15" s="156"/>
      <c r="H15" s="207">
        <f>H16+H17+H18</f>
        <v>6048660.7999999998</v>
      </c>
      <c r="I15"/>
      <c r="J15"/>
      <c r="K15"/>
    </row>
    <row r="16" spans="1:11">
      <c r="A16" s="194">
        <v>35200</v>
      </c>
      <c r="B16" s="99"/>
      <c r="C16" s="76" t="s">
        <v>28</v>
      </c>
      <c r="D16" s="208">
        <v>2226043</v>
      </c>
      <c r="F16" s="156" t="s">
        <v>29</v>
      </c>
      <c r="G16" s="90"/>
      <c r="H16" s="456">
        <v>1619893</v>
      </c>
    </row>
    <row r="17" spans="1:11">
      <c r="A17" s="194">
        <v>35201</v>
      </c>
      <c r="B17" s="99"/>
      <c r="C17" s="77" t="s">
        <v>30</v>
      </c>
      <c r="D17" s="209">
        <v>4851231</v>
      </c>
      <c r="F17" s="156" t="s">
        <v>31</v>
      </c>
      <c r="G17" s="90"/>
      <c r="H17" s="456">
        <v>3929755</v>
      </c>
    </row>
    <row r="18" spans="1:11" ht="13.8" thickBot="1">
      <c r="A18" s="195" t="s">
        <v>32</v>
      </c>
      <c r="B18" s="101"/>
      <c r="C18" s="79" t="s">
        <v>33</v>
      </c>
      <c r="D18" s="211">
        <v>350000</v>
      </c>
      <c r="F18" s="119" t="s">
        <v>34</v>
      </c>
      <c r="G18" s="90"/>
      <c r="H18" s="456">
        <v>499012.8</v>
      </c>
    </row>
    <row r="19" spans="1:11" s="90" customFormat="1" ht="13.8" thickBot="1">
      <c r="A19" s="192"/>
      <c r="B19" s="145" t="s">
        <v>35</v>
      </c>
      <c r="C19" s="269"/>
      <c r="D19" s="204">
        <f>SUM(D20:D23)</f>
        <v>315300</v>
      </c>
      <c r="E19"/>
      <c r="F19" s="171"/>
      <c r="H19" s="207">
        <f>SUM(H20:H23)</f>
        <v>292780.59000000003</v>
      </c>
      <c r="I19"/>
      <c r="J19"/>
      <c r="K19"/>
    </row>
    <row r="20" spans="1:11">
      <c r="A20" s="193" t="s">
        <v>36</v>
      </c>
      <c r="B20" s="99"/>
      <c r="C20" s="57" t="s">
        <v>37</v>
      </c>
      <c r="D20" s="266">
        <v>300000</v>
      </c>
      <c r="F20" s="119" t="s">
        <v>38</v>
      </c>
      <c r="G20" s="90"/>
      <c r="H20" s="457">
        <v>197659.97</v>
      </c>
    </row>
    <row r="21" spans="1:11">
      <c r="A21" s="194" t="s">
        <v>39</v>
      </c>
      <c r="B21" s="99"/>
      <c r="C21" s="76" t="s">
        <v>40</v>
      </c>
      <c r="D21" s="267">
        <v>14000</v>
      </c>
      <c r="F21" s="119"/>
      <c r="G21" s="90"/>
      <c r="H21" s="457">
        <v>17102.82</v>
      </c>
    </row>
    <row r="22" spans="1:11" s="90" customFormat="1">
      <c r="A22" s="194">
        <v>3882</v>
      </c>
      <c r="B22" s="99"/>
      <c r="C22" s="76" t="s">
        <v>41</v>
      </c>
      <c r="D22" s="404"/>
      <c r="E22" s="405"/>
      <c r="F22" s="119"/>
      <c r="H22" s="458"/>
      <c r="I22"/>
      <c r="J22"/>
      <c r="K22"/>
    </row>
    <row r="23" spans="1:11" s="90" customFormat="1" ht="13.8" thickBot="1">
      <c r="A23" s="195" t="s">
        <v>42</v>
      </c>
      <c r="B23" s="101"/>
      <c r="C23" s="78" t="s">
        <v>43</v>
      </c>
      <c r="D23" s="268">
        <v>1300</v>
      </c>
      <c r="E23"/>
      <c r="F23" s="170" t="s">
        <v>44</v>
      </c>
      <c r="H23" s="459">
        <v>78017.8</v>
      </c>
      <c r="I23"/>
      <c r="J23"/>
      <c r="K23"/>
    </row>
    <row r="24" spans="1:11" s="90" customFormat="1" ht="13.8" thickBot="1">
      <c r="A24" s="197"/>
      <c r="B24" s="129" t="s">
        <v>45</v>
      </c>
      <c r="C24" s="130"/>
      <c r="D24" s="212">
        <f>D25+D30</f>
        <v>-16046840</v>
      </c>
      <c r="E24"/>
      <c r="F24"/>
      <c r="H24" s="242">
        <f>H25+H30</f>
        <v>-15898984.42</v>
      </c>
      <c r="I24"/>
      <c r="J24"/>
      <c r="K24"/>
    </row>
    <row r="25" spans="1:11" s="90" customFormat="1" ht="13.8" thickBot="1">
      <c r="A25" s="198"/>
      <c r="B25" s="146" t="s">
        <v>46</v>
      </c>
      <c r="C25" s="147"/>
      <c r="D25" s="212">
        <f>D26+D27+D28+D29</f>
        <v>-616840</v>
      </c>
      <c r="E25"/>
      <c r="F25" s="156"/>
      <c r="H25" s="242">
        <f>H26+H27+H28+H29</f>
        <v>-837046.16999999993</v>
      </c>
      <c r="I25"/>
      <c r="J25"/>
      <c r="K25"/>
    </row>
    <row r="26" spans="1:11">
      <c r="A26" s="193">
        <v>40</v>
      </c>
      <c r="B26" s="98"/>
      <c r="C26" s="80" t="s">
        <v>47</v>
      </c>
      <c r="D26" s="213"/>
      <c r="F26" s="119"/>
      <c r="G26" s="90"/>
      <c r="H26" s="243">
        <v>0</v>
      </c>
    </row>
    <row r="27" spans="1:11">
      <c r="A27" s="194">
        <v>413</v>
      </c>
      <c r="B27" s="99"/>
      <c r="C27" s="57" t="s">
        <v>48</v>
      </c>
      <c r="D27" s="214">
        <v>-400000</v>
      </c>
      <c r="F27" s="119"/>
      <c r="G27" s="90"/>
      <c r="H27" s="456">
        <v>-393951.72</v>
      </c>
    </row>
    <row r="28" spans="1:11">
      <c r="A28" s="194">
        <v>4500</v>
      </c>
      <c r="B28" s="99"/>
      <c r="C28" s="81" t="s">
        <v>49</v>
      </c>
      <c r="D28" s="214">
        <v>-6840</v>
      </c>
      <c r="F28" s="119"/>
      <c r="G28" s="90"/>
      <c r="H28" s="456">
        <v>-87355</v>
      </c>
    </row>
    <row r="29" spans="1:11" ht="13.8" thickBot="1">
      <c r="A29" s="199">
        <v>452</v>
      </c>
      <c r="B29" s="103"/>
      <c r="C29" s="58" t="s">
        <v>50</v>
      </c>
      <c r="D29" s="206">
        <v>-210000</v>
      </c>
      <c r="F29" s="119"/>
      <c r="G29" s="90"/>
      <c r="H29" s="456">
        <v>-355739.45</v>
      </c>
    </row>
    <row r="30" spans="1:11" s="90" customFormat="1" ht="13.8" thickBot="1">
      <c r="A30" s="196"/>
      <c r="B30" s="145" t="s">
        <v>51</v>
      </c>
      <c r="C30" s="144"/>
      <c r="D30" s="204">
        <f>D31+D32+D33</f>
        <v>-15430000</v>
      </c>
      <c r="E30"/>
      <c r="F30" s="119"/>
      <c r="H30" s="244">
        <f>H31+H32+H33</f>
        <v>-15061938.25</v>
      </c>
      <c r="I30"/>
      <c r="J30"/>
      <c r="K30"/>
    </row>
    <row r="31" spans="1:11">
      <c r="A31" s="194">
        <v>50</v>
      </c>
      <c r="B31" s="99"/>
      <c r="C31" s="76" t="s">
        <v>52</v>
      </c>
      <c r="D31" s="215">
        <v>-9530000</v>
      </c>
      <c r="F31" s="119"/>
      <c r="G31" s="90"/>
      <c r="H31" s="456">
        <v>-8703020.8100000005</v>
      </c>
    </row>
    <row r="32" spans="1:11">
      <c r="A32" s="194">
        <v>55</v>
      </c>
      <c r="B32" s="99"/>
      <c r="C32" s="76" t="s">
        <v>53</v>
      </c>
      <c r="D32" s="214">
        <v>-5850000</v>
      </c>
      <c r="F32" s="119"/>
      <c r="G32" s="90"/>
      <c r="H32" s="456">
        <v>-6344956.0700000003</v>
      </c>
    </row>
    <row r="33" spans="1:11" s="90" customFormat="1" ht="13.8" thickBot="1">
      <c r="A33" s="195">
        <v>60</v>
      </c>
      <c r="B33" s="101"/>
      <c r="C33" s="78" t="s">
        <v>54</v>
      </c>
      <c r="D33" s="221">
        <v>-50000</v>
      </c>
      <c r="E33"/>
      <c r="F33" s="156" t="s">
        <v>55</v>
      </c>
      <c r="H33" s="456">
        <v>-13961.37</v>
      </c>
      <c r="I33"/>
      <c r="J33"/>
      <c r="K33"/>
    </row>
    <row r="34" spans="1:11" s="90" customFormat="1" ht="13.8" thickBot="1">
      <c r="A34" s="196"/>
      <c r="B34" s="137" t="s">
        <v>56</v>
      </c>
      <c r="C34" s="138"/>
      <c r="D34" s="217">
        <f>D6+D24</f>
        <v>4547867</v>
      </c>
      <c r="E34"/>
      <c r="F34" s="134"/>
      <c r="H34" s="217">
        <f>H6+H24</f>
        <v>2623292.3699999992</v>
      </c>
      <c r="I34"/>
      <c r="J34"/>
      <c r="K34"/>
    </row>
    <row r="35" spans="1:11" s="90" customFormat="1" ht="13.8" thickBot="1">
      <c r="A35" s="196"/>
      <c r="B35" s="131" t="s">
        <v>57</v>
      </c>
      <c r="C35" s="132"/>
      <c r="D35" s="218">
        <f>D36+D37+D38+D39+D40+D41+D42+D43+D44+D45+D46+D47</f>
        <v>-10467873</v>
      </c>
      <c r="E35"/>
      <c r="F35" s="157"/>
      <c r="H35" s="225">
        <f>H36+H37+H38+H39+H40+H41+H42+H43+H44+H45+H46+H47</f>
        <v>-4308335.87</v>
      </c>
      <c r="I35"/>
      <c r="J35"/>
      <c r="K35"/>
    </row>
    <row r="36" spans="1:11" s="90" customFormat="1">
      <c r="A36" s="194">
        <v>381</v>
      </c>
      <c r="B36" s="99"/>
      <c r="C36" s="148" t="s">
        <v>58</v>
      </c>
      <c r="D36" s="206">
        <v>100000</v>
      </c>
      <c r="E36"/>
      <c r="F36" s="326"/>
      <c r="H36" s="241">
        <v>113829</v>
      </c>
      <c r="I36"/>
      <c r="J36"/>
      <c r="K36"/>
    </row>
    <row r="37" spans="1:11">
      <c r="A37" s="194">
        <v>15</v>
      </c>
      <c r="B37" s="99"/>
      <c r="C37" s="148" t="s">
        <v>59</v>
      </c>
      <c r="D37" s="206">
        <v>-12772124</v>
      </c>
      <c r="F37" s="427" t="s">
        <v>60</v>
      </c>
      <c r="G37" s="90"/>
      <c r="H37" s="241">
        <v>-4721427.71</v>
      </c>
    </row>
    <row r="38" spans="1:11">
      <c r="A38" s="194">
        <v>3502</v>
      </c>
      <c r="B38" s="99"/>
      <c r="C38" s="148" t="s">
        <v>61</v>
      </c>
      <c r="D38" s="214">
        <v>3103827</v>
      </c>
      <c r="F38" s="119"/>
      <c r="G38" s="119" t="s">
        <v>62</v>
      </c>
      <c r="H38" s="241">
        <v>1986730.08</v>
      </c>
    </row>
    <row r="39" spans="1:11">
      <c r="A39" s="194">
        <v>4502</v>
      </c>
      <c r="B39" s="99"/>
      <c r="C39" s="149" t="s">
        <v>63</v>
      </c>
      <c r="D39" s="206">
        <v>-841757</v>
      </c>
      <c r="F39" s="76"/>
      <c r="G39" s="76"/>
      <c r="H39" s="240">
        <v>-1665945.26</v>
      </c>
    </row>
    <row r="40" spans="1:11">
      <c r="A40" s="219" t="s">
        <v>64</v>
      </c>
      <c r="B40" s="83"/>
      <c r="C40" s="417" t="s">
        <v>65</v>
      </c>
      <c r="D40" s="220"/>
      <c r="F40" s="83"/>
      <c r="G40" s="83" t="s">
        <v>66</v>
      </c>
      <c r="H40" s="245"/>
    </row>
    <row r="41" spans="1:11">
      <c r="A41" s="219" t="s">
        <v>67</v>
      </c>
      <c r="B41" s="83"/>
      <c r="C41" s="417" t="s">
        <v>68</v>
      </c>
      <c r="D41" s="220"/>
      <c r="F41" s="136" t="s">
        <v>69</v>
      </c>
      <c r="G41" s="83" t="s">
        <v>70</v>
      </c>
      <c r="H41" s="245"/>
    </row>
    <row r="42" spans="1:11">
      <c r="A42" s="219" t="s">
        <v>71</v>
      </c>
      <c r="B42" s="99"/>
      <c r="C42" s="418" t="s">
        <v>72</v>
      </c>
      <c r="D42" s="220"/>
      <c r="F42" s="76"/>
      <c r="G42" s="76" t="s">
        <v>73</v>
      </c>
      <c r="H42" s="245"/>
    </row>
    <row r="43" spans="1:11">
      <c r="A43" s="219" t="s">
        <v>74</v>
      </c>
      <c r="B43" s="99"/>
      <c r="C43" s="418" t="s">
        <v>75</v>
      </c>
      <c r="D43" s="220"/>
      <c r="F43" s="136" t="s">
        <v>69</v>
      </c>
      <c r="G43" s="76" t="s">
        <v>76</v>
      </c>
      <c r="H43" s="245"/>
    </row>
    <row r="44" spans="1:11" s="90" customFormat="1">
      <c r="A44" s="194">
        <v>1532</v>
      </c>
      <c r="B44" s="99"/>
      <c r="C44" s="150" t="s">
        <v>77</v>
      </c>
      <c r="D44" s="206"/>
      <c r="E44"/>
      <c r="F44" s="120"/>
      <c r="G44" s="90" t="s">
        <v>78</v>
      </c>
      <c r="H44" s="240"/>
      <c r="I44"/>
      <c r="J44"/>
      <c r="K44"/>
    </row>
    <row r="45" spans="1:11" s="90" customFormat="1">
      <c r="A45" s="194">
        <v>1531</v>
      </c>
      <c r="B45" s="99"/>
      <c r="C45" s="149" t="s">
        <v>79</v>
      </c>
      <c r="D45" s="220"/>
      <c r="E45"/>
      <c r="F45" s="426" t="s">
        <v>80</v>
      </c>
      <c r="G45" s="90" t="s">
        <v>81</v>
      </c>
      <c r="H45" s="246"/>
      <c r="I45"/>
      <c r="J45"/>
      <c r="K45"/>
    </row>
    <row r="46" spans="1:11" s="90" customFormat="1">
      <c r="A46" s="200">
        <v>655</v>
      </c>
      <c r="B46" s="83"/>
      <c r="C46" s="148" t="s">
        <v>82</v>
      </c>
      <c r="D46" s="220"/>
      <c r="E46"/>
      <c r="F46" s="136" t="s">
        <v>83</v>
      </c>
      <c r="H46" s="456">
        <v>967.35</v>
      </c>
      <c r="I46"/>
      <c r="J46"/>
      <c r="K46"/>
    </row>
    <row r="47" spans="1:11" s="90" customFormat="1" ht="13.8" thickBot="1">
      <c r="A47" s="195">
        <v>650</v>
      </c>
      <c r="B47" s="101"/>
      <c r="C47" s="151" t="s">
        <v>84</v>
      </c>
      <c r="D47" s="221">
        <v>-57819</v>
      </c>
      <c r="E47"/>
      <c r="F47" s="136"/>
      <c r="H47" s="456">
        <v>-22489.33</v>
      </c>
      <c r="I47"/>
      <c r="J47"/>
      <c r="K47"/>
    </row>
    <row r="48" spans="1:11" s="90" customFormat="1" ht="13.8" thickBot="1">
      <c r="A48" s="192"/>
      <c r="B48" s="139" t="s">
        <v>85</v>
      </c>
      <c r="C48" s="140"/>
      <c r="D48" s="222">
        <f>D34+D35</f>
        <v>-5920006</v>
      </c>
      <c r="E48"/>
      <c r="F48"/>
      <c r="G48" s="135">
        <f>E52-E49</f>
        <v>0</v>
      </c>
      <c r="H48" s="223">
        <f>H34+H35</f>
        <v>-1685043.5000000009</v>
      </c>
      <c r="I48"/>
      <c r="J48"/>
      <c r="K48"/>
    </row>
    <row r="49" spans="1:11" s="90" customFormat="1" ht="13.8" thickBot="1">
      <c r="A49" s="192"/>
      <c r="B49" s="131" t="s">
        <v>86</v>
      </c>
      <c r="C49" s="132"/>
      <c r="D49" s="224">
        <f>D50+D51</f>
        <v>7245806</v>
      </c>
      <c r="E49"/>
      <c r="F49" s="135"/>
      <c r="H49" s="225">
        <f>+H51</f>
        <v>-958027.8</v>
      </c>
      <c r="I49"/>
      <c r="J49"/>
      <c r="K49"/>
    </row>
    <row r="50" spans="1:11" s="90" customFormat="1">
      <c r="A50" s="201" t="s">
        <v>87</v>
      </c>
      <c r="B50" s="104"/>
      <c r="C50" s="152" t="s">
        <v>88</v>
      </c>
      <c r="D50" s="220">
        <v>8000000</v>
      </c>
      <c r="E50"/>
      <c r="F50" s="408" t="s">
        <v>89</v>
      </c>
      <c r="H50" s="247"/>
      <c r="I50"/>
      <c r="J50"/>
      <c r="K50"/>
    </row>
    <row r="51" spans="1:11" s="90" customFormat="1" ht="13.8" thickBot="1">
      <c r="A51" s="202" t="s">
        <v>90</v>
      </c>
      <c r="B51" s="105"/>
      <c r="C51" s="153" t="s">
        <v>91</v>
      </c>
      <c r="D51" s="226">
        <v>-754194</v>
      </c>
      <c r="E51"/>
      <c r="F51" s="121" t="s">
        <v>92</v>
      </c>
      <c r="H51" s="248">
        <v>-958027.8</v>
      </c>
      <c r="I51"/>
      <c r="J51"/>
      <c r="K51"/>
    </row>
    <row r="52" spans="1:11" s="90" customFormat="1" ht="13.8" thickBot="1">
      <c r="A52" s="428">
        <v>100</v>
      </c>
      <c r="B52" s="127" t="s">
        <v>93</v>
      </c>
      <c r="C52" s="133"/>
      <c r="D52" s="222">
        <v>1905800</v>
      </c>
      <c r="E52"/>
      <c r="F52" s="502"/>
      <c r="H52" s="249">
        <v>-898432.29</v>
      </c>
      <c r="I52"/>
      <c r="J52"/>
      <c r="K52"/>
    </row>
    <row r="53" spans="1:11" ht="27" customHeight="1" thickBot="1">
      <c r="A53" s="192"/>
      <c r="B53" s="560" t="s">
        <v>94</v>
      </c>
      <c r="C53" s="561"/>
      <c r="D53" s="227">
        <v>580000</v>
      </c>
      <c r="F53" s="90"/>
      <c r="G53" s="90"/>
      <c r="H53" s="250">
        <v>1744639.01</v>
      </c>
    </row>
    <row r="54" spans="1:11" ht="19.5" customHeight="1" thickBot="1">
      <c r="A54" s="192"/>
      <c r="B54" s="83"/>
      <c r="C54" s="562" t="s">
        <v>95</v>
      </c>
      <c r="D54" s="563"/>
      <c r="E54" s="563"/>
      <c r="F54" s="563"/>
      <c r="G54" s="503"/>
      <c r="H54" s="434"/>
    </row>
    <row r="55" spans="1:11" s="90" customFormat="1" ht="37.5" hidden="1" customHeight="1" thickBot="1">
      <c r="A55" s="192"/>
      <c r="B55" s="558" t="s">
        <v>96</v>
      </c>
      <c r="C55" s="559"/>
      <c r="D55" s="212">
        <f>D56+D63+D64+D68+D85+D92+D99+D106+D124+D137</f>
        <v>0</v>
      </c>
      <c r="E55"/>
      <c r="F55"/>
      <c r="H55" s="212">
        <f>H56+H63+H64+H68+H85+H92+H99+H106+H124+H137</f>
        <v>0</v>
      </c>
      <c r="I55"/>
      <c r="J55"/>
      <c r="K55"/>
    </row>
    <row r="56" spans="1:11" ht="13.8" hidden="1" thickBot="1">
      <c r="A56" s="106" t="s">
        <v>97</v>
      </c>
      <c r="B56" s="115" t="s">
        <v>98</v>
      </c>
      <c r="C56" s="55"/>
      <c r="D56" s="228">
        <f>SUM(D57:D62)</f>
        <v>0</v>
      </c>
      <c r="F56"/>
      <c r="G56" s="90"/>
      <c r="H56" s="251">
        <f>SUM(H57:H62)</f>
        <v>0</v>
      </c>
    </row>
    <row r="57" spans="1:11" hidden="1">
      <c r="A57" s="107" t="s">
        <v>99</v>
      </c>
      <c r="B57" s="99" t="s">
        <v>100</v>
      </c>
      <c r="C57" s="76"/>
      <c r="D57" s="229"/>
      <c r="F57"/>
      <c r="G57" s="90"/>
      <c r="H57" s="252"/>
    </row>
    <row r="58" spans="1:11" hidden="1">
      <c r="A58" s="107" t="s">
        <v>101</v>
      </c>
      <c r="B58" s="99" t="s">
        <v>102</v>
      </c>
      <c r="C58" s="76"/>
      <c r="D58" s="229"/>
      <c r="F58"/>
      <c r="G58" s="90"/>
      <c r="H58" s="252"/>
    </row>
    <row r="59" spans="1:11" hidden="1">
      <c r="A59" s="107" t="s">
        <v>103</v>
      </c>
      <c r="B59" s="116" t="s">
        <v>104</v>
      </c>
      <c r="C59" s="57"/>
      <c r="D59" s="229"/>
      <c r="F59"/>
      <c r="G59" s="90"/>
      <c r="H59" s="253"/>
    </row>
    <row r="60" spans="1:11" hidden="1">
      <c r="A60" s="107" t="s">
        <v>105</v>
      </c>
      <c r="B60" s="99" t="s">
        <v>106</v>
      </c>
      <c r="C60" s="76"/>
      <c r="D60" s="229"/>
      <c r="F60"/>
      <c r="G60" s="90"/>
      <c r="H60" s="252"/>
    </row>
    <row r="61" spans="1:11" hidden="1">
      <c r="A61" s="107" t="s">
        <v>107</v>
      </c>
      <c r="B61" s="99" t="s">
        <v>108</v>
      </c>
      <c r="C61" s="76"/>
      <c r="D61" s="230"/>
      <c r="F61"/>
      <c r="G61" s="90"/>
      <c r="H61" s="254"/>
    </row>
    <row r="62" spans="1:11" ht="13.8" hidden="1" thickBot="1">
      <c r="A62" s="107"/>
      <c r="B62" s="101" t="s">
        <v>109</v>
      </c>
      <c r="C62" s="56"/>
      <c r="D62" s="231"/>
      <c r="F62"/>
      <c r="G62" s="90"/>
      <c r="H62" s="248"/>
    </row>
    <row r="63" spans="1:11" ht="13.8" hidden="1" thickBot="1">
      <c r="A63" s="106" t="s">
        <v>110</v>
      </c>
      <c r="B63" s="115" t="s">
        <v>111</v>
      </c>
      <c r="C63" s="55"/>
      <c r="D63" s="232"/>
      <c r="F63"/>
      <c r="G63" s="90"/>
      <c r="H63" s="255"/>
    </row>
    <row r="64" spans="1:11" s="90" customFormat="1" ht="13.8" hidden="1" thickBot="1">
      <c r="A64" s="106" t="s">
        <v>112</v>
      </c>
      <c r="B64" s="115" t="s">
        <v>113</v>
      </c>
      <c r="C64" s="84"/>
      <c r="D64" s="228">
        <f>SUM(D65:D67)</f>
        <v>0</v>
      </c>
      <c r="E64"/>
      <c r="F64"/>
      <c r="H64" s="256">
        <f>SUM(H65:H67)</f>
        <v>0</v>
      </c>
      <c r="I64"/>
      <c r="J64"/>
      <c r="K64"/>
    </row>
    <row r="65" spans="1:11" hidden="1">
      <c r="A65" s="107" t="s">
        <v>114</v>
      </c>
      <c r="B65" s="99" t="s">
        <v>115</v>
      </c>
      <c r="C65" s="82"/>
      <c r="D65" s="229"/>
      <c r="F65"/>
      <c r="G65" s="90"/>
      <c r="H65" s="252"/>
    </row>
    <row r="66" spans="1:11" hidden="1">
      <c r="A66" s="107" t="s">
        <v>116</v>
      </c>
      <c r="B66" s="99" t="s">
        <v>117</v>
      </c>
      <c r="C66" s="82"/>
      <c r="D66" s="229"/>
      <c r="F66"/>
      <c r="G66" s="90"/>
      <c r="H66" s="252"/>
    </row>
    <row r="67" spans="1:11" ht="13.8" hidden="1" thickBot="1">
      <c r="A67" s="107"/>
      <c r="B67" s="101" t="s">
        <v>118</v>
      </c>
      <c r="C67" s="54"/>
      <c r="D67" s="231"/>
      <c r="F67"/>
      <c r="G67" s="90"/>
      <c r="H67" s="248"/>
    </row>
    <row r="68" spans="1:11" ht="13.8" hidden="1" thickBot="1">
      <c r="A68" s="106" t="s">
        <v>119</v>
      </c>
      <c r="B68" s="115" t="s">
        <v>120</v>
      </c>
      <c r="C68" s="84"/>
      <c r="D68" s="228">
        <f>SUM(D69:D84)</f>
        <v>0</v>
      </c>
      <c r="F68"/>
      <c r="G68" s="90"/>
      <c r="H68" s="251">
        <f>SUM(H69:H84)</f>
        <v>0</v>
      </c>
    </row>
    <row r="69" spans="1:11" hidden="1">
      <c r="A69" s="107" t="s">
        <v>121</v>
      </c>
      <c r="B69" s="99" t="s">
        <v>122</v>
      </c>
      <c r="C69" s="82"/>
      <c r="D69" s="233"/>
      <c r="F69"/>
      <c r="G69" s="90"/>
      <c r="H69" s="257"/>
    </row>
    <row r="70" spans="1:11" s="90" customFormat="1" hidden="1">
      <c r="A70" s="107" t="s">
        <v>123</v>
      </c>
      <c r="B70" s="99" t="s">
        <v>124</v>
      </c>
      <c r="C70" s="77"/>
      <c r="D70" s="229"/>
      <c r="E70"/>
      <c r="F70"/>
      <c r="H70" s="252"/>
      <c r="I70"/>
      <c r="J70"/>
      <c r="K70"/>
    </row>
    <row r="71" spans="1:11" hidden="1">
      <c r="A71" s="107" t="s">
        <v>125</v>
      </c>
      <c r="B71" s="99" t="s">
        <v>126</v>
      </c>
      <c r="C71" s="77"/>
      <c r="D71" s="229"/>
      <c r="F71"/>
      <c r="G71" s="90"/>
      <c r="H71" s="252"/>
    </row>
    <row r="72" spans="1:11" hidden="1">
      <c r="A72" s="107" t="s">
        <v>127</v>
      </c>
      <c r="B72" s="99" t="s">
        <v>128</v>
      </c>
      <c r="C72" s="77"/>
      <c r="D72" s="229"/>
      <c r="F72"/>
      <c r="G72" s="90"/>
      <c r="H72" s="252"/>
    </row>
    <row r="73" spans="1:11" hidden="1">
      <c r="A73" s="107" t="s">
        <v>129</v>
      </c>
      <c r="B73" s="99" t="s">
        <v>130</v>
      </c>
      <c r="C73" s="77"/>
      <c r="D73" s="229"/>
      <c r="F73"/>
      <c r="G73" s="90"/>
      <c r="H73" s="252"/>
    </row>
    <row r="74" spans="1:11" hidden="1">
      <c r="A74" s="107" t="s">
        <v>131</v>
      </c>
      <c r="B74" s="99" t="s">
        <v>132</v>
      </c>
      <c r="C74" s="77"/>
      <c r="D74" s="229"/>
      <c r="F74"/>
      <c r="G74" s="90"/>
      <c r="H74" s="252"/>
    </row>
    <row r="75" spans="1:11" hidden="1">
      <c r="A75" s="107" t="s">
        <v>133</v>
      </c>
      <c r="B75" s="99" t="s">
        <v>134</v>
      </c>
      <c r="C75" s="77"/>
      <c r="D75" s="229"/>
      <c r="F75"/>
      <c r="G75" s="90"/>
      <c r="H75" s="252"/>
    </row>
    <row r="76" spans="1:11" hidden="1">
      <c r="A76" s="107" t="s">
        <v>135</v>
      </c>
      <c r="B76" s="99" t="s">
        <v>136</v>
      </c>
      <c r="C76" s="77"/>
      <c r="D76" s="229"/>
      <c r="F76"/>
      <c r="G76" s="90"/>
      <c r="H76" s="252"/>
    </row>
    <row r="77" spans="1:11" hidden="1">
      <c r="A77" s="107" t="s">
        <v>137</v>
      </c>
      <c r="B77" s="99" t="s">
        <v>138</v>
      </c>
      <c r="C77" s="77"/>
      <c r="D77" s="229"/>
      <c r="F77"/>
      <c r="G77" s="90"/>
      <c r="H77" s="252"/>
    </row>
    <row r="78" spans="1:11" hidden="1">
      <c r="A78" s="107" t="s">
        <v>139</v>
      </c>
      <c r="B78" s="99" t="s">
        <v>140</v>
      </c>
      <c r="C78" s="77"/>
      <c r="D78" s="229"/>
      <c r="F78"/>
      <c r="G78" s="90"/>
      <c r="H78" s="252"/>
    </row>
    <row r="79" spans="1:11" hidden="1">
      <c r="A79" s="107" t="s">
        <v>141</v>
      </c>
      <c r="B79" s="99" t="s">
        <v>142</v>
      </c>
      <c r="C79" s="77"/>
      <c r="D79" s="229"/>
      <c r="F79"/>
      <c r="G79" s="90"/>
      <c r="H79" s="252"/>
    </row>
    <row r="80" spans="1:11" hidden="1">
      <c r="A80" s="107" t="s">
        <v>143</v>
      </c>
      <c r="B80" s="99" t="s">
        <v>144</v>
      </c>
      <c r="C80" s="77"/>
      <c r="D80" s="229"/>
      <c r="F80"/>
      <c r="G80" s="90"/>
      <c r="H80" s="252"/>
    </row>
    <row r="81" spans="1:8" hidden="1">
      <c r="A81" s="107" t="s">
        <v>145</v>
      </c>
      <c r="B81" s="99" t="s">
        <v>146</v>
      </c>
      <c r="C81" s="77"/>
      <c r="D81" s="229"/>
      <c r="F81"/>
      <c r="G81" s="90"/>
      <c r="H81" s="252"/>
    </row>
    <row r="82" spans="1:8" hidden="1">
      <c r="A82" s="107" t="s">
        <v>147</v>
      </c>
      <c r="B82" s="99" t="s">
        <v>148</v>
      </c>
      <c r="C82" s="77"/>
      <c r="D82" s="229"/>
      <c r="F82"/>
      <c r="G82" s="90"/>
      <c r="H82" s="252"/>
    </row>
    <row r="83" spans="1:8" hidden="1">
      <c r="A83" s="107" t="s">
        <v>149</v>
      </c>
      <c r="B83" s="99" t="s">
        <v>150</v>
      </c>
      <c r="C83" s="77"/>
      <c r="D83" s="229"/>
      <c r="F83"/>
      <c r="G83" s="90"/>
      <c r="H83" s="252"/>
    </row>
    <row r="84" spans="1:8" ht="13.8" hidden="1" thickBot="1">
      <c r="A84" s="108"/>
      <c r="B84" s="99" t="s">
        <v>151</v>
      </c>
      <c r="C84" s="77"/>
      <c r="D84" s="234"/>
      <c r="F84"/>
      <c r="G84" s="90"/>
      <c r="H84" s="252"/>
    </row>
    <row r="85" spans="1:8" ht="13.8" hidden="1" thickBot="1">
      <c r="A85" s="106" t="s">
        <v>152</v>
      </c>
      <c r="B85" s="115" t="s">
        <v>153</v>
      </c>
      <c r="C85" s="335"/>
      <c r="D85" s="228">
        <f>SUM(D86:D91)</f>
        <v>0</v>
      </c>
      <c r="F85"/>
      <c r="G85" s="90"/>
      <c r="H85" s="256">
        <f>SUM(H86:H91)</f>
        <v>0</v>
      </c>
    </row>
    <row r="86" spans="1:8" hidden="1">
      <c r="A86" s="107" t="s">
        <v>154</v>
      </c>
      <c r="B86" s="99" t="s">
        <v>155</v>
      </c>
      <c r="C86" s="77"/>
      <c r="D86" s="229"/>
      <c r="F86"/>
      <c r="G86" s="90"/>
      <c r="H86" s="252"/>
    </row>
    <row r="87" spans="1:8" hidden="1">
      <c r="A87" s="107" t="s">
        <v>156</v>
      </c>
      <c r="B87" s="564" t="s">
        <v>157</v>
      </c>
      <c r="C87" s="565"/>
      <c r="D87" s="229"/>
      <c r="F87"/>
      <c r="G87" s="90"/>
      <c r="H87" s="252"/>
    </row>
    <row r="88" spans="1:8" hidden="1">
      <c r="A88" s="107" t="s">
        <v>158</v>
      </c>
      <c r="B88" s="99" t="s">
        <v>159</v>
      </c>
      <c r="C88" s="77"/>
      <c r="D88" s="229"/>
      <c r="F88"/>
      <c r="G88" s="90"/>
      <c r="H88" s="252"/>
    </row>
    <row r="89" spans="1:8" hidden="1">
      <c r="A89" s="107" t="s">
        <v>160</v>
      </c>
      <c r="B89" s="99" t="s">
        <v>161</v>
      </c>
      <c r="C89" s="77"/>
      <c r="D89" s="229"/>
      <c r="F89"/>
      <c r="G89" s="90"/>
      <c r="H89" s="252"/>
    </row>
    <row r="90" spans="1:8" hidden="1">
      <c r="A90" s="107" t="s">
        <v>162</v>
      </c>
      <c r="B90" s="83" t="s">
        <v>163</v>
      </c>
      <c r="C90" s="77"/>
      <c r="D90" s="229"/>
      <c r="F90"/>
      <c r="G90" s="90"/>
      <c r="H90" s="252"/>
    </row>
    <row r="91" spans="1:8" ht="13.8" hidden="1" thickBot="1">
      <c r="A91" s="107"/>
      <c r="B91" s="101" t="s">
        <v>164</v>
      </c>
      <c r="C91" s="336"/>
      <c r="D91" s="231"/>
      <c r="F91"/>
      <c r="G91" s="90"/>
      <c r="H91" s="248"/>
    </row>
    <row r="92" spans="1:8" ht="13.8" hidden="1" thickBot="1">
      <c r="A92" s="106" t="s">
        <v>165</v>
      </c>
      <c r="B92" s="115" t="s">
        <v>166</v>
      </c>
      <c r="C92" s="335"/>
      <c r="D92" s="228">
        <f>SUM(D93:D98)</f>
        <v>0</v>
      </c>
      <c r="F92"/>
      <c r="G92" s="90"/>
      <c r="H92" s="251">
        <f>SUM(H93:H98)</f>
        <v>0</v>
      </c>
    </row>
    <row r="93" spans="1:8" hidden="1">
      <c r="A93" s="107" t="s">
        <v>167</v>
      </c>
      <c r="B93" s="99" t="s">
        <v>168</v>
      </c>
      <c r="C93" s="77"/>
      <c r="D93" s="229"/>
      <c r="F93"/>
      <c r="G93" s="90"/>
      <c r="H93" s="252"/>
    </row>
    <row r="94" spans="1:8" hidden="1">
      <c r="A94" s="107" t="s">
        <v>169</v>
      </c>
      <c r="B94" s="99" t="s">
        <v>170</v>
      </c>
      <c r="C94" s="77"/>
      <c r="D94" s="229"/>
      <c r="F94"/>
      <c r="G94" s="90"/>
      <c r="H94" s="252"/>
    </row>
    <row r="95" spans="1:8" hidden="1">
      <c r="A95" s="107" t="s">
        <v>171</v>
      </c>
      <c r="B95" s="99" t="s">
        <v>172</v>
      </c>
      <c r="C95" s="77"/>
      <c r="D95" s="229"/>
      <c r="F95"/>
      <c r="G95" s="90"/>
      <c r="H95" s="252"/>
    </row>
    <row r="96" spans="1:8" hidden="1">
      <c r="A96" s="107" t="s">
        <v>173</v>
      </c>
      <c r="B96" s="99" t="s">
        <v>174</v>
      </c>
      <c r="C96" s="77"/>
      <c r="D96" s="229"/>
      <c r="F96"/>
      <c r="G96" s="90"/>
      <c r="H96" s="252"/>
    </row>
    <row r="97" spans="1:8" hidden="1">
      <c r="A97" s="107" t="s">
        <v>175</v>
      </c>
      <c r="B97" s="99" t="s">
        <v>176</v>
      </c>
      <c r="C97" s="77"/>
      <c r="D97" s="229"/>
      <c r="F97"/>
      <c r="G97" s="90"/>
      <c r="H97" s="252"/>
    </row>
    <row r="98" spans="1:8" ht="13.8" hidden="1" thickBot="1">
      <c r="A98" s="107"/>
      <c r="B98" s="101" t="s">
        <v>177</v>
      </c>
      <c r="C98" s="337"/>
      <c r="D98" s="229"/>
      <c r="F98"/>
      <c r="G98" s="90"/>
      <c r="H98" s="252"/>
    </row>
    <row r="99" spans="1:8" ht="13.8" hidden="1" thickBot="1">
      <c r="A99" s="106" t="s">
        <v>178</v>
      </c>
      <c r="B99" s="115" t="s">
        <v>179</v>
      </c>
      <c r="C99" s="335"/>
      <c r="D99" s="228">
        <f>SUM(D100:D105)</f>
        <v>0</v>
      </c>
      <c r="F99"/>
      <c r="G99" s="90"/>
      <c r="H99" s="251">
        <f>SUM(H100:H105)</f>
        <v>0</v>
      </c>
    </row>
    <row r="100" spans="1:8" hidden="1">
      <c r="A100" s="107" t="s">
        <v>180</v>
      </c>
      <c r="B100" s="99" t="s">
        <v>181</v>
      </c>
      <c r="C100" s="77"/>
      <c r="D100" s="229"/>
      <c r="F100"/>
      <c r="G100" s="90"/>
      <c r="H100" s="252"/>
    </row>
    <row r="101" spans="1:8" hidden="1">
      <c r="A101" s="107" t="s">
        <v>182</v>
      </c>
      <c r="B101" s="99" t="s">
        <v>183</v>
      </c>
      <c r="C101" s="77"/>
      <c r="D101" s="229"/>
      <c r="F101"/>
      <c r="G101" s="90"/>
      <c r="H101" s="252"/>
    </row>
    <row r="102" spans="1:8" hidden="1">
      <c r="A102" s="107" t="s">
        <v>184</v>
      </c>
      <c r="B102" s="99" t="s">
        <v>185</v>
      </c>
      <c r="C102" s="77"/>
      <c r="D102" s="229"/>
      <c r="F102"/>
      <c r="G102" s="90"/>
      <c r="H102" s="252"/>
    </row>
    <row r="103" spans="1:8" hidden="1">
      <c r="A103" s="107" t="s">
        <v>186</v>
      </c>
      <c r="B103" s="99" t="s">
        <v>187</v>
      </c>
      <c r="C103" s="77"/>
      <c r="D103" s="229"/>
      <c r="F103"/>
      <c r="G103" s="90"/>
      <c r="H103" s="252"/>
    </row>
    <row r="104" spans="1:8" hidden="1">
      <c r="A104" s="107" t="s">
        <v>188</v>
      </c>
      <c r="B104" s="99" t="s">
        <v>189</v>
      </c>
      <c r="C104" s="77"/>
      <c r="D104" s="229"/>
      <c r="F104"/>
      <c r="G104" s="90"/>
      <c r="H104" s="252"/>
    </row>
    <row r="105" spans="1:8" ht="13.8" hidden="1" thickBot="1">
      <c r="A105" s="109"/>
      <c r="B105" s="101" t="s">
        <v>190</v>
      </c>
      <c r="C105" s="79"/>
      <c r="D105" s="231"/>
      <c r="F105"/>
      <c r="G105" s="90"/>
      <c r="H105" s="248"/>
    </row>
    <row r="106" spans="1:8" ht="13.8" hidden="1" thickBot="1">
      <c r="A106" s="106" t="s">
        <v>191</v>
      </c>
      <c r="B106" s="115" t="s">
        <v>192</v>
      </c>
      <c r="C106" s="335"/>
      <c r="D106" s="228">
        <f>SUM(D107:D123)</f>
        <v>0</v>
      </c>
      <c r="F106"/>
      <c r="G106" s="90"/>
      <c r="H106" s="228">
        <f>SUM(H107:H123)</f>
        <v>0</v>
      </c>
    </row>
    <row r="107" spans="1:8" hidden="1">
      <c r="A107" s="379" t="s">
        <v>193</v>
      </c>
      <c r="B107" s="379" t="s">
        <v>194</v>
      </c>
      <c r="C107" s="77"/>
      <c r="D107" s="229"/>
      <c r="F107"/>
      <c r="G107" s="90"/>
      <c r="H107" s="252"/>
    </row>
    <row r="108" spans="1:8" hidden="1">
      <c r="A108" s="379" t="s">
        <v>195</v>
      </c>
      <c r="B108" s="564" t="s">
        <v>196</v>
      </c>
      <c r="C108" s="565"/>
      <c r="D108" s="229"/>
      <c r="F108"/>
      <c r="G108" s="90"/>
      <c r="H108" s="252"/>
    </row>
    <row r="109" spans="1:8" hidden="1">
      <c r="A109" s="379" t="s">
        <v>197</v>
      </c>
      <c r="B109" s="564" t="s">
        <v>198</v>
      </c>
      <c r="C109" s="565"/>
      <c r="D109" s="229"/>
      <c r="F109"/>
      <c r="G109" s="90"/>
      <c r="H109" s="252"/>
    </row>
    <row r="110" spans="1:8" hidden="1">
      <c r="A110" s="379" t="s">
        <v>199</v>
      </c>
      <c r="B110" s="564" t="s">
        <v>200</v>
      </c>
      <c r="C110" s="565"/>
      <c r="D110" s="229"/>
      <c r="F110"/>
      <c r="G110" s="90"/>
      <c r="H110" s="252"/>
    </row>
    <row r="111" spans="1:8" hidden="1">
      <c r="A111" s="379" t="s">
        <v>201</v>
      </c>
      <c r="B111" s="564" t="s">
        <v>202</v>
      </c>
      <c r="C111" s="565"/>
      <c r="D111" s="229"/>
      <c r="F111"/>
      <c r="G111" s="90"/>
      <c r="H111" s="252"/>
    </row>
    <row r="112" spans="1:8" hidden="1">
      <c r="A112" s="379" t="s">
        <v>203</v>
      </c>
      <c r="B112" s="564" t="s">
        <v>204</v>
      </c>
      <c r="C112" s="565"/>
      <c r="D112" s="229"/>
      <c r="F112"/>
      <c r="G112" s="90"/>
      <c r="H112" s="252"/>
    </row>
    <row r="113" spans="1:8" hidden="1">
      <c r="A113" s="379" t="s">
        <v>205</v>
      </c>
      <c r="B113" s="564" t="s">
        <v>206</v>
      </c>
      <c r="C113" s="565"/>
      <c r="D113" s="229"/>
      <c r="F113"/>
      <c r="G113" s="90"/>
      <c r="H113" s="252"/>
    </row>
    <row r="114" spans="1:8" hidden="1">
      <c r="A114" s="379" t="s">
        <v>207</v>
      </c>
      <c r="B114" s="564" t="s">
        <v>208</v>
      </c>
      <c r="C114" s="565"/>
      <c r="D114" s="229"/>
      <c r="F114"/>
      <c r="G114" s="90"/>
      <c r="H114" s="252"/>
    </row>
    <row r="115" spans="1:8" hidden="1">
      <c r="A115" s="379" t="s">
        <v>209</v>
      </c>
      <c r="B115" s="564" t="s">
        <v>210</v>
      </c>
      <c r="C115" s="565"/>
      <c r="D115" s="229"/>
      <c r="F115"/>
      <c r="G115" s="90"/>
      <c r="H115" s="252"/>
    </row>
    <row r="116" spans="1:8" hidden="1">
      <c r="A116" s="379" t="s">
        <v>211</v>
      </c>
      <c r="B116" s="564" t="s">
        <v>212</v>
      </c>
      <c r="C116" s="565"/>
      <c r="D116" s="229"/>
      <c r="F116"/>
      <c r="G116" s="90"/>
      <c r="H116" s="252"/>
    </row>
    <row r="117" spans="1:8" hidden="1">
      <c r="A117" s="379" t="s">
        <v>213</v>
      </c>
      <c r="B117" s="564" t="s">
        <v>214</v>
      </c>
      <c r="C117" s="565"/>
      <c r="D117" s="229"/>
      <c r="F117"/>
      <c r="G117" s="90"/>
      <c r="H117" s="252"/>
    </row>
    <row r="118" spans="1:8" hidden="1">
      <c r="A118" s="379" t="s">
        <v>215</v>
      </c>
      <c r="B118" s="564" t="s">
        <v>216</v>
      </c>
      <c r="C118" s="565"/>
      <c r="D118" s="229"/>
      <c r="F118"/>
      <c r="G118" s="90"/>
      <c r="H118" s="252"/>
    </row>
    <row r="119" spans="1:8" hidden="1">
      <c r="A119" s="379" t="s">
        <v>217</v>
      </c>
      <c r="B119" s="564" t="s">
        <v>218</v>
      </c>
      <c r="C119" s="565"/>
      <c r="D119" s="229"/>
      <c r="F119"/>
      <c r="G119" s="90"/>
      <c r="H119" s="252"/>
    </row>
    <row r="120" spans="1:8" hidden="1">
      <c r="A120" s="379" t="s">
        <v>219</v>
      </c>
      <c r="B120" s="564" t="s">
        <v>220</v>
      </c>
      <c r="C120" s="565"/>
      <c r="D120" s="229"/>
      <c r="F120"/>
      <c r="G120" s="90"/>
      <c r="H120" s="252"/>
    </row>
    <row r="121" spans="1:8" hidden="1">
      <c r="A121" s="379" t="s">
        <v>221</v>
      </c>
      <c r="B121" s="564" t="s">
        <v>222</v>
      </c>
      <c r="C121" s="565"/>
      <c r="D121" s="229"/>
      <c r="F121"/>
      <c r="G121" s="90"/>
      <c r="H121" s="252"/>
    </row>
    <row r="122" spans="1:8" hidden="1">
      <c r="A122" s="379" t="s">
        <v>223</v>
      </c>
      <c r="B122" s="564" t="s">
        <v>224</v>
      </c>
      <c r="C122" s="565"/>
      <c r="D122" s="229"/>
      <c r="F122"/>
      <c r="G122" s="90"/>
      <c r="H122" s="252"/>
    </row>
    <row r="123" spans="1:8" ht="13.8" hidden="1" thickBot="1">
      <c r="A123" s="107"/>
      <c r="B123" s="564" t="s">
        <v>225</v>
      </c>
      <c r="C123" s="565"/>
      <c r="D123" s="229"/>
      <c r="F123"/>
      <c r="G123" s="90"/>
      <c r="H123" s="252"/>
    </row>
    <row r="124" spans="1:8" ht="13.8" hidden="1" thickBot="1">
      <c r="A124" s="106" t="s">
        <v>226</v>
      </c>
      <c r="B124" s="115" t="s">
        <v>227</v>
      </c>
      <c r="C124" s="335"/>
      <c r="D124" s="228">
        <f>SUM(D125:D136)</f>
        <v>0</v>
      </c>
      <c r="F124"/>
      <c r="G124" s="90"/>
      <c r="H124" s="256">
        <f>SUM(H125:H136)</f>
        <v>0</v>
      </c>
    </row>
    <row r="125" spans="1:8" hidden="1">
      <c r="A125" s="379" t="s">
        <v>228</v>
      </c>
      <c r="B125" s="380" t="s">
        <v>229</v>
      </c>
      <c r="C125" s="77"/>
      <c r="D125" s="229"/>
      <c r="F125"/>
      <c r="G125" s="90"/>
      <c r="H125" s="252"/>
    </row>
    <row r="126" spans="1:8" ht="15.75" hidden="1" customHeight="1">
      <c r="A126" s="379" t="s">
        <v>230</v>
      </c>
      <c r="B126" s="380" t="s">
        <v>231</v>
      </c>
      <c r="C126" s="338"/>
      <c r="D126" s="229"/>
      <c r="F126"/>
      <c r="G126" s="90"/>
      <c r="H126" s="252"/>
    </row>
    <row r="127" spans="1:8" ht="24.75" hidden="1" customHeight="1">
      <c r="A127" s="379" t="s">
        <v>232</v>
      </c>
      <c r="B127" s="380" t="s">
        <v>233</v>
      </c>
      <c r="C127" s="338"/>
      <c r="D127" s="229"/>
      <c r="F127"/>
      <c r="G127" s="90"/>
      <c r="H127" s="252"/>
    </row>
    <row r="128" spans="1:8" hidden="1">
      <c r="A128" s="379" t="s">
        <v>234</v>
      </c>
      <c r="B128" s="380" t="s">
        <v>235</v>
      </c>
      <c r="C128" s="338"/>
      <c r="D128" s="229"/>
      <c r="F128"/>
      <c r="G128" s="90"/>
      <c r="H128" s="252"/>
    </row>
    <row r="129" spans="1:8" hidden="1">
      <c r="A129" s="379" t="s">
        <v>236</v>
      </c>
      <c r="B129" s="564" t="s">
        <v>237</v>
      </c>
      <c r="C129" s="565"/>
      <c r="D129" s="229"/>
      <c r="F129"/>
      <c r="G129" s="90"/>
      <c r="H129" s="252"/>
    </row>
    <row r="130" spans="1:8" hidden="1">
      <c r="A130" s="379" t="s">
        <v>238</v>
      </c>
      <c r="B130" s="564" t="s">
        <v>239</v>
      </c>
      <c r="C130" s="565"/>
      <c r="D130" s="229"/>
      <c r="F130"/>
      <c r="G130" s="90"/>
      <c r="H130" s="252"/>
    </row>
    <row r="131" spans="1:8" hidden="1">
      <c r="A131" s="379" t="s">
        <v>240</v>
      </c>
      <c r="B131" s="380" t="s">
        <v>241</v>
      </c>
      <c r="C131" s="77"/>
      <c r="D131" s="229"/>
      <c r="F131"/>
      <c r="G131" s="90"/>
      <c r="H131" s="252"/>
    </row>
    <row r="132" spans="1:8" hidden="1">
      <c r="A132" s="379" t="s">
        <v>242</v>
      </c>
      <c r="B132" s="380" t="s">
        <v>243</v>
      </c>
      <c r="C132" s="77"/>
      <c r="D132" s="229"/>
      <c r="F132"/>
      <c r="G132" s="90"/>
      <c r="H132" s="252"/>
    </row>
    <row r="133" spans="1:8" hidden="1">
      <c r="A133" s="379" t="s">
        <v>244</v>
      </c>
      <c r="B133" s="380" t="s">
        <v>245</v>
      </c>
      <c r="C133" s="77"/>
      <c r="D133" s="229"/>
      <c r="F133"/>
      <c r="G133" s="90"/>
      <c r="H133" s="252"/>
    </row>
    <row r="134" spans="1:8" hidden="1">
      <c r="A134" s="379" t="s">
        <v>246</v>
      </c>
      <c r="B134" s="380" t="s">
        <v>247</v>
      </c>
      <c r="C134" s="77"/>
      <c r="D134" s="229"/>
      <c r="F134"/>
      <c r="G134" s="90"/>
      <c r="H134" s="252"/>
    </row>
    <row r="135" spans="1:8" hidden="1">
      <c r="A135" s="379" t="s">
        <v>248</v>
      </c>
      <c r="B135" s="380" t="s">
        <v>249</v>
      </c>
      <c r="C135" s="77"/>
      <c r="D135" s="229"/>
      <c r="F135"/>
      <c r="G135" s="90"/>
      <c r="H135" s="252"/>
    </row>
    <row r="136" spans="1:8" ht="13.8" hidden="1" thickBot="1">
      <c r="A136" s="379"/>
      <c r="B136" s="380" t="s">
        <v>250</v>
      </c>
      <c r="C136" s="77"/>
      <c r="D136" s="229"/>
      <c r="F136"/>
      <c r="G136" s="90"/>
      <c r="H136" s="252"/>
    </row>
    <row r="137" spans="1:8" ht="13.8" hidden="1" thickBot="1">
      <c r="A137" s="106" t="s">
        <v>251</v>
      </c>
      <c r="B137" s="115" t="s">
        <v>252</v>
      </c>
      <c r="C137" s="335"/>
      <c r="D137" s="228">
        <f>SUM(D138:D152)</f>
        <v>0</v>
      </c>
      <c r="F137"/>
      <c r="G137" s="90"/>
      <c r="H137" s="251">
        <f>SUM(H138:H152)</f>
        <v>0</v>
      </c>
    </row>
    <row r="138" spans="1:8" hidden="1">
      <c r="A138" s="107" t="s">
        <v>253</v>
      </c>
      <c r="B138" s="116" t="s">
        <v>254</v>
      </c>
      <c r="C138" s="338"/>
      <c r="D138" s="229"/>
      <c r="F138"/>
      <c r="G138" s="90"/>
      <c r="H138" s="252"/>
    </row>
    <row r="139" spans="1:8" hidden="1">
      <c r="A139" s="107" t="s">
        <v>255</v>
      </c>
      <c r="B139" s="99" t="s">
        <v>256</v>
      </c>
      <c r="C139" s="77"/>
      <c r="D139" s="229"/>
      <c r="F139"/>
      <c r="G139" s="90"/>
      <c r="H139" s="252"/>
    </row>
    <row r="140" spans="1:8" hidden="1">
      <c r="A140" s="107" t="s">
        <v>257</v>
      </c>
      <c r="B140" s="99" t="s">
        <v>258</v>
      </c>
      <c r="C140" s="77"/>
      <c r="D140" s="229"/>
      <c r="F140"/>
      <c r="G140" s="90"/>
      <c r="H140" s="252"/>
    </row>
    <row r="141" spans="1:8" hidden="1">
      <c r="A141" s="107" t="s">
        <v>259</v>
      </c>
      <c r="B141" s="99" t="s">
        <v>260</v>
      </c>
      <c r="C141" s="77"/>
      <c r="D141" s="229"/>
      <c r="F141"/>
      <c r="G141" s="90"/>
      <c r="H141" s="252"/>
    </row>
    <row r="142" spans="1:8" hidden="1">
      <c r="A142" s="107" t="s">
        <v>261</v>
      </c>
      <c r="B142" s="99" t="s">
        <v>262</v>
      </c>
      <c r="C142" s="77"/>
      <c r="D142" s="229"/>
      <c r="F142"/>
      <c r="G142" s="90"/>
      <c r="H142" s="252"/>
    </row>
    <row r="143" spans="1:8" hidden="1">
      <c r="A143" s="107" t="s">
        <v>263</v>
      </c>
      <c r="B143" s="116" t="s">
        <v>264</v>
      </c>
      <c r="C143" s="338"/>
      <c r="D143" s="229"/>
      <c r="F143"/>
      <c r="G143" s="90"/>
      <c r="H143" s="252"/>
    </row>
    <row r="144" spans="1:8" hidden="1">
      <c r="A144" s="107" t="s">
        <v>265</v>
      </c>
      <c r="B144" s="99" t="s">
        <v>266</v>
      </c>
      <c r="C144" s="77"/>
      <c r="D144" s="229"/>
      <c r="F144"/>
      <c r="G144" s="90"/>
      <c r="H144" s="252"/>
    </row>
    <row r="145" spans="1:9" hidden="1">
      <c r="A145" s="107" t="s">
        <v>267</v>
      </c>
      <c r="B145" s="99" t="s">
        <v>268</v>
      </c>
      <c r="C145" s="82"/>
      <c r="D145" s="229"/>
      <c r="F145"/>
      <c r="G145" s="90"/>
      <c r="H145" s="252"/>
    </row>
    <row r="146" spans="1:9" hidden="1">
      <c r="A146" s="107" t="s">
        <v>269</v>
      </c>
      <c r="B146" s="99" t="s">
        <v>270</v>
      </c>
      <c r="C146" s="82"/>
      <c r="D146" s="229"/>
      <c r="F146"/>
      <c r="G146" s="90"/>
      <c r="H146" s="252"/>
    </row>
    <row r="147" spans="1:9" hidden="1">
      <c r="A147" s="107" t="s">
        <v>271</v>
      </c>
      <c r="B147" s="99" t="s">
        <v>272</v>
      </c>
      <c r="C147" s="82"/>
      <c r="D147" s="229"/>
      <c r="F147"/>
      <c r="G147" s="90"/>
      <c r="H147" s="252"/>
    </row>
    <row r="148" spans="1:9" hidden="1">
      <c r="A148" s="107" t="s">
        <v>273</v>
      </c>
      <c r="B148" s="99" t="s">
        <v>274</v>
      </c>
      <c r="C148" s="82"/>
      <c r="D148" s="229"/>
      <c r="F148"/>
      <c r="G148" s="90"/>
      <c r="H148" s="252"/>
    </row>
    <row r="149" spans="1:9" hidden="1">
      <c r="A149" s="107" t="s">
        <v>275</v>
      </c>
      <c r="B149" s="112" t="s">
        <v>276</v>
      </c>
      <c r="C149" s="82"/>
      <c r="D149" s="230"/>
      <c r="F149"/>
      <c r="G149" s="90"/>
      <c r="H149" s="254"/>
    </row>
    <row r="150" spans="1:9" hidden="1">
      <c r="A150" s="107" t="s">
        <v>277</v>
      </c>
      <c r="B150" s="99" t="s">
        <v>278</v>
      </c>
      <c r="C150" s="82"/>
      <c r="D150" s="229"/>
      <c r="F150"/>
      <c r="G150" s="90"/>
      <c r="H150" s="252"/>
    </row>
    <row r="151" spans="1:9" hidden="1">
      <c r="A151" s="107" t="s">
        <v>279</v>
      </c>
      <c r="B151" s="99" t="s">
        <v>280</v>
      </c>
      <c r="C151" s="82"/>
      <c r="D151" s="229"/>
      <c r="F151"/>
      <c r="G151" s="90"/>
      <c r="H151" s="252"/>
    </row>
    <row r="152" spans="1:9" ht="13.8" hidden="1" thickBot="1">
      <c r="A152" s="110"/>
      <c r="B152" s="99" t="s">
        <v>281</v>
      </c>
      <c r="C152" s="82"/>
      <c r="D152" s="229"/>
      <c r="F152"/>
      <c r="G152" s="90"/>
      <c r="H152" s="252"/>
    </row>
    <row r="153" spans="1:9" ht="13.8" hidden="1" thickBot="1">
      <c r="A153" s="111"/>
      <c r="B153" s="117"/>
      <c r="C153" s="85"/>
      <c r="D153" s="235"/>
      <c r="F153" s="556"/>
      <c r="G153" s="90"/>
      <c r="H153" s="400"/>
    </row>
    <row r="154" spans="1:9" ht="21.6" thickBot="1">
      <c r="A154" s="97"/>
      <c r="B154" s="53" t="s">
        <v>282</v>
      </c>
      <c r="C154" s="53"/>
      <c r="D154" s="52" t="s">
        <v>283</v>
      </c>
      <c r="F154" s="557"/>
      <c r="G154" s="90"/>
      <c r="H154" s="52" t="s">
        <v>283</v>
      </c>
    </row>
    <row r="155" spans="1:9" ht="13.8" thickBot="1">
      <c r="A155" s="102"/>
      <c r="B155" s="401"/>
      <c r="C155" s="401"/>
      <c r="D155" s="402"/>
      <c r="F155" s="99"/>
      <c r="G155" s="90"/>
      <c r="H155" s="403"/>
    </row>
    <row r="156" spans="1:9">
      <c r="A156" s="102"/>
      <c r="B156" s="67" t="s">
        <v>284</v>
      </c>
      <c r="C156" s="86"/>
      <c r="D156" s="322">
        <f>H156+D49</f>
        <v>11972136.379999999</v>
      </c>
      <c r="E156" s="6" t="s">
        <v>285</v>
      </c>
      <c r="F156" s="322" t="s">
        <v>286</v>
      </c>
      <c r="G156" s="90"/>
      <c r="H156" s="216">
        <v>4726330.38</v>
      </c>
      <c r="I156" s="327" t="s">
        <v>287</v>
      </c>
    </row>
    <row r="157" spans="1:9" ht="21" thickBot="1">
      <c r="A157" s="102"/>
      <c r="B157" s="51"/>
      <c r="C157" s="18" t="s">
        <v>288</v>
      </c>
      <c r="D157" s="214"/>
      <c r="F157" s="90"/>
      <c r="G157" s="90"/>
      <c r="H157" s="210"/>
      <c r="I157" s="327" t="s">
        <v>289</v>
      </c>
    </row>
    <row r="158" spans="1:9" ht="13.8" thickBot="1">
      <c r="A158" s="100"/>
      <c r="B158" s="87" t="s">
        <v>290</v>
      </c>
      <c r="C158" s="88"/>
      <c r="D158" s="323">
        <f>H158+D52</f>
        <v>1908577.21</v>
      </c>
      <c r="E158" s="6" t="s">
        <v>285</v>
      </c>
      <c r="F158" s="322" t="s">
        <v>286</v>
      </c>
      <c r="G158" s="90"/>
      <c r="H158" s="236">
        <v>2777.21</v>
      </c>
      <c r="I158" s="327" t="s">
        <v>291</v>
      </c>
    </row>
    <row r="159" spans="1:9">
      <c r="A159" s="113" t="s">
        <v>292</v>
      </c>
      <c r="B159" s="89"/>
      <c r="D159" s="237"/>
      <c r="F159" s="90"/>
      <c r="G159" s="90"/>
      <c r="H159" s="237"/>
    </row>
    <row r="160" spans="1:9">
      <c r="A160" s="113" t="s">
        <v>293</v>
      </c>
      <c r="B160" s="89"/>
      <c r="D160" s="237"/>
      <c r="F160" s="90"/>
      <c r="G160" s="90"/>
      <c r="H160" s="237"/>
    </row>
    <row r="161" spans="1:11">
      <c r="A161" s="134" t="s">
        <v>294</v>
      </c>
      <c r="B161" s="50"/>
      <c r="D161" s="238">
        <f>IF(D156-D158&lt;0,0,D156-D158)/D6</f>
        <v>0.48864784383676824</v>
      </c>
      <c r="F161" s="134"/>
      <c r="G161" s="90"/>
      <c r="H161" s="238">
        <f>IF(H156-H158&lt;0,0,H156-H158)/H6</f>
        <v>0.25502011569928601</v>
      </c>
    </row>
    <row r="162" spans="1:11" s="90" customFormat="1">
      <c r="A162" s="188" t="s">
        <v>295</v>
      </c>
      <c r="D162" s="260">
        <f>D48+D49-D52+D53</f>
        <v>0</v>
      </c>
      <c r="E162"/>
      <c r="H162" s="260">
        <f>H48+H49-H52+H53</f>
        <v>0</v>
      </c>
      <c r="I162"/>
      <c r="J162"/>
      <c r="K162"/>
    </row>
    <row r="163" spans="1:11" s="90" customFormat="1">
      <c r="A163" s="261"/>
      <c r="B163"/>
      <c r="C163"/>
      <c r="D163" s="259"/>
      <c r="E163"/>
      <c r="H163" s="264"/>
      <c r="I163"/>
      <c r="J163"/>
      <c r="K163"/>
    </row>
    <row r="164" spans="1:11" s="425" customFormat="1">
      <c r="A164" s="419" t="s">
        <v>296</v>
      </c>
      <c r="B164" s="420"/>
      <c r="C164" s="421"/>
      <c r="D164" s="422" t="str">
        <f>IF(ROUND(SUM(-D24-D37-D39-D41-D43-D45-D47),2)=ROUND(D55,2),"OK",CONCATENATE("Vahe=",ROUND(SUM(-D24-D37-D39-D41-D43-D45-D47)-D55,2)))</f>
        <v>Vahe=29718540</v>
      </c>
      <c r="E164" s="423"/>
      <c r="F164" s="424"/>
      <c r="G164" s="424"/>
      <c r="H164" s="422" t="str">
        <f>IF(ROUND(SUM(-H24-H37-H39-H41-H43-H45-H47),2)=ROUND(H55,2),"OK",CONCATENATE("Vahe=",ROUND(SUM(-H24-H37-H39-H41-H43-H45-H47)-H55,2)))</f>
        <v>Vahe=22308846,72</v>
      </c>
      <c r="I164" s="423"/>
      <c r="J164"/>
      <c r="K164" s="423"/>
    </row>
    <row r="165" spans="1:11" s="90" customFormat="1">
      <c r="A165" s="262"/>
      <c r="B165"/>
      <c r="C165"/>
      <c r="D165" s="263"/>
      <c r="E165"/>
      <c r="H165" s="119"/>
      <c r="I165"/>
      <c r="J165"/>
      <c r="K165"/>
    </row>
    <row r="166" spans="1:11" s="90" customFormat="1">
      <c r="A166" s="123"/>
      <c r="B166"/>
      <c r="C166"/>
      <c r="D166" s="265"/>
      <c r="E166"/>
      <c r="F166"/>
      <c r="G166" s="258"/>
      <c r="H166" s="258"/>
      <c r="I166"/>
      <c r="J166"/>
      <c r="K166"/>
    </row>
    <row r="167" spans="1:11">
      <c r="A167"/>
      <c r="B167"/>
      <c r="C167"/>
      <c r="D167"/>
      <c r="F167" s="90"/>
      <c r="G167" s="90"/>
      <c r="H167"/>
    </row>
    <row r="168" spans="1:11">
      <c r="A168"/>
      <c r="B168"/>
      <c r="C168"/>
      <c r="D168"/>
      <c r="F168" s="135"/>
      <c r="G168" s="90"/>
      <c r="H168"/>
    </row>
    <row r="169" spans="1:11">
      <c r="A169"/>
      <c r="B169"/>
      <c r="C169"/>
      <c r="D169"/>
      <c r="F169" s="90"/>
      <c r="G169" s="90"/>
      <c r="H169"/>
    </row>
    <row r="170" spans="1:11" s="90" customFormat="1">
      <c r="A170"/>
      <c r="B170"/>
      <c r="C170"/>
      <c r="D170"/>
      <c r="E170"/>
      <c r="H170"/>
      <c r="I170"/>
      <c r="J170"/>
      <c r="K170"/>
    </row>
    <row r="171" spans="1:11" s="90" customFormat="1">
      <c r="A171"/>
      <c r="B171"/>
      <c r="C171"/>
      <c r="D171"/>
      <c r="E171"/>
      <c r="H171"/>
      <c r="I171"/>
      <c r="J171"/>
      <c r="K171"/>
    </row>
    <row r="172" spans="1:11" s="90" customFormat="1">
      <c r="A172"/>
      <c r="B172"/>
      <c r="C172"/>
      <c r="D172"/>
      <c r="E172"/>
      <c r="F172" s="134"/>
      <c r="H172"/>
      <c r="I172"/>
      <c r="J172"/>
      <c r="K172"/>
    </row>
    <row r="173" spans="1:11" s="90" customFormat="1">
      <c r="A173"/>
      <c r="B173"/>
      <c r="C173"/>
      <c r="D173"/>
      <c r="E173"/>
      <c r="H173"/>
      <c r="I173"/>
      <c r="J173"/>
      <c r="K173"/>
    </row>
    <row r="174" spans="1:11" s="90" customFormat="1">
      <c r="A174"/>
      <c r="B174"/>
      <c r="C174"/>
      <c r="D174"/>
      <c r="E174"/>
      <c r="H174"/>
      <c r="I174"/>
      <c r="J174"/>
      <c r="K174"/>
    </row>
    <row r="175" spans="1:11" s="90" customFormat="1">
      <c r="A175" s="188"/>
      <c r="D175" s="135"/>
      <c r="E175"/>
      <c r="F175" s="119"/>
      <c r="I175"/>
      <c r="J175"/>
      <c r="K175"/>
    </row>
    <row r="176" spans="1:11" s="90" customFormat="1">
      <c r="A176" s="188"/>
      <c r="D176" s="135"/>
      <c r="E176"/>
      <c r="F176" s="119"/>
      <c r="I176"/>
      <c r="J176"/>
      <c r="K176"/>
    </row>
    <row r="177" spans="1:11" s="90" customFormat="1">
      <c r="A177" s="188"/>
      <c r="D177" s="135"/>
      <c r="E177"/>
      <c r="F177" s="119"/>
      <c r="I177"/>
      <c r="J177"/>
      <c r="K177"/>
    </row>
    <row r="178" spans="1:11" s="90" customFormat="1">
      <c r="A178" s="188"/>
      <c r="D178" s="135"/>
      <c r="E178"/>
      <c r="F178" s="119"/>
      <c r="I178"/>
      <c r="J178"/>
      <c r="K178"/>
    </row>
    <row r="179" spans="1:11" s="90" customFormat="1">
      <c r="A179" s="188"/>
      <c r="D179" s="135"/>
      <c r="E179"/>
      <c r="F179" s="119"/>
      <c r="I179"/>
      <c r="J179"/>
      <c r="K179"/>
    </row>
    <row r="180" spans="1:11" s="90" customFormat="1">
      <c r="A180" s="188"/>
      <c r="D180" s="135"/>
      <c r="E180"/>
      <c r="F180" s="119"/>
      <c r="I180"/>
      <c r="J180"/>
      <c r="K180"/>
    </row>
    <row r="181" spans="1:11" s="90" customFormat="1">
      <c r="A181" s="188"/>
      <c r="D181" s="135"/>
      <c r="E181"/>
      <c r="F181" s="119"/>
      <c r="I181"/>
      <c r="J181"/>
      <c r="K181"/>
    </row>
    <row r="182" spans="1:11" s="90" customFormat="1">
      <c r="A182" s="188"/>
      <c r="D182" s="135"/>
      <c r="E182"/>
      <c r="F182" s="119"/>
      <c r="I182"/>
      <c r="J182"/>
      <c r="K182"/>
    </row>
    <row r="183" spans="1:11" s="90" customFormat="1">
      <c r="A183" s="188"/>
      <c r="D183" s="135"/>
      <c r="E183"/>
      <c r="F183" s="119"/>
      <c r="I183"/>
      <c r="J183"/>
      <c r="K183"/>
    </row>
    <row r="184" spans="1:11" s="90" customFormat="1">
      <c r="A184" s="188"/>
      <c r="E184"/>
      <c r="F184" s="119"/>
      <c r="I184"/>
      <c r="J184"/>
      <c r="K184"/>
    </row>
    <row r="185" spans="1:11" s="90" customFormat="1">
      <c r="A185" s="188"/>
      <c r="E185"/>
      <c r="F185" s="119"/>
      <c r="I185"/>
      <c r="J185"/>
      <c r="K185"/>
    </row>
    <row r="186" spans="1:11" s="90" customFormat="1">
      <c r="A186" s="188"/>
      <c r="E186"/>
      <c r="F186" s="119"/>
      <c r="I186"/>
      <c r="J186"/>
      <c r="K186"/>
    </row>
    <row r="187" spans="1:11" s="90" customFormat="1">
      <c r="A187" s="188"/>
      <c r="E187"/>
      <c r="F187" s="119"/>
      <c r="I187"/>
      <c r="J187"/>
      <c r="K187"/>
    </row>
    <row r="188" spans="1:11" s="90" customFormat="1">
      <c r="A188" s="188"/>
      <c r="E188"/>
      <c r="F188" s="119"/>
      <c r="I188"/>
      <c r="J188"/>
      <c r="K188"/>
    </row>
    <row r="189" spans="1:11" s="90" customFormat="1">
      <c r="A189" s="188"/>
      <c r="E189"/>
      <c r="F189" s="119"/>
      <c r="I189"/>
      <c r="J189"/>
      <c r="K189"/>
    </row>
    <row r="190" spans="1:11" s="90" customFormat="1">
      <c r="A190" s="188"/>
      <c r="E190"/>
      <c r="F190" s="119"/>
      <c r="I190"/>
      <c r="J190"/>
      <c r="K190"/>
    </row>
    <row r="191" spans="1:11" s="90" customFormat="1">
      <c r="A191" s="188"/>
      <c r="E191"/>
      <c r="F191" s="119"/>
      <c r="I191"/>
      <c r="J191"/>
      <c r="K191"/>
    </row>
    <row r="192" spans="1:11" s="90" customFormat="1">
      <c r="A192" s="188"/>
      <c r="E192"/>
      <c r="F192" s="119"/>
      <c r="I192"/>
      <c r="J192"/>
      <c r="K192"/>
    </row>
    <row r="193" spans="1:11" s="90" customFormat="1">
      <c r="A193" s="188"/>
      <c r="E193"/>
      <c r="F193" s="119"/>
      <c r="I193"/>
      <c r="J193"/>
      <c r="K193"/>
    </row>
    <row r="194" spans="1:11" s="90" customFormat="1">
      <c r="A194" s="188"/>
      <c r="E194"/>
      <c r="F194" s="119"/>
      <c r="I194"/>
      <c r="J194"/>
      <c r="K194"/>
    </row>
    <row r="195" spans="1:11" s="90" customFormat="1">
      <c r="A195" s="188"/>
      <c r="E195"/>
      <c r="F195" s="119"/>
      <c r="I195"/>
      <c r="J195"/>
      <c r="K195"/>
    </row>
    <row r="196" spans="1:11" s="90" customFormat="1">
      <c r="A196" s="188"/>
      <c r="E196"/>
      <c r="F196" s="119"/>
      <c r="I196"/>
      <c r="J196"/>
      <c r="K196"/>
    </row>
    <row r="197" spans="1:11" s="90" customFormat="1">
      <c r="A197" s="188"/>
      <c r="E197"/>
      <c r="F197" s="119"/>
      <c r="I197"/>
      <c r="J197"/>
      <c r="K197"/>
    </row>
    <row r="198" spans="1:11" s="90" customFormat="1">
      <c r="A198" s="188"/>
      <c r="E198"/>
      <c r="F198" s="119"/>
      <c r="I198"/>
      <c r="J198"/>
      <c r="K198"/>
    </row>
    <row r="199" spans="1:11" s="90" customFormat="1">
      <c r="A199" s="188"/>
      <c r="E199"/>
      <c r="F199" s="119"/>
      <c r="I199"/>
      <c r="J199"/>
      <c r="K199"/>
    </row>
    <row r="200" spans="1:11" s="90" customFormat="1">
      <c r="A200" s="188"/>
      <c r="E200"/>
      <c r="F200" s="119"/>
      <c r="I200"/>
      <c r="J200"/>
      <c r="K200"/>
    </row>
    <row r="201" spans="1:11" s="90" customFormat="1">
      <c r="A201" s="188"/>
      <c r="E201"/>
      <c r="F201" s="119"/>
      <c r="I201"/>
      <c r="J201"/>
      <c r="K201"/>
    </row>
    <row r="202" spans="1:11" s="90" customFormat="1">
      <c r="A202" s="188"/>
      <c r="E202"/>
      <c r="F202" s="119"/>
      <c r="I202"/>
      <c r="J202"/>
      <c r="K202"/>
    </row>
    <row r="203" spans="1:11" s="90" customFormat="1">
      <c r="A203" s="188"/>
      <c r="E203"/>
      <c r="F203" s="119"/>
      <c r="I203"/>
      <c r="J203"/>
      <c r="K203"/>
    </row>
    <row r="204" spans="1:11" s="90" customFormat="1">
      <c r="A204" s="188"/>
      <c r="E204"/>
      <c r="F204" s="119"/>
      <c r="I204"/>
      <c r="J204"/>
      <c r="K204"/>
    </row>
    <row r="205" spans="1:11" s="90" customFormat="1">
      <c r="A205" s="188"/>
      <c r="E205"/>
      <c r="F205" s="119"/>
      <c r="I205"/>
      <c r="J205"/>
      <c r="K205"/>
    </row>
    <row r="206" spans="1:11" s="90" customFormat="1">
      <c r="A206" s="188"/>
      <c r="E206"/>
      <c r="F206" s="119"/>
      <c r="I206"/>
      <c r="J206"/>
      <c r="K206"/>
    </row>
    <row r="207" spans="1:11" s="90" customFormat="1">
      <c r="A207" s="188"/>
      <c r="E207"/>
      <c r="F207" s="119"/>
      <c r="I207"/>
      <c r="J207"/>
      <c r="K207"/>
    </row>
    <row r="208" spans="1:11" s="90" customFormat="1">
      <c r="A208" s="188"/>
      <c r="E208"/>
      <c r="F208" s="119"/>
      <c r="I208"/>
      <c r="J208"/>
      <c r="K208"/>
    </row>
    <row r="209" spans="1:11" s="90" customFormat="1">
      <c r="A209" s="188"/>
      <c r="E209"/>
      <c r="F209" s="119"/>
      <c r="I209"/>
      <c r="J209"/>
      <c r="K209"/>
    </row>
    <row r="210" spans="1:11" s="90" customFormat="1">
      <c r="A210" s="188"/>
      <c r="E210"/>
      <c r="F210" s="119"/>
      <c r="I210"/>
      <c r="J210"/>
      <c r="K210"/>
    </row>
    <row r="211" spans="1:11" s="90" customFormat="1">
      <c r="A211" s="188"/>
      <c r="E211"/>
      <c r="F211" s="119"/>
      <c r="I211"/>
      <c r="J211"/>
      <c r="K211"/>
    </row>
    <row r="212" spans="1:11" s="90" customFormat="1">
      <c r="A212" s="188"/>
      <c r="E212"/>
      <c r="F212" s="119"/>
      <c r="I212"/>
      <c r="J212"/>
      <c r="K212"/>
    </row>
    <row r="213" spans="1:11" s="90" customFormat="1">
      <c r="A213" s="188"/>
      <c r="E213"/>
      <c r="F213" s="119"/>
      <c r="I213"/>
      <c r="J213"/>
      <c r="K213"/>
    </row>
    <row r="214" spans="1:11" s="90" customFormat="1">
      <c r="A214" s="188"/>
      <c r="E214"/>
      <c r="F214" s="119"/>
      <c r="I214"/>
      <c r="J214"/>
      <c r="K214"/>
    </row>
    <row r="215" spans="1:11" s="90" customFormat="1">
      <c r="A215" s="188"/>
      <c r="E215"/>
      <c r="F215" s="119"/>
      <c r="I215"/>
      <c r="J215"/>
      <c r="K215"/>
    </row>
    <row r="216" spans="1:11" s="90" customFormat="1">
      <c r="A216" s="188"/>
      <c r="E216"/>
      <c r="F216" s="119"/>
      <c r="I216"/>
      <c r="J216"/>
      <c r="K216"/>
    </row>
    <row r="217" spans="1:11" s="90" customFormat="1">
      <c r="A217" s="188"/>
      <c r="E217"/>
      <c r="F217" s="119"/>
      <c r="I217"/>
      <c r="J217"/>
      <c r="K217"/>
    </row>
    <row r="218" spans="1:11" s="90" customFormat="1">
      <c r="A218" s="188"/>
      <c r="E218"/>
      <c r="F218" s="119"/>
      <c r="I218"/>
      <c r="J218"/>
      <c r="K218"/>
    </row>
    <row r="219" spans="1:11" s="90" customFormat="1">
      <c r="A219" s="188"/>
      <c r="E219"/>
      <c r="F219" s="119"/>
      <c r="I219"/>
      <c r="J219"/>
      <c r="K219"/>
    </row>
    <row r="220" spans="1:11" s="90" customFormat="1">
      <c r="A220" s="188"/>
      <c r="E220"/>
      <c r="F220" s="119"/>
      <c r="I220"/>
      <c r="J220"/>
      <c r="K220"/>
    </row>
    <row r="221" spans="1:11" s="90" customFormat="1">
      <c r="A221" s="188"/>
      <c r="E221"/>
      <c r="F221" s="119"/>
      <c r="I221"/>
      <c r="J221"/>
      <c r="K221"/>
    </row>
    <row r="222" spans="1:11" s="90" customFormat="1">
      <c r="A222" s="188"/>
      <c r="E222"/>
      <c r="F222" s="119"/>
      <c r="I222"/>
      <c r="J222"/>
      <c r="K222"/>
    </row>
    <row r="223" spans="1:11" s="90" customFormat="1">
      <c r="A223" s="188"/>
      <c r="E223"/>
      <c r="F223" s="119"/>
      <c r="I223"/>
      <c r="J223"/>
      <c r="K223"/>
    </row>
    <row r="224" spans="1:11" s="90" customFormat="1">
      <c r="A224" s="188"/>
      <c r="E224"/>
      <c r="F224" s="119"/>
      <c r="I224"/>
      <c r="J224"/>
      <c r="K224"/>
    </row>
    <row r="225" spans="1:11" s="90" customFormat="1">
      <c r="A225" s="188"/>
      <c r="E225"/>
      <c r="F225" s="119"/>
      <c r="I225"/>
      <c r="J225"/>
      <c r="K225"/>
    </row>
    <row r="226" spans="1:11" s="90" customFormat="1">
      <c r="A226" s="188"/>
      <c r="E226"/>
      <c r="F226" s="119"/>
      <c r="I226"/>
      <c r="J226"/>
      <c r="K226"/>
    </row>
    <row r="227" spans="1:11" s="90" customFormat="1">
      <c r="A227" s="188"/>
      <c r="E227"/>
      <c r="F227" s="119"/>
      <c r="I227"/>
      <c r="J227"/>
      <c r="K227"/>
    </row>
    <row r="228" spans="1:11" s="90" customFormat="1">
      <c r="A228" s="188"/>
      <c r="E228"/>
      <c r="F228" s="119"/>
      <c r="I228"/>
      <c r="J228"/>
      <c r="K228"/>
    </row>
    <row r="229" spans="1:11" s="90" customFormat="1">
      <c r="A229" s="188"/>
      <c r="E229"/>
      <c r="F229" s="119"/>
      <c r="I229"/>
      <c r="J229"/>
      <c r="K229"/>
    </row>
    <row r="230" spans="1:11" s="90" customFormat="1">
      <c r="A230" s="188"/>
      <c r="E230"/>
      <c r="F230" s="119"/>
      <c r="I230"/>
      <c r="J230"/>
      <c r="K230"/>
    </row>
    <row r="231" spans="1:11" s="90" customFormat="1">
      <c r="A231" s="188"/>
      <c r="E231"/>
      <c r="F231" s="119"/>
      <c r="I231"/>
      <c r="J231"/>
      <c r="K231"/>
    </row>
    <row r="232" spans="1:11" s="90" customFormat="1">
      <c r="A232" s="188"/>
      <c r="E232"/>
      <c r="F232" s="119"/>
      <c r="I232"/>
      <c r="J232"/>
      <c r="K232"/>
    </row>
    <row r="233" spans="1:11" s="90" customFormat="1">
      <c r="A233" s="188"/>
      <c r="E233"/>
      <c r="F233" s="119"/>
      <c r="I233"/>
      <c r="J233"/>
      <c r="K233"/>
    </row>
    <row r="234" spans="1:11" s="90" customFormat="1">
      <c r="A234" s="188"/>
      <c r="E234"/>
      <c r="F234" s="119"/>
      <c r="I234"/>
      <c r="J234"/>
      <c r="K234"/>
    </row>
    <row r="235" spans="1:11" s="90" customFormat="1">
      <c r="A235" s="188"/>
      <c r="E235"/>
      <c r="F235" s="119"/>
      <c r="I235"/>
      <c r="J235"/>
      <c r="K235"/>
    </row>
    <row r="236" spans="1:11" s="90" customFormat="1">
      <c r="A236" s="188"/>
      <c r="E236"/>
      <c r="F236" s="119"/>
      <c r="I236"/>
      <c r="J236"/>
      <c r="K236"/>
    </row>
    <row r="237" spans="1:11" s="90" customFormat="1">
      <c r="A237" s="188"/>
      <c r="E237"/>
      <c r="F237" s="119"/>
      <c r="I237"/>
      <c r="J237"/>
      <c r="K237"/>
    </row>
    <row r="238" spans="1:11" s="90" customFormat="1">
      <c r="A238" s="188"/>
      <c r="E238"/>
      <c r="F238" s="119"/>
      <c r="I238"/>
      <c r="J238"/>
      <c r="K238"/>
    </row>
    <row r="239" spans="1:11" s="90" customFormat="1">
      <c r="A239" s="188"/>
      <c r="E239"/>
      <c r="F239" s="119"/>
      <c r="I239"/>
      <c r="J239"/>
      <c r="K239"/>
    </row>
    <row r="240" spans="1:11" s="90" customFormat="1">
      <c r="A240" s="188"/>
      <c r="E240"/>
      <c r="F240" s="119"/>
      <c r="I240"/>
      <c r="J240"/>
      <c r="K240"/>
    </row>
    <row r="241" spans="1:11" s="90" customFormat="1">
      <c r="A241" s="188"/>
      <c r="E241"/>
      <c r="F241" s="119"/>
      <c r="I241"/>
      <c r="J241"/>
      <c r="K241"/>
    </row>
    <row r="242" spans="1:11" s="90" customFormat="1">
      <c r="A242" s="188"/>
      <c r="E242"/>
      <c r="F242" s="119"/>
      <c r="I242"/>
      <c r="J242"/>
      <c r="K242"/>
    </row>
    <row r="243" spans="1:11" s="90" customFormat="1">
      <c r="A243" s="188"/>
      <c r="E243"/>
      <c r="F243" s="119"/>
      <c r="I243"/>
      <c r="J243"/>
      <c r="K243"/>
    </row>
    <row r="244" spans="1:11" s="90" customFormat="1">
      <c r="A244" s="188"/>
      <c r="E244"/>
      <c r="F244" s="119"/>
      <c r="I244"/>
      <c r="J244"/>
      <c r="K244"/>
    </row>
    <row r="245" spans="1:11" s="90" customFormat="1">
      <c r="A245" s="188"/>
      <c r="E245"/>
      <c r="F245" s="119"/>
      <c r="I245"/>
      <c r="J245"/>
      <c r="K245"/>
    </row>
    <row r="246" spans="1:11" s="90" customFormat="1">
      <c r="A246" s="188"/>
      <c r="E246"/>
      <c r="F246" s="119"/>
      <c r="I246"/>
      <c r="J246"/>
      <c r="K246"/>
    </row>
    <row r="247" spans="1:11" s="90" customFormat="1">
      <c r="A247" s="188"/>
      <c r="E247"/>
      <c r="F247" s="119"/>
      <c r="I247"/>
      <c r="J247"/>
      <c r="K247"/>
    </row>
    <row r="248" spans="1:11" s="90" customFormat="1">
      <c r="A248" s="188"/>
      <c r="E248"/>
      <c r="F248" s="119"/>
      <c r="I248"/>
      <c r="J248"/>
      <c r="K248"/>
    </row>
    <row r="249" spans="1:11" s="90" customFormat="1">
      <c r="A249" s="188"/>
      <c r="E249"/>
      <c r="F249" s="119"/>
      <c r="I249"/>
      <c r="J249"/>
      <c r="K249"/>
    </row>
    <row r="250" spans="1:11" s="90" customFormat="1">
      <c r="A250" s="188"/>
      <c r="E250"/>
      <c r="F250" s="119"/>
      <c r="I250"/>
      <c r="J250"/>
      <c r="K250"/>
    </row>
    <row r="251" spans="1:11" s="90" customFormat="1">
      <c r="A251" s="188"/>
      <c r="E251"/>
      <c r="F251" s="119"/>
      <c r="I251"/>
      <c r="J251"/>
      <c r="K251"/>
    </row>
    <row r="252" spans="1:11" s="90" customFormat="1">
      <c r="A252" s="188"/>
      <c r="E252"/>
      <c r="F252" s="119"/>
      <c r="I252"/>
      <c r="J252"/>
      <c r="K252"/>
    </row>
    <row r="253" spans="1:11" s="90" customFormat="1">
      <c r="A253" s="188"/>
      <c r="E253"/>
      <c r="F253" s="119"/>
      <c r="I253"/>
      <c r="J253"/>
      <c r="K253"/>
    </row>
    <row r="254" spans="1:11" s="90" customFormat="1">
      <c r="A254" s="188"/>
      <c r="E254"/>
      <c r="F254" s="119"/>
      <c r="I254"/>
      <c r="J254"/>
      <c r="K254"/>
    </row>
    <row r="255" spans="1:11" s="90" customFormat="1">
      <c r="A255" s="188"/>
      <c r="E255"/>
      <c r="F255" s="119"/>
      <c r="I255"/>
      <c r="J255"/>
      <c r="K255"/>
    </row>
    <row r="256" spans="1:11" s="90" customFormat="1">
      <c r="A256" s="188"/>
      <c r="E256"/>
      <c r="F256" s="119"/>
      <c r="I256"/>
      <c r="J256"/>
      <c r="K256"/>
    </row>
    <row r="257" spans="1:11" s="90" customFormat="1">
      <c r="A257" s="188"/>
      <c r="E257"/>
      <c r="F257" s="119"/>
      <c r="I257"/>
      <c r="J257"/>
      <c r="K257"/>
    </row>
    <row r="258" spans="1:11" s="90" customFormat="1">
      <c r="A258" s="188"/>
      <c r="E258"/>
      <c r="F258" s="119"/>
      <c r="I258"/>
      <c r="J258"/>
      <c r="K258"/>
    </row>
    <row r="259" spans="1:11" s="90" customFormat="1">
      <c r="A259" s="188"/>
      <c r="E259"/>
      <c r="F259" s="119"/>
      <c r="I259"/>
      <c r="J259"/>
      <c r="K259"/>
    </row>
    <row r="260" spans="1:11" s="90" customFormat="1">
      <c r="A260" s="188"/>
      <c r="E260"/>
      <c r="F260" s="119"/>
      <c r="I260"/>
      <c r="J260"/>
      <c r="K260"/>
    </row>
    <row r="261" spans="1:11" s="90" customFormat="1">
      <c r="A261" s="188"/>
      <c r="E261"/>
      <c r="F261" s="119"/>
      <c r="I261"/>
      <c r="J261"/>
      <c r="K261"/>
    </row>
    <row r="262" spans="1:11" s="90" customFormat="1">
      <c r="A262" s="188"/>
      <c r="E262"/>
      <c r="F262" s="119"/>
      <c r="I262"/>
      <c r="J262"/>
      <c r="K262"/>
    </row>
    <row r="263" spans="1:11" s="90" customFormat="1">
      <c r="A263" s="188"/>
      <c r="E263"/>
      <c r="F263" s="119"/>
      <c r="I263"/>
      <c r="J263"/>
      <c r="K263"/>
    </row>
    <row r="264" spans="1:11" s="90" customFormat="1">
      <c r="A264" s="188"/>
      <c r="E264"/>
      <c r="F264" s="119"/>
      <c r="I264"/>
      <c r="J264"/>
      <c r="K264"/>
    </row>
    <row r="265" spans="1:11" s="90" customFormat="1">
      <c r="A265" s="188"/>
      <c r="E265"/>
      <c r="F265" s="119"/>
      <c r="I265"/>
      <c r="J265"/>
      <c r="K265"/>
    </row>
    <row r="266" spans="1:11" s="90" customFormat="1">
      <c r="A266" s="188"/>
      <c r="E266"/>
      <c r="F266" s="119"/>
      <c r="I266"/>
      <c r="J266"/>
      <c r="K266"/>
    </row>
    <row r="267" spans="1:11" s="90" customFormat="1">
      <c r="A267" s="188"/>
      <c r="E267"/>
      <c r="F267" s="119"/>
      <c r="I267"/>
      <c r="J267"/>
      <c r="K267"/>
    </row>
    <row r="268" spans="1:11" s="90" customFormat="1">
      <c r="A268" s="188"/>
      <c r="E268"/>
      <c r="F268" s="119"/>
      <c r="I268"/>
      <c r="J268"/>
      <c r="K268"/>
    </row>
    <row r="269" spans="1:11" s="90" customFormat="1">
      <c r="A269" s="188"/>
      <c r="E269"/>
      <c r="F269" s="119"/>
      <c r="I269"/>
      <c r="J269"/>
      <c r="K269"/>
    </row>
    <row r="270" spans="1:11" s="90" customFormat="1">
      <c r="A270" s="188"/>
      <c r="E270"/>
      <c r="F270" s="119"/>
      <c r="I270"/>
      <c r="J270"/>
      <c r="K270"/>
    </row>
    <row r="271" spans="1:11" s="90" customFormat="1">
      <c r="A271" s="188"/>
      <c r="E271"/>
      <c r="F271" s="119"/>
      <c r="I271"/>
      <c r="J271"/>
      <c r="K271"/>
    </row>
    <row r="272" spans="1:11" s="90" customFormat="1">
      <c r="A272" s="188"/>
      <c r="E272"/>
      <c r="F272" s="119"/>
      <c r="I272"/>
      <c r="J272"/>
      <c r="K272"/>
    </row>
    <row r="273" spans="1:11" s="90" customFormat="1">
      <c r="A273" s="188"/>
      <c r="E273"/>
      <c r="F273" s="119"/>
      <c r="I273"/>
      <c r="J273"/>
      <c r="K273"/>
    </row>
    <row r="274" spans="1:11" s="90" customFormat="1">
      <c r="A274" s="188"/>
      <c r="E274"/>
      <c r="F274" s="119"/>
      <c r="I274"/>
      <c r="J274"/>
      <c r="K274"/>
    </row>
    <row r="275" spans="1:11" s="90" customFormat="1">
      <c r="A275" s="188"/>
      <c r="E275"/>
      <c r="F275" s="119"/>
      <c r="I275"/>
      <c r="J275"/>
      <c r="K275"/>
    </row>
    <row r="276" spans="1:11" s="90" customFormat="1">
      <c r="A276" s="188"/>
      <c r="E276"/>
      <c r="F276" s="119"/>
      <c r="I276"/>
      <c r="J276"/>
      <c r="K276"/>
    </row>
    <row r="277" spans="1:11" s="90" customFormat="1">
      <c r="A277" s="188"/>
      <c r="E277"/>
      <c r="F277" s="119"/>
      <c r="I277"/>
      <c r="J277"/>
      <c r="K277"/>
    </row>
    <row r="278" spans="1:11" s="90" customFormat="1">
      <c r="A278" s="188"/>
      <c r="E278"/>
      <c r="F278" s="119"/>
      <c r="I278"/>
      <c r="J278"/>
      <c r="K278"/>
    </row>
    <row r="279" spans="1:11" s="90" customFormat="1">
      <c r="A279" s="188"/>
      <c r="E279"/>
      <c r="F279" s="119"/>
      <c r="I279"/>
      <c r="J279"/>
      <c r="K279"/>
    </row>
    <row r="280" spans="1:11" s="90" customFormat="1">
      <c r="A280" s="188"/>
      <c r="E280"/>
      <c r="F280" s="119"/>
      <c r="I280"/>
      <c r="J280"/>
      <c r="K280"/>
    </row>
    <row r="281" spans="1:11" s="90" customFormat="1">
      <c r="A281" s="188"/>
      <c r="E281"/>
      <c r="F281" s="119"/>
      <c r="I281"/>
      <c r="J281"/>
      <c r="K281"/>
    </row>
    <row r="282" spans="1:11" s="90" customFormat="1">
      <c r="A282" s="188"/>
      <c r="E282"/>
      <c r="F282" s="119"/>
      <c r="I282"/>
      <c r="J282"/>
      <c r="K282"/>
    </row>
    <row r="283" spans="1:11" s="90" customFormat="1">
      <c r="A283" s="188"/>
      <c r="E283"/>
      <c r="F283" s="119"/>
      <c r="I283"/>
      <c r="J283"/>
      <c r="K283"/>
    </row>
    <row r="284" spans="1:11" s="90" customFormat="1">
      <c r="A284" s="188"/>
      <c r="E284"/>
      <c r="F284" s="119"/>
      <c r="I284"/>
      <c r="J284"/>
      <c r="K284"/>
    </row>
    <row r="285" spans="1:11" s="90" customFormat="1">
      <c r="A285" s="188"/>
      <c r="E285"/>
      <c r="F285" s="119"/>
      <c r="I285"/>
      <c r="J285"/>
      <c r="K285"/>
    </row>
    <row r="286" spans="1:11" s="90" customFormat="1">
      <c r="A286" s="188"/>
      <c r="E286"/>
      <c r="F286" s="119"/>
      <c r="I286"/>
      <c r="J286"/>
      <c r="K286"/>
    </row>
    <row r="287" spans="1:11" s="90" customFormat="1">
      <c r="A287" s="188"/>
      <c r="E287"/>
      <c r="F287" s="119"/>
      <c r="I287"/>
      <c r="J287"/>
      <c r="K287"/>
    </row>
    <row r="288" spans="1:11" s="90" customFormat="1">
      <c r="A288" s="188"/>
      <c r="E288"/>
      <c r="F288" s="119"/>
      <c r="I288"/>
      <c r="J288"/>
      <c r="K288"/>
    </row>
    <row r="289" spans="1:11" s="90" customFormat="1">
      <c r="A289" s="188"/>
      <c r="E289"/>
      <c r="F289" s="119"/>
      <c r="I289"/>
      <c r="J289"/>
      <c r="K289"/>
    </row>
    <row r="290" spans="1:11" s="90" customFormat="1">
      <c r="A290" s="188"/>
      <c r="E290"/>
      <c r="F290" s="119"/>
      <c r="I290"/>
      <c r="J290"/>
      <c r="K290"/>
    </row>
    <row r="291" spans="1:11" s="90" customFormat="1">
      <c r="A291" s="188"/>
      <c r="E291"/>
      <c r="F291" s="119"/>
      <c r="I291"/>
      <c r="J291"/>
      <c r="K291"/>
    </row>
    <row r="292" spans="1:11" s="90" customFormat="1">
      <c r="A292" s="188"/>
      <c r="E292"/>
      <c r="F292" s="119"/>
      <c r="I292"/>
      <c r="J292"/>
      <c r="K292"/>
    </row>
    <row r="293" spans="1:11" s="90" customFormat="1">
      <c r="A293" s="188"/>
      <c r="E293"/>
      <c r="F293" s="119"/>
      <c r="I293"/>
      <c r="J293"/>
      <c r="K293"/>
    </row>
    <row r="294" spans="1:11" s="90" customFormat="1">
      <c r="A294" s="188"/>
      <c r="E294"/>
      <c r="F294" s="119"/>
      <c r="I294"/>
      <c r="J294"/>
      <c r="K294"/>
    </row>
    <row r="295" spans="1:11" s="90" customFormat="1">
      <c r="A295" s="188"/>
      <c r="E295"/>
      <c r="F295" s="119"/>
      <c r="I295"/>
      <c r="J295"/>
      <c r="K295"/>
    </row>
    <row r="296" spans="1:11" s="90" customFormat="1">
      <c r="A296" s="188"/>
      <c r="E296"/>
      <c r="F296" s="119"/>
      <c r="I296"/>
      <c r="J296"/>
      <c r="K296"/>
    </row>
    <row r="297" spans="1:11" s="90" customFormat="1">
      <c r="A297" s="188"/>
      <c r="E297"/>
      <c r="F297" s="119"/>
      <c r="I297"/>
      <c r="J297"/>
      <c r="K297"/>
    </row>
    <row r="298" spans="1:11" s="90" customFormat="1">
      <c r="A298" s="188"/>
      <c r="E298"/>
      <c r="F298" s="119"/>
      <c r="I298"/>
      <c r="J298"/>
      <c r="K298"/>
    </row>
    <row r="299" spans="1:11" s="90" customFormat="1">
      <c r="A299" s="188"/>
      <c r="E299"/>
      <c r="F299" s="119"/>
      <c r="I299"/>
      <c r="J299"/>
      <c r="K299"/>
    </row>
    <row r="300" spans="1:11" s="90" customFormat="1">
      <c r="A300" s="188"/>
      <c r="E300"/>
      <c r="F300" s="119"/>
      <c r="I300"/>
      <c r="J300"/>
      <c r="K300"/>
    </row>
    <row r="301" spans="1:11" s="90" customFormat="1">
      <c r="A301" s="188"/>
      <c r="E301"/>
      <c r="F301" s="119"/>
      <c r="I301"/>
      <c r="J301"/>
      <c r="K301"/>
    </row>
    <row r="302" spans="1:11" s="90" customFormat="1">
      <c r="A302" s="188"/>
      <c r="E302"/>
      <c r="F302" s="119"/>
      <c r="I302"/>
      <c r="J302"/>
      <c r="K302"/>
    </row>
    <row r="303" spans="1:11" s="90" customFormat="1">
      <c r="A303" s="188"/>
      <c r="E303"/>
      <c r="F303" s="119"/>
      <c r="I303"/>
      <c r="J303"/>
      <c r="K303"/>
    </row>
    <row r="304" spans="1:11" s="90" customFormat="1">
      <c r="A304" s="188"/>
      <c r="E304"/>
      <c r="F304" s="119"/>
      <c r="I304"/>
      <c r="J304"/>
      <c r="K304"/>
    </row>
    <row r="305" spans="1:11" s="90" customFormat="1">
      <c r="A305" s="188"/>
      <c r="E305"/>
      <c r="F305" s="119"/>
      <c r="I305"/>
      <c r="J305"/>
      <c r="K305"/>
    </row>
    <row r="306" spans="1:11" s="90" customFormat="1">
      <c r="A306" s="188"/>
      <c r="E306"/>
      <c r="F306" s="119"/>
      <c r="I306"/>
      <c r="J306"/>
      <c r="K306"/>
    </row>
    <row r="307" spans="1:11" s="90" customFormat="1">
      <c r="A307" s="188"/>
      <c r="E307"/>
      <c r="F307" s="119"/>
      <c r="I307"/>
      <c r="J307"/>
      <c r="K307"/>
    </row>
    <row r="308" spans="1:11" s="90" customFormat="1">
      <c r="A308" s="188"/>
      <c r="E308"/>
      <c r="F308" s="119"/>
      <c r="I308"/>
      <c r="J308"/>
      <c r="K308"/>
    </row>
    <row r="309" spans="1:11" s="90" customFormat="1">
      <c r="A309" s="188"/>
      <c r="E309"/>
      <c r="F309" s="119"/>
      <c r="I309"/>
      <c r="J309"/>
      <c r="K309"/>
    </row>
    <row r="310" spans="1:11" s="90" customFormat="1">
      <c r="A310" s="188"/>
      <c r="E310"/>
      <c r="F310" s="119"/>
      <c r="I310"/>
      <c r="J310"/>
      <c r="K310"/>
    </row>
    <row r="311" spans="1:11" s="90" customFormat="1">
      <c r="A311" s="188"/>
      <c r="E311"/>
      <c r="F311" s="119"/>
      <c r="I311"/>
      <c r="J311"/>
      <c r="K311"/>
    </row>
    <row r="312" spans="1:11" s="90" customFormat="1">
      <c r="A312" s="188"/>
      <c r="E312"/>
      <c r="F312" s="119"/>
      <c r="I312"/>
      <c r="J312"/>
      <c r="K312"/>
    </row>
    <row r="313" spans="1:11" s="90" customFormat="1">
      <c r="A313" s="188"/>
      <c r="E313"/>
      <c r="F313" s="119"/>
      <c r="I313"/>
      <c r="J313"/>
      <c r="K313"/>
    </row>
    <row r="314" spans="1:11" s="90" customFormat="1">
      <c r="A314" s="188"/>
      <c r="E314"/>
      <c r="F314" s="119"/>
      <c r="I314"/>
      <c r="J314"/>
      <c r="K314"/>
    </row>
    <row r="315" spans="1:11" s="90" customFormat="1">
      <c r="A315" s="188"/>
      <c r="E315"/>
      <c r="F315" s="119"/>
      <c r="I315"/>
      <c r="J315"/>
      <c r="K315"/>
    </row>
    <row r="316" spans="1:11" s="90" customFormat="1">
      <c r="A316" s="188"/>
      <c r="E316"/>
      <c r="F316" s="119"/>
      <c r="I316"/>
      <c r="J316"/>
      <c r="K316"/>
    </row>
    <row r="317" spans="1:11" s="90" customFormat="1">
      <c r="A317" s="188"/>
      <c r="E317"/>
      <c r="F317" s="119"/>
      <c r="I317"/>
      <c r="J317"/>
      <c r="K317"/>
    </row>
    <row r="318" spans="1:11" s="90" customFormat="1">
      <c r="A318" s="188"/>
      <c r="E318"/>
      <c r="F318" s="119"/>
      <c r="I318"/>
      <c r="J318"/>
      <c r="K318"/>
    </row>
    <row r="319" spans="1:11" s="90" customFormat="1">
      <c r="A319" s="188"/>
      <c r="E319"/>
      <c r="F319" s="119"/>
      <c r="I319"/>
      <c r="J319"/>
      <c r="K319"/>
    </row>
    <row r="320" spans="1:11" s="90" customFormat="1">
      <c r="A320" s="188"/>
      <c r="E320"/>
      <c r="F320" s="119"/>
      <c r="I320"/>
      <c r="J320"/>
      <c r="K320"/>
    </row>
    <row r="321" spans="1:11" s="90" customFormat="1">
      <c r="A321" s="188"/>
      <c r="E321"/>
      <c r="F321" s="119"/>
      <c r="I321"/>
      <c r="J321"/>
      <c r="K321"/>
    </row>
    <row r="322" spans="1:11" s="90" customFormat="1">
      <c r="A322" s="188"/>
      <c r="E322"/>
      <c r="F322" s="119"/>
      <c r="I322"/>
      <c r="J322"/>
      <c r="K322"/>
    </row>
    <row r="323" spans="1:11" s="90" customFormat="1">
      <c r="A323" s="188"/>
      <c r="E323"/>
      <c r="F323" s="119"/>
      <c r="I323"/>
      <c r="J323"/>
      <c r="K323"/>
    </row>
    <row r="324" spans="1:11" s="90" customFormat="1">
      <c r="A324" s="188"/>
      <c r="E324"/>
      <c r="F324" s="119"/>
      <c r="I324"/>
      <c r="J324"/>
      <c r="K324"/>
    </row>
    <row r="325" spans="1:11" s="90" customFormat="1">
      <c r="A325" s="188"/>
      <c r="E325"/>
      <c r="F325" s="119"/>
      <c r="I325"/>
      <c r="J325"/>
      <c r="K325"/>
    </row>
    <row r="326" spans="1:11" s="90" customFormat="1">
      <c r="A326" s="188"/>
      <c r="E326"/>
      <c r="F326" s="119"/>
      <c r="I326"/>
      <c r="J326"/>
      <c r="K326"/>
    </row>
  </sheetData>
  <mergeCells count="24">
    <mergeCell ref="B130:C130"/>
    <mergeCell ref="B117:C117"/>
    <mergeCell ref="B118:C118"/>
    <mergeCell ref="B119:C119"/>
    <mergeCell ref="B120:C120"/>
    <mergeCell ref="B121:C121"/>
    <mergeCell ref="B122:C122"/>
    <mergeCell ref="B123:C123"/>
    <mergeCell ref="D3:D4"/>
    <mergeCell ref="F153:F154"/>
    <mergeCell ref="B55:C55"/>
    <mergeCell ref="B53:C53"/>
    <mergeCell ref="C54:F54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29:C129"/>
  </mergeCells>
  <phoneticPr fontId="8" type="noConversion"/>
  <conditionalFormatting sqref="D34 H34">
    <cfRule type="cellIs" dxfId="2" priority="2" stopIfTrue="1" operator="lessThan">
      <formula>0</formula>
    </cfRule>
  </conditionalFormatting>
  <pageMargins left="0.35433070866141736" right="0.19685039370078741" top="0.39370078740157483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U242"/>
  <sheetViews>
    <sheetView zoomScale="90" zoomScaleNormal="90" workbookViewId="0">
      <pane xSplit="1" ySplit="1" topLeftCell="B23" activePane="bottomRight" state="frozen"/>
      <selection pane="topRight" activeCell="B1" sqref="B1"/>
      <selection pane="bottomLeft" activeCell="A4" sqref="A4"/>
      <selection pane="bottomRight" activeCell="E45" sqref="E45:G45"/>
    </sheetView>
  </sheetViews>
  <sheetFormatPr defaultColWidth="9.109375" defaultRowHeight="13.2"/>
  <cols>
    <col min="1" max="1" width="35.6640625" style="341" customWidth="1"/>
    <col min="2" max="2" width="10.88671875" style="341" customWidth="1"/>
    <col min="3" max="3" width="13.44140625" style="341" customWidth="1"/>
    <col min="4" max="4" width="11.5546875" style="341" customWidth="1"/>
    <col min="5" max="5" width="11.44140625" style="341" customWidth="1"/>
    <col min="6" max="6" width="11.5546875" style="341" customWidth="1"/>
    <col min="7" max="7" width="11.33203125" style="341" customWidth="1"/>
    <col min="8" max="8" width="11.88671875" style="341" customWidth="1"/>
    <col min="9" max="9" width="40.6640625" style="341" customWidth="1"/>
    <col min="10" max="10" width="20" style="341" customWidth="1"/>
    <col min="11" max="11" width="12.5546875" style="341" customWidth="1"/>
    <col min="12" max="12" width="9.109375" style="341"/>
    <col min="13" max="13" width="53.33203125" style="341" customWidth="1"/>
    <col min="14" max="15" width="9.109375" style="341"/>
    <col min="16" max="16" width="51" style="341" customWidth="1"/>
    <col min="17" max="16384" width="9.109375" style="341"/>
  </cols>
  <sheetData>
    <row r="1" spans="1:12" ht="54.75" customHeight="1" thickBot="1">
      <c r="A1" s="59"/>
      <c r="B1" s="328" t="s">
        <v>297</v>
      </c>
      <c r="C1" s="328" t="s">
        <v>298</v>
      </c>
      <c r="D1" s="518" t="s">
        <v>299</v>
      </c>
      <c r="E1" s="328" t="s">
        <v>300</v>
      </c>
      <c r="F1" s="328" t="s">
        <v>301</v>
      </c>
      <c r="G1" s="430" t="s">
        <v>302</v>
      </c>
      <c r="H1" s="389" t="s">
        <v>9</v>
      </c>
      <c r="I1" s="415" t="s">
        <v>303</v>
      </c>
      <c r="J1" s="325" t="s">
        <v>304</v>
      </c>
    </row>
    <row r="2" spans="1:12" ht="15" customHeight="1">
      <c r="A2" s="342" t="s">
        <v>305</v>
      </c>
      <c r="B2" s="42">
        <f t="shared" ref="B2:G2" si="0">B3+B7+B8+B12</f>
        <v>18522276.789999999</v>
      </c>
      <c r="C2" s="42">
        <f t="shared" si="0"/>
        <v>20594707</v>
      </c>
      <c r="D2" s="42">
        <f t="shared" si="0"/>
        <v>20376894</v>
      </c>
      <c r="E2" s="42">
        <f t="shared" si="0"/>
        <v>21057243.550000001</v>
      </c>
      <c r="F2" s="42">
        <f t="shared" si="0"/>
        <v>21753205.727499999</v>
      </c>
      <c r="G2" s="43">
        <f t="shared" si="0"/>
        <v>22485216.013875</v>
      </c>
      <c r="H2" s="304"/>
      <c r="I2" s="414" t="s">
        <v>306</v>
      </c>
    </row>
    <row r="3" spans="1:12">
      <c r="A3" s="343" t="s">
        <v>307</v>
      </c>
      <c r="B3" s="27">
        <f t="shared" ref="B3:G3" si="1">SUM(B4:B6)</f>
        <v>10772675.74</v>
      </c>
      <c r="C3" s="27">
        <f t="shared" si="1"/>
        <v>11597620</v>
      </c>
      <c r="D3" s="27">
        <f t="shared" si="1"/>
        <v>12160851</v>
      </c>
      <c r="E3" s="27">
        <f t="shared" si="1"/>
        <v>12752243.550000001</v>
      </c>
      <c r="F3" s="27">
        <f t="shared" si="1"/>
        <v>13373205.727500001</v>
      </c>
      <c r="G3" s="33">
        <f t="shared" si="1"/>
        <v>14025216.013875002</v>
      </c>
    </row>
    <row r="4" spans="1:12">
      <c r="A4" s="343" t="s">
        <v>308</v>
      </c>
      <c r="B4" s="91">
        <f>Eelarvearuanne!H8</f>
        <v>10430206</v>
      </c>
      <c r="C4" s="91">
        <f>Eelarvearuanne!D8</f>
        <v>11264620</v>
      </c>
      <c r="D4" s="346">
        <f>+C4*1.05</f>
        <v>11827851</v>
      </c>
      <c r="E4" s="346">
        <f>+D4*1.05</f>
        <v>12419243.550000001</v>
      </c>
      <c r="F4" s="346">
        <f>+E4*1.05</f>
        <v>13040205.727500001</v>
      </c>
      <c r="G4" s="347">
        <f>+F4*1.05</f>
        <v>13692216.013875002</v>
      </c>
      <c r="H4" s="377">
        <v>0.08</v>
      </c>
      <c r="I4" s="377">
        <f>D4/C4-1</f>
        <v>5.0000000000000044E-2</v>
      </c>
      <c r="J4" s="377">
        <f>E4/D4-1</f>
        <v>5.0000000000000044E-2</v>
      </c>
      <c r="K4" s="377">
        <f>F4/E4-1</f>
        <v>5.0000000000000044E-2</v>
      </c>
      <c r="L4" s="377">
        <f>G4/F4-1</f>
        <v>5.0000000000000044E-2</v>
      </c>
    </row>
    <row r="5" spans="1:12">
      <c r="A5" s="343" t="s">
        <v>309</v>
      </c>
      <c r="B5" s="91">
        <f>Eelarvearuanne!H9</f>
        <v>342469.74</v>
      </c>
      <c r="C5" s="91">
        <f>Eelarvearuanne!D9</f>
        <v>333000</v>
      </c>
      <c r="D5" s="346">
        <v>333000</v>
      </c>
      <c r="E5" s="346">
        <v>333000</v>
      </c>
      <c r="F5" s="346">
        <v>333000</v>
      </c>
      <c r="G5" s="347">
        <v>333000</v>
      </c>
    </row>
    <row r="6" spans="1:12">
      <c r="A6" s="343" t="s">
        <v>310</v>
      </c>
      <c r="B6" s="91">
        <f>Eelarvearuanne!H7-Eelarvearuanne!H8-Eelarvearuanne!H9</f>
        <v>0</v>
      </c>
      <c r="C6" s="91">
        <f>Eelarvearuanne!D7-Eelarvearuanne!D8-Eelarvearuanne!D9</f>
        <v>0</v>
      </c>
      <c r="D6" s="346">
        <v>0</v>
      </c>
      <c r="E6" s="346">
        <v>0</v>
      </c>
      <c r="F6" s="346">
        <v>0</v>
      </c>
      <c r="G6" s="347">
        <v>0</v>
      </c>
    </row>
    <row r="7" spans="1:12">
      <c r="A7" s="343" t="s">
        <v>311</v>
      </c>
      <c r="B7" s="92">
        <f>Eelarvearuanne!H14</f>
        <v>1408159.66</v>
      </c>
      <c r="C7" s="92">
        <f>Eelarvearuanne!D14</f>
        <v>1254513</v>
      </c>
      <c r="D7" s="346">
        <v>1260000</v>
      </c>
      <c r="E7" s="346">
        <v>1295000</v>
      </c>
      <c r="F7" s="346">
        <v>1305000</v>
      </c>
      <c r="G7" s="347">
        <v>1325000</v>
      </c>
    </row>
    <row r="8" spans="1:12">
      <c r="A8" s="343" t="s">
        <v>312</v>
      </c>
      <c r="B8" s="41">
        <f t="shared" ref="B8:G8" si="2">SUM(B9:B11)</f>
        <v>6048660.7999999998</v>
      </c>
      <c r="C8" s="27">
        <f t="shared" si="2"/>
        <v>7427274</v>
      </c>
      <c r="D8" s="27">
        <f t="shared" si="2"/>
        <v>6676043</v>
      </c>
      <c r="E8" s="27">
        <f t="shared" si="2"/>
        <v>6730000</v>
      </c>
      <c r="F8" s="27">
        <f t="shared" si="2"/>
        <v>6795000</v>
      </c>
      <c r="G8" s="33">
        <f t="shared" si="2"/>
        <v>6855000</v>
      </c>
    </row>
    <row r="9" spans="1:12">
      <c r="A9" s="343" t="s">
        <v>313</v>
      </c>
      <c r="B9" s="92">
        <f>Eelarvearuanne!H16</f>
        <v>1619893</v>
      </c>
      <c r="C9" s="92">
        <f>Eelarvearuanne!D16</f>
        <v>2226043</v>
      </c>
      <c r="D9" s="346">
        <v>2226043</v>
      </c>
      <c r="E9" s="346">
        <v>2230000</v>
      </c>
      <c r="F9" s="346">
        <v>2235000</v>
      </c>
      <c r="G9" s="347">
        <v>2240000</v>
      </c>
      <c r="H9" s="304"/>
      <c r="I9" s="304"/>
      <c r="J9" s="304"/>
    </row>
    <row r="10" spans="1:12">
      <c r="A10" s="343" t="s">
        <v>314</v>
      </c>
      <c r="B10" s="92">
        <f>Eelarvearuanne!H17</f>
        <v>3929755</v>
      </c>
      <c r="C10" s="92">
        <f>Eelarvearuanne!D17</f>
        <v>4851231</v>
      </c>
      <c r="D10" s="346">
        <v>4200000</v>
      </c>
      <c r="E10" s="346">
        <v>4250000</v>
      </c>
      <c r="F10" s="346">
        <v>4300000</v>
      </c>
      <c r="G10" s="347">
        <v>4350000</v>
      </c>
      <c r="H10" s="156" t="s">
        <v>31</v>
      </c>
    </row>
    <row r="11" spans="1:12">
      <c r="A11" s="549" t="s">
        <v>315</v>
      </c>
      <c r="B11" s="92">
        <f>Eelarvearuanne!H18</f>
        <v>499012.8</v>
      </c>
      <c r="C11" s="92">
        <f>Eelarvearuanne!D18</f>
        <v>350000</v>
      </c>
      <c r="D11" s="346">
        <v>250000</v>
      </c>
      <c r="E11" s="346">
        <v>250000</v>
      </c>
      <c r="F11" s="346">
        <v>260000</v>
      </c>
      <c r="G11" s="347">
        <v>265000</v>
      </c>
      <c r="H11" s="344" t="s">
        <v>316</v>
      </c>
    </row>
    <row r="12" spans="1:12" ht="27.75" customHeight="1">
      <c r="A12" s="343" t="s">
        <v>317</v>
      </c>
      <c r="B12" s="92">
        <f>Eelarvearuanne!H19</f>
        <v>292780.59000000003</v>
      </c>
      <c r="C12" s="92">
        <f>Eelarvearuanne!D19</f>
        <v>315300</v>
      </c>
      <c r="D12" s="346">
        <v>280000</v>
      </c>
      <c r="E12" s="346">
        <v>280000</v>
      </c>
      <c r="F12" s="346">
        <v>280000</v>
      </c>
      <c r="G12" s="347">
        <v>280000</v>
      </c>
      <c r="H12" s="341" t="s">
        <v>318</v>
      </c>
    </row>
    <row r="13" spans="1:12">
      <c r="A13" s="345" t="s">
        <v>319</v>
      </c>
      <c r="B13" s="169">
        <f t="shared" ref="B13:G13" si="3">SUM(B14:B15)</f>
        <v>15898984.42</v>
      </c>
      <c r="C13" s="169">
        <f>C14+C15</f>
        <v>16046840</v>
      </c>
      <c r="D13" s="30">
        <f t="shared" si="3"/>
        <v>16824481.552099999</v>
      </c>
      <c r="E13" s="30">
        <f t="shared" si="3"/>
        <v>17325315.998663001</v>
      </c>
      <c r="F13" s="30">
        <f t="shared" si="3"/>
        <v>18043973.999662887</v>
      </c>
      <c r="G13" s="44">
        <f t="shared" si="3"/>
        <v>18801006.603415977</v>
      </c>
    </row>
    <row r="14" spans="1:12">
      <c r="A14" s="343" t="s">
        <v>320</v>
      </c>
      <c r="B14" s="92">
        <f>-Eelarvearuanne!H25</f>
        <v>837046.16999999993</v>
      </c>
      <c r="C14" s="92">
        <f>-Eelarvearuanne!D25</f>
        <v>616840</v>
      </c>
      <c r="D14" s="346">
        <f>C14*1.02</f>
        <v>629176.80000000005</v>
      </c>
      <c r="E14" s="346">
        <f>D14*1.03</f>
        <v>648052.10400000005</v>
      </c>
      <c r="F14" s="346">
        <f>E14*1.04</f>
        <v>673974.18816000002</v>
      </c>
      <c r="G14" s="347">
        <f>F14*1.05</f>
        <v>707672.89756800001</v>
      </c>
    </row>
    <row r="15" spans="1:12">
      <c r="A15" s="343" t="s">
        <v>321</v>
      </c>
      <c r="B15" s="41">
        <f t="shared" ref="B15:G15" si="4">B16+B17+B19</f>
        <v>15061938.25</v>
      </c>
      <c r="C15" s="41">
        <f t="shared" si="4"/>
        <v>15430000</v>
      </c>
      <c r="D15" s="398">
        <f t="shared" si="4"/>
        <v>16195304.7521</v>
      </c>
      <c r="E15" s="398">
        <f t="shared" si="4"/>
        <v>16677263.894663</v>
      </c>
      <c r="F15" s="398">
        <f t="shared" si="4"/>
        <v>17369999.811502889</v>
      </c>
      <c r="G15" s="399">
        <f t="shared" si="4"/>
        <v>18093333.705847979</v>
      </c>
    </row>
    <row r="16" spans="1:12">
      <c r="A16" s="343" t="s">
        <v>322</v>
      </c>
      <c r="B16" s="92">
        <f>-Eelarvearuanne!H31</f>
        <v>8703020.8100000005</v>
      </c>
      <c r="C16" s="92">
        <f>-Eelarvearuanne!D31</f>
        <v>9530000</v>
      </c>
      <c r="D16" s="346">
        <f>C16</f>
        <v>9530000</v>
      </c>
      <c r="E16" s="346">
        <f>D16*1.03</f>
        <v>9815900</v>
      </c>
      <c r="F16" s="346">
        <f>E16*1.05</f>
        <v>10306695</v>
      </c>
      <c r="G16" s="347">
        <f>F16*1.05</f>
        <v>10822029.75</v>
      </c>
      <c r="H16" s="377">
        <f>C16/B16-1</f>
        <v>9.5022085785406718E-2</v>
      </c>
      <c r="I16" s="377">
        <f t="shared" ref="H16:L17" si="5">D16/C16-1</f>
        <v>0</v>
      </c>
      <c r="J16" s="377">
        <f t="shared" si="5"/>
        <v>3.0000000000000027E-2</v>
      </c>
      <c r="K16" s="377">
        <f t="shared" si="5"/>
        <v>5.0000000000000044E-2</v>
      </c>
      <c r="L16" s="377">
        <f t="shared" si="5"/>
        <v>5.0000000000000044E-2</v>
      </c>
    </row>
    <row r="17" spans="1:13">
      <c r="A17" s="343" t="s">
        <v>323</v>
      </c>
      <c r="B17" s="92">
        <f>-Eelarvearuanne!H32</f>
        <v>6344956.0700000003</v>
      </c>
      <c r="C17" s="92">
        <f>-Eelarvearuanne!D32</f>
        <v>5850000</v>
      </c>
      <c r="D17" s="346">
        <f>B17*1.03</f>
        <v>6535304.7521000002</v>
      </c>
      <c r="E17" s="346">
        <f>D17*1.03</f>
        <v>6731363.8946630005</v>
      </c>
      <c r="F17" s="346">
        <f>E17*1.03</f>
        <v>6933304.8115028907</v>
      </c>
      <c r="G17" s="347">
        <f>F17*1.03</f>
        <v>7141303.9558479777</v>
      </c>
      <c r="H17" s="377">
        <f t="shared" si="5"/>
        <v>-7.800780092713866E-2</v>
      </c>
      <c r="I17" s="377">
        <f t="shared" si="5"/>
        <v>0.11714611147008558</v>
      </c>
      <c r="J17" s="377">
        <f t="shared" si="5"/>
        <v>3.0000000000000027E-2</v>
      </c>
      <c r="K17" s="377">
        <f t="shared" si="5"/>
        <v>3.0000000000000027E-2</v>
      </c>
      <c r="L17" s="377">
        <f t="shared" si="5"/>
        <v>3.0000000000000027E-2</v>
      </c>
    </row>
    <row r="18" spans="1:13">
      <c r="A18" s="348" t="s">
        <v>324</v>
      </c>
      <c r="B18" s="271">
        <v>19000</v>
      </c>
      <c r="C18" s="271">
        <v>19000</v>
      </c>
      <c r="D18" s="349">
        <v>19000</v>
      </c>
      <c r="E18" s="349">
        <v>19000</v>
      </c>
      <c r="F18" s="349">
        <v>19000</v>
      </c>
      <c r="G18" s="350"/>
      <c r="H18" s="407" t="s">
        <v>325</v>
      </c>
      <c r="I18" s="351"/>
      <c r="J18"/>
      <c r="K18"/>
      <c r="L18"/>
      <c r="M18"/>
    </row>
    <row r="19" spans="1:13">
      <c r="A19" s="343" t="s">
        <v>326</v>
      </c>
      <c r="B19" s="92">
        <f>-Eelarvearuanne!H33</f>
        <v>13961.37</v>
      </c>
      <c r="C19" s="92">
        <f>-Eelarvearuanne!D33</f>
        <v>50000</v>
      </c>
      <c r="D19" s="346">
        <v>130000</v>
      </c>
      <c r="E19" s="346">
        <v>130000</v>
      </c>
      <c r="F19" s="346">
        <v>130000</v>
      </c>
      <c r="G19" s="347">
        <v>130000</v>
      </c>
      <c r="H19" s="378" t="s">
        <v>327</v>
      </c>
      <c r="K19"/>
      <c r="L19"/>
      <c r="M19"/>
    </row>
    <row r="20" spans="1:13">
      <c r="A20" s="352" t="s">
        <v>328</v>
      </c>
      <c r="B20" s="45">
        <f t="shared" ref="B20:G20" si="6">B2-B13</f>
        <v>2623292.3699999992</v>
      </c>
      <c r="C20" s="25">
        <f t="shared" si="6"/>
        <v>4547867</v>
      </c>
      <c r="D20" s="25">
        <f t="shared" si="6"/>
        <v>3552412.447900001</v>
      </c>
      <c r="E20" s="25">
        <f t="shared" si="6"/>
        <v>3731927.551337</v>
      </c>
      <c r="F20" s="25">
        <f t="shared" si="6"/>
        <v>3709231.7278371118</v>
      </c>
      <c r="G20" s="26">
        <f t="shared" si="6"/>
        <v>3684209.410459023</v>
      </c>
      <c r="H20" s="378" t="s">
        <v>329</v>
      </c>
      <c r="I20" s="304"/>
      <c r="J20" s="304"/>
    </row>
    <row r="21" spans="1:13">
      <c r="A21" s="9" t="s">
        <v>330</v>
      </c>
      <c r="B21" s="45">
        <f t="shared" ref="B21:G21" si="7">B22+B23+B25+B26+B27+B28+B29+B30+B31+B32</f>
        <v>-4308335.87</v>
      </c>
      <c r="C21" s="45">
        <f>C22+C23+C25+C26+C27+C28+C29+C30+C31+C32</f>
        <v>-10467873</v>
      </c>
      <c r="D21" s="45">
        <f>D22+D23+D25+D26+D27+D28+D29+D30+D31+D32</f>
        <v>-4962231</v>
      </c>
      <c r="E21" s="45">
        <f t="shared" si="7"/>
        <v>-4296990</v>
      </c>
      <c r="F21" s="45">
        <f t="shared" si="7"/>
        <v>-2465765</v>
      </c>
      <c r="G21" s="26">
        <f t="shared" si="7"/>
        <v>-2026906</v>
      </c>
      <c r="J21" s="304"/>
    </row>
    <row r="22" spans="1:13" ht="12.75" customHeight="1">
      <c r="A22" s="10" t="s">
        <v>331</v>
      </c>
      <c r="B22" s="92">
        <f>Eelarvearuanne!H36</f>
        <v>113829</v>
      </c>
      <c r="C22" s="92">
        <f>Eelarvearuanne!D36</f>
        <v>100000</v>
      </c>
      <c r="D22" s="346">
        <v>100000</v>
      </c>
      <c r="E22" s="346"/>
      <c r="F22" s="346"/>
      <c r="G22" s="347"/>
      <c r="H22" s="353"/>
      <c r="I22" s="353"/>
      <c r="J22" s="304"/>
    </row>
    <row r="23" spans="1:13" ht="12.75" customHeight="1">
      <c r="A23" s="10" t="s">
        <v>332</v>
      </c>
      <c r="B23" s="92">
        <f>Eelarvearuanne!H37</f>
        <v>-4721427.71</v>
      </c>
      <c r="C23" s="392">
        <f>Eelarvearuanne!D37</f>
        <v>-12772124</v>
      </c>
      <c r="D23" s="354">
        <f>-D88</f>
        <v>-6026000</v>
      </c>
      <c r="E23" s="354">
        <f>-E88</f>
        <v>-4404000</v>
      </c>
      <c r="F23" s="354">
        <f>-F88</f>
        <v>-1855000</v>
      </c>
      <c r="G23" s="390">
        <f>-G88</f>
        <v>-1560000</v>
      </c>
      <c r="H23" s="344" t="s">
        <v>333</v>
      </c>
      <c r="I23" s="304"/>
      <c r="J23"/>
      <c r="K23"/>
      <c r="L23"/>
      <c r="M23"/>
    </row>
    <row r="24" spans="1:13">
      <c r="A24" s="11" t="s">
        <v>334</v>
      </c>
      <c r="B24" s="92">
        <f>-(-B23-B25)</f>
        <v>-2734697.63</v>
      </c>
      <c r="C24" s="354">
        <f>-C90</f>
        <v>-9317908</v>
      </c>
      <c r="D24" s="354">
        <f>-D90</f>
        <v>-4525000</v>
      </c>
      <c r="E24" s="354">
        <f>-E90</f>
        <v>-3666000</v>
      </c>
      <c r="F24" s="354">
        <f>-F90</f>
        <v>-1655000</v>
      </c>
      <c r="G24" s="390">
        <f>-G90</f>
        <v>-1560000</v>
      </c>
      <c r="H24" s="344" t="s">
        <v>333</v>
      </c>
      <c r="I24" s="304"/>
      <c r="J24" s="304"/>
    </row>
    <row r="25" spans="1:13" ht="12.75" customHeight="1">
      <c r="A25" s="12" t="s">
        <v>335</v>
      </c>
      <c r="B25" s="92">
        <f>Eelarvearuanne!H38</f>
        <v>1986730.08</v>
      </c>
      <c r="C25" s="355">
        <f>Eelarvearuanne!D38</f>
        <v>3103827</v>
      </c>
      <c r="D25" s="354">
        <f>D89</f>
        <v>1501000</v>
      </c>
      <c r="E25" s="354">
        <f>E89</f>
        <v>738000</v>
      </c>
      <c r="F25" s="354">
        <v>100000</v>
      </c>
      <c r="G25" s="390">
        <v>100000</v>
      </c>
      <c r="H25" s="344" t="s">
        <v>336</v>
      </c>
      <c r="I25" s="304"/>
      <c r="J25" s="344"/>
      <c r="K25" s="304"/>
      <c r="L25" s="304"/>
      <c r="M25" s="344" t="s">
        <v>337</v>
      </c>
    </row>
    <row r="26" spans="1:13" ht="12.75" customHeight="1">
      <c r="A26" s="10" t="s">
        <v>338</v>
      </c>
      <c r="B26" s="92">
        <f>Eelarvearuanne!H39</f>
        <v>-1665945.26</v>
      </c>
      <c r="C26" s="92">
        <f>Eelarvearuanne!D39</f>
        <v>-841757</v>
      </c>
      <c r="D26" s="346">
        <v>-438241</v>
      </c>
      <c r="E26" s="346">
        <v>-546162</v>
      </c>
      <c r="F26" s="346">
        <v>-637853</v>
      </c>
      <c r="G26" s="347">
        <v>-504980</v>
      </c>
      <c r="H26" s="406" t="s">
        <v>339</v>
      </c>
      <c r="L26" s="538"/>
    </row>
    <row r="27" spans="1:13" ht="12.75" customHeight="1">
      <c r="A27" s="14" t="s">
        <v>340</v>
      </c>
      <c r="B27" s="92">
        <f>Eelarvearuanne!H40+Eelarvearuanne!H42</f>
        <v>0</v>
      </c>
      <c r="C27" s="92">
        <f>Eelarvearuanne!D40+Eelarvearuanne!D42</f>
        <v>0</v>
      </c>
      <c r="D27" s="346"/>
      <c r="E27" s="346"/>
      <c r="F27" s="346"/>
      <c r="G27" s="347"/>
      <c r="H27" s="406"/>
      <c r="I27" s="356"/>
      <c r="J27" s="304"/>
    </row>
    <row r="28" spans="1:13" ht="12.75" customHeight="1">
      <c r="A28" s="14" t="s">
        <v>341</v>
      </c>
      <c r="B28" s="92">
        <f>Eelarvearuanne!H41+Eelarvearuanne!H43</f>
        <v>0</v>
      </c>
      <c r="C28" s="92">
        <f>Eelarvearuanne!D41+Eelarvearuanne!D43</f>
        <v>0</v>
      </c>
      <c r="D28" s="346"/>
      <c r="E28" s="346"/>
      <c r="F28" s="346"/>
      <c r="G28" s="347"/>
      <c r="H28" s="356"/>
    </row>
    <row r="29" spans="1:13" ht="12.75" customHeight="1">
      <c r="A29" s="13" t="s">
        <v>342</v>
      </c>
      <c r="B29" s="93">
        <f>Eelarvearuanne!H44</f>
        <v>0</v>
      </c>
      <c r="C29" s="93">
        <f>Eelarvearuanne!D44</f>
        <v>0</v>
      </c>
      <c r="D29" s="346"/>
      <c r="E29" s="346"/>
      <c r="F29" s="346"/>
      <c r="G29" s="347"/>
    </row>
    <row r="30" spans="1:13" ht="12.75" customHeight="1">
      <c r="A30" s="14" t="s">
        <v>343</v>
      </c>
      <c r="B30" s="92">
        <f>Eelarvearuanne!H45</f>
        <v>0</v>
      </c>
      <c r="C30" s="92">
        <f>Eelarvearuanne!D45</f>
        <v>0</v>
      </c>
      <c r="D30" s="357"/>
      <c r="E30" s="346"/>
      <c r="F30" s="346"/>
      <c r="G30" s="347"/>
      <c r="H30" s="341" t="s">
        <v>344</v>
      </c>
    </row>
    <row r="31" spans="1:13" ht="12.75" customHeight="1">
      <c r="A31" s="64" t="s">
        <v>345</v>
      </c>
      <c r="B31" s="94">
        <f>Eelarvearuanne!H46</f>
        <v>967.35</v>
      </c>
      <c r="C31" s="94">
        <f>Eelarvearuanne!D46</f>
        <v>0</v>
      </c>
      <c r="D31" s="346"/>
      <c r="E31" s="346"/>
      <c r="F31" s="346"/>
      <c r="G31" s="347"/>
      <c r="H31" s="373" t="s">
        <v>346</v>
      </c>
    </row>
    <row r="32" spans="1:13">
      <c r="A32" s="64" t="s">
        <v>347</v>
      </c>
      <c r="B32" s="92">
        <f>Eelarvearuanne!H47</f>
        <v>-22489.33</v>
      </c>
      <c r="C32" s="92">
        <f>Eelarvearuanne!D47</f>
        <v>-57819</v>
      </c>
      <c r="D32" s="346">
        <v>-98990</v>
      </c>
      <c r="E32" s="346">
        <v>-84828</v>
      </c>
      <c r="F32" s="346">
        <v>-72912</v>
      </c>
      <c r="G32" s="347">
        <v>-61926</v>
      </c>
    </row>
    <row r="33" spans="1:16">
      <c r="A33" s="15" t="s">
        <v>348</v>
      </c>
      <c r="B33" s="45">
        <f t="shared" ref="B33:G33" si="8">B20+B21</f>
        <v>-1685043.5000000009</v>
      </c>
      <c r="C33" s="25">
        <f t="shared" si="8"/>
        <v>-5920006</v>
      </c>
      <c r="D33" s="25">
        <f>D20+D21</f>
        <v>-1409818.552099999</v>
      </c>
      <c r="E33" s="25">
        <f t="shared" si="8"/>
        <v>-565062.44866300002</v>
      </c>
      <c r="F33" s="25">
        <f t="shared" si="8"/>
        <v>1243466.7278371118</v>
      </c>
      <c r="G33" s="26">
        <f t="shared" si="8"/>
        <v>1657303.410459023</v>
      </c>
      <c r="H33" s="358"/>
    </row>
    <row r="34" spans="1:16">
      <c r="A34" s="15" t="s">
        <v>349</v>
      </c>
      <c r="B34" s="45">
        <f t="shared" ref="B34:G34" si="9">B35+B36</f>
        <v>-958027.8</v>
      </c>
      <c r="C34" s="25">
        <f t="shared" si="9"/>
        <v>7245806</v>
      </c>
      <c r="D34" s="25">
        <f t="shared" si="9"/>
        <v>517553</v>
      </c>
      <c r="E34" s="25">
        <f t="shared" si="9"/>
        <v>372402</v>
      </c>
      <c r="F34" s="25">
        <f t="shared" si="9"/>
        <v>-1776954</v>
      </c>
      <c r="G34" s="26">
        <f t="shared" si="9"/>
        <v>-1772606</v>
      </c>
    </row>
    <row r="35" spans="1:16">
      <c r="A35" s="359" t="s">
        <v>350</v>
      </c>
      <c r="B35" s="92">
        <f>Eelarvearuanne!H50</f>
        <v>0</v>
      </c>
      <c r="C35" s="92">
        <f>Eelarvearuanne!D50</f>
        <v>8000000</v>
      </c>
      <c r="D35" s="346">
        <v>2000000</v>
      </c>
      <c r="E35" s="346">
        <v>2000000</v>
      </c>
      <c r="F35" s="346">
        <v>0</v>
      </c>
      <c r="G35" s="347">
        <v>0</v>
      </c>
      <c r="H35" s="378" t="s">
        <v>351</v>
      </c>
      <c r="I35" s="378"/>
      <c r="J35" s="378"/>
      <c r="K35" s="304"/>
    </row>
    <row r="36" spans="1:16">
      <c r="A36" s="359" t="s">
        <v>352</v>
      </c>
      <c r="B36" s="92">
        <f>Eelarvearuanne!H51</f>
        <v>-958027.8</v>
      </c>
      <c r="C36" s="92">
        <f>Eelarvearuanne!D51</f>
        <v>-754194</v>
      </c>
      <c r="D36" s="346">
        <v>-1482447</v>
      </c>
      <c r="E36" s="346">
        <v>-1627598</v>
      </c>
      <c r="F36" s="346">
        <v>-1776954</v>
      </c>
      <c r="G36" s="347">
        <v>-1772606</v>
      </c>
      <c r="H36" s="344"/>
      <c r="I36" s="304"/>
    </row>
    <row r="37" spans="1:16" ht="26.4">
      <c r="A37" s="16" t="s">
        <v>353</v>
      </c>
      <c r="B37" s="92">
        <f>Eelarvearuanne!H52</f>
        <v>-898432.29</v>
      </c>
      <c r="C37" s="162">
        <f>Eelarvearuanne!D52</f>
        <v>1905800</v>
      </c>
      <c r="D37" s="384">
        <f>D33+D34+D38</f>
        <v>-892265.55209999904</v>
      </c>
      <c r="E37" s="382">
        <f>E33+E34+E38</f>
        <v>-192660.44866300002</v>
      </c>
      <c r="F37" s="383">
        <f>F33+F34+F38</f>
        <v>-533487.2721628882</v>
      </c>
      <c r="G37" s="391">
        <f>G33+G34+G38</f>
        <v>-115302.58954097703</v>
      </c>
      <c r="H37" s="358" t="s">
        <v>354</v>
      </c>
    </row>
    <row r="38" spans="1:16" ht="26.4">
      <c r="A38" s="16" t="s">
        <v>355</v>
      </c>
      <c r="B38" s="92">
        <f>Eelarvearuanne!H53</f>
        <v>1744639.01</v>
      </c>
      <c r="C38" s="92">
        <f>Eelarvearuanne!D53</f>
        <v>580000</v>
      </c>
      <c r="D38" s="36">
        <f>D39+D40</f>
        <v>0</v>
      </c>
      <c r="E38" s="36">
        <f>E39+E40</f>
        <v>0</v>
      </c>
      <c r="F38" s="36">
        <f>F39+F40</f>
        <v>0</v>
      </c>
      <c r="G38" s="37">
        <f>G39+G40</f>
        <v>0</v>
      </c>
      <c r="H38" s="455" t="s">
        <v>356</v>
      </c>
    </row>
    <row r="39" spans="1:16">
      <c r="A39" s="453" t="s">
        <v>357</v>
      </c>
      <c r="B39" s="92"/>
      <c r="C39" s="92"/>
      <c r="D39" s="448"/>
      <c r="E39" s="448"/>
      <c r="F39" s="448"/>
      <c r="G39" s="449"/>
      <c r="H39"/>
      <c r="I39"/>
    </row>
    <row r="40" spans="1:16">
      <c r="A40" s="454" t="s">
        <v>358</v>
      </c>
      <c r="B40" s="452"/>
      <c r="C40" s="452"/>
      <c r="D40" s="346"/>
      <c r="E40" s="346"/>
      <c r="F40" s="346"/>
      <c r="G40" s="347"/>
      <c r="H40" s="450" t="s">
        <v>359</v>
      </c>
      <c r="I40" s="450"/>
      <c r="J40" s="451"/>
      <c r="K40" s="451"/>
      <c r="L40" s="451"/>
      <c r="M40" s="451"/>
    </row>
    <row r="41" spans="1:16" ht="13.5" customHeight="1">
      <c r="A41" s="161" t="s">
        <v>360</v>
      </c>
      <c r="B41" s="141">
        <f>Eelarvearuanne!H158</f>
        <v>2777.21</v>
      </c>
      <c r="C41" s="360">
        <f>B41+C37</f>
        <v>1908577.21</v>
      </c>
      <c r="D41" s="361">
        <f>C41+D37</f>
        <v>1016311.6579000009</v>
      </c>
      <c r="E41" s="381">
        <f>D41+E37</f>
        <v>823651.2092370009</v>
      </c>
      <c r="F41" s="362">
        <f>E41+F37</f>
        <v>290163.93707411271</v>
      </c>
      <c r="G41" s="363">
        <f>F41+G37</f>
        <v>174861.34753313567</v>
      </c>
      <c r="H41" s="358" t="s">
        <v>361</v>
      </c>
    </row>
    <row r="42" spans="1:16" ht="26.4">
      <c r="A42" s="16" t="s">
        <v>362</v>
      </c>
      <c r="B42" s="385">
        <f>Eelarvearuanne!H156</f>
        <v>4726330.38</v>
      </c>
      <c r="C42" s="355">
        <f>B42+C34+C43-B43</f>
        <v>11352197.379999999</v>
      </c>
      <c r="D42" s="355">
        <f>C42+D34+D43-C43</f>
        <v>12396774.379999999</v>
      </c>
      <c r="E42" s="355">
        <f>D42+E34+E43-D43</f>
        <v>12788279.379999999</v>
      </c>
      <c r="F42" s="355">
        <f>E42+F34+F43-E43</f>
        <v>10488737.379999999</v>
      </c>
      <c r="G42" s="386">
        <f>F42+G34+G43-F43</f>
        <v>8372416.379999999</v>
      </c>
      <c r="H42" s="378"/>
      <c r="I42" s="538"/>
      <c r="J42" s="538"/>
      <c r="K42" s="539"/>
      <c r="L42" s="539"/>
      <c r="M42" s="539"/>
      <c r="N42" s="539"/>
    </row>
    <row r="43" spans="1:16" s="304" customFormat="1" ht="34.5" customHeight="1">
      <c r="A43" s="364" t="s">
        <v>363</v>
      </c>
      <c r="B43" s="271">
        <v>2580671</v>
      </c>
      <c r="C43" s="271">
        <v>1960732</v>
      </c>
      <c r="D43" s="349">
        <v>2487756</v>
      </c>
      <c r="E43" s="349">
        <v>2506859</v>
      </c>
      <c r="F43" s="349">
        <v>1984271</v>
      </c>
      <c r="G43" s="350">
        <v>1640556</v>
      </c>
      <c r="H43"/>
      <c r="I43" s="538"/>
      <c r="J43" s="538"/>
      <c r="K43" s="538"/>
      <c r="L43" s="538"/>
      <c r="M43" s="538"/>
      <c r="N43" s="538"/>
    </row>
    <row r="44" spans="1:16" ht="21">
      <c r="A44" s="364" t="s">
        <v>364</v>
      </c>
      <c r="B44" s="365">
        <f>Eelarvearuanne!H157</f>
        <v>0</v>
      </c>
      <c r="C44" s="365">
        <f>Eelarvearuanne!D157</f>
        <v>0</v>
      </c>
      <c r="D44" s="346"/>
      <c r="E44" s="346"/>
      <c r="F44" s="346"/>
      <c r="G44" s="366"/>
      <c r="H44" s="344"/>
      <c r="I44" s="538"/>
      <c r="J44" s="538"/>
      <c r="K44" s="538"/>
      <c r="L44" s="538"/>
      <c r="M44" s="538"/>
      <c r="N44" s="538"/>
    </row>
    <row r="45" spans="1:16">
      <c r="A45" s="19" t="s">
        <v>365</v>
      </c>
      <c r="B45" s="41">
        <f t="shared" ref="B45:G45" si="10">IF(B42-B41&lt;0,0,B42-B41)</f>
        <v>4723553.17</v>
      </c>
      <c r="C45" s="41">
        <f>IF(C42-C41&lt;0,0,C42-C41)</f>
        <v>9443620.1699999981</v>
      </c>
      <c r="D45" s="41">
        <f t="shared" si="10"/>
        <v>11380462.722099997</v>
      </c>
      <c r="E45" s="41">
        <f t="shared" si="10"/>
        <v>11964628.170762997</v>
      </c>
      <c r="F45" s="41">
        <f t="shared" si="10"/>
        <v>10198573.442925885</v>
      </c>
      <c r="G45" s="33">
        <f t="shared" si="10"/>
        <v>8197555.0324668633</v>
      </c>
      <c r="H45" s="358"/>
    </row>
    <row r="46" spans="1:16">
      <c r="A46" s="19" t="s">
        <v>366</v>
      </c>
      <c r="B46" s="163">
        <f t="shared" ref="B46:G46" si="11">B45/B2</f>
        <v>0.25502011569928601</v>
      </c>
      <c r="C46" s="164">
        <f>C45/C2</f>
        <v>0.45854598319849843</v>
      </c>
      <c r="D46" s="164">
        <f t="shared" si="11"/>
        <v>0.55849840128235428</v>
      </c>
      <c r="E46" s="164">
        <f t="shared" si="11"/>
        <v>0.56819536433404627</v>
      </c>
      <c r="F46" s="164">
        <f t="shared" si="11"/>
        <v>0.46883082754249128</v>
      </c>
      <c r="G46" s="165">
        <f t="shared" si="11"/>
        <v>0.36457532929229503</v>
      </c>
    </row>
    <row r="47" spans="1:16" ht="26.4">
      <c r="A47" s="19" t="s">
        <v>367</v>
      </c>
      <c r="B47" s="41">
        <f t="shared" ref="B47:G47" si="12">IF((B20+B18)*6&gt;B2,B2+B44,IF((B20+B18)*6&lt;0.6*B2,0.6*B2+B44,(B20+B18)*6+B44))</f>
        <v>15853754.219999995</v>
      </c>
      <c r="C47" s="41">
        <f>IF((C20+C18)*10&gt;C2,C2+C44,IF((C20+C18)*10&lt;0.8*C2,0.8*C2+C44,(C20+C18)*10+C44))</f>
        <v>20594707</v>
      </c>
      <c r="D47" s="41">
        <f>IF((D20+D18)*10&gt;D2,D2+D44,IF((D20+D18)*10&lt;0.8*D2,0.8*D2+D44,(D20+D18)*10+D44))</f>
        <v>20376894</v>
      </c>
      <c r="E47" s="41">
        <f t="shared" si="12"/>
        <v>21057243.550000001</v>
      </c>
      <c r="F47" s="41">
        <f t="shared" si="12"/>
        <v>21753205.727499999</v>
      </c>
      <c r="G47" s="33">
        <f t="shared" si="12"/>
        <v>22105256.462754138</v>
      </c>
      <c r="H47" s="445" t="s">
        <v>368</v>
      </c>
      <c r="I47" s="443"/>
    </row>
    <row r="48" spans="1:16" ht="13.5" customHeight="1">
      <c r="A48" s="19" t="s">
        <v>369</v>
      </c>
      <c r="B48" s="164">
        <f t="shared" ref="B48:G48" si="13">B47/B2</f>
        <v>0.85592901994420501</v>
      </c>
      <c r="C48" s="164">
        <f t="shared" si="13"/>
        <v>1</v>
      </c>
      <c r="D48" s="164">
        <f t="shared" si="13"/>
        <v>1</v>
      </c>
      <c r="E48" s="164">
        <f t="shared" si="13"/>
        <v>1</v>
      </c>
      <c r="F48" s="164">
        <f t="shared" si="13"/>
        <v>1</v>
      </c>
      <c r="G48" s="165">
        <f t="shared" si="13"/>
        <v>0.98310180560923233</v>
      </c>
      <c r="H48" s="330"/>
      <c r="I48" s="330"/>
      <c r="J48" s="330"/>
      <c r="K48" s="378"/>
      <c r="L48" s="378"/>
      <c r="M48" s="378"/>
      <c r="N48" s="378"/>
      <c r="O48" s="378"/>
      <c r="P48" s="378"/>
    </row>
    <row r="49" spans="1:13">
      <c r="A49" s="19" t="s">
        <v>370</v>
      </c>
      <c r="B49" s="27">
        <f t="shared" ref="B49:G49" si="14">B47-B45</f>
        <v>11130201.049999995</v>
      </c>
      <c r="C49" s="27">
        <f t="shared" si="14"/>
        <v>11151086.830000002</v>
      </c>
      <c r="D49" s="27">
        <f t="shared" si="14"/>
        <v>8996431.2779000029</v>
      </c>
      <c r="E49" s="27">
        <f t="shared" si="14"/>
        <v>9092615.3792370036</v>
      </c>
      <c r="F49" s="27">
        <f t="shared" si="14"/>
        <v>11554632.284574114</v>
      </c>
      <c r="G49" s="33">
        <f t="shared" si="14"/>
        <v>13907701.430287275</v>
      </c>
      <c r="H49" s="378"/>
      <c r="I49" s="378"/>
      <c r="J49" s="378"/>
    </row>
    <row r="50" spans="1:13">
      <c r="A50" s="20"/>
      <c r="B50" s="24"/>
      <c r="C50" s="367"/>
      <c r="D50" s="367"/>
      <c r="E50" s="367"/>
      <c r="F50" s="367"/>
      <c r="G50" s="368"/>
    </row>
    <row r="51" spans="1:13" s="358" customFormat="1" ht="13.8" thickBot="1">
      <c r="A51" s="158" t="s">
        <v>371</v>
      </c>
      <c r="B51" s="159">
        <f t="shared" ref="B51:G51" si="15">B33+B34-B37+B38</f>
        <v>0</v>
      </c>
      <c r="C51" s="159">
        <f>C33+C34-C37+C38</f>
        <v>0</v>
      </c>
      <c r="D51" s="159">
        <f>D33+D34-D37+D38</f>
        <v>0</v>
      </c>
      <c r="E51" s="159">
        <f t="shared" si="15"/>
        <v>0</v>
      </c>
      <c r="F51" s="159">
        <f t="shared" si="15"/>
        <v>0</v>
      </c>
      <c r="G51" s="160">
        <f t="shared" si="15"/>
        <v>0</v>
      </c>
      <c r="H51" s="378" t="s">
        <v>372</v>
      </c>
      <c r="I51" s="369"/>
    </row>
    <row r="52" spans="1:13" s="440" customFormat="1" ht="10.199999999999999">
      <c r="A52" s="438" t="s">
        <v>373</v>
      </c>
      <c r="B52" s="439" t="str">
        <f t="shared" ref="B52:G52" si="16">IF((-B24-B26-B28-B30)&lt;B35,"FALSE","OK")</f>
        <v>OK</v>
      </c>
      <c r="C52" s="439" t="str">
        <f t="shared" si="16"/>
        <v>OK</v>
      </c>
      <c r="D52" s="439" t="str">
        <f t="shared" si="16"/>
        <v>OK</v>
      </c>
      <c r="E52" s="439" t="str">
        <f t="shared" si="16"/>
        <v>OK</v>
      </c>
      <c r="F52" s="439" t="str">
        <f t="shared" si="16"/>
        <v>OK</v>
      </c>
      <c r="G52" s="439" t="str">
        <f t="shared" si="16"/>
        <v>OK</v>
      </c>
      <c r="H52" s="416" t="s">
        <v>374</v>
      </c>
    </row>
    <row r="53" spans="1:13">
      <c r="A53" s="69" t="s">
        <v>375</v>
      </c>
      <c r="B53" s="166" t="s">
        <v>376</v>
      </c>
      <c r="C53" s="167">
        <f>C2/B2-1</f>
        <v>0.11188852393777449</v>
      </c>
      <c r="D53" s="167">
        <f>D2/C2-1</f>
        <v>-1.0576164060017934E-2</v>
      </c>
      <c r="E53" s="167">
        <f>E2/D2-1</f>
        <v>3.338828528037685E-2</v>
      </c>
      <c r="F53" s="167">
        <f>F2/E2-1</f>
        <v>3.3050963002230205E-2</v>
      </c>
      <c r="G53" s="167">
        <f>G2/F2-1</f>
        <v>3.3650685583762385E-2</v>
      </c>
    </row>
    <row r="54" spans="1:13">
      <c r="A54" s="69" t="s">
        <v>377</v>
      </c>
      <c r="B54" s="166" t="s">
        <v>376</v>
      </c>
      <c r="C54" s="167">
        <f>C13/B13-1</f>
        <v>9.2996870802644072E-3</v>
      </c>
      <c r="D54" s="167">
        <f>D13/C13-1</f>
        <v>4.8460728224373195E-2</v>
      </c>
      <c r="E54" s="167">
        <f>E13/D13-1</f>
        <v>2.9768194937364267E-2</v>
      </c>
      <c r="F54" s="167">
        <f>F13/E13-1</f>
        <v>4.1480224721750947E-2</v>
      </c>
      <c r="G54" s="167">
        <f>G13/F13-1</f>
        <v>4.19548711257971E-2</v>
      </c>
    </row>
    <row r="55" spans="1:13">
      <c r="A55" s="69" t="s">
        <v>378</v>
      </c>
      <c r="B55" s="168">
        <f t="shared" ref="B55:G55" si="17">B2/B13</f>
        <v>1.1649974803862346</v>
      </c>
      <c r="C55" s="168">
        <f t="shared" si="17"/>
        <v>1.2834119988732984</v>
      </c>
      <c r="D55" s="168">
        <f t="shared" si="17"/>
        <v>1.2111454333317389</v>
      </c>
      <c r="E55" s="168">
        <f t="shared" si="17"/>
        <v>1.2154031448329712</v>
      </c>
      <c r="F55" s="168">
        <f t="shared" si="17"/>
        <v>1.205566231025738</v>
      </c>
      <c r="G55" s="168">
        <f t="shared" si="17"/>
        <v>1.1959580935304621</v>
      </c>
    </row>
    <row r="56" spans="1:13" customFormat="1" ht="25.5" customHeight="1" thickBot="1"/>
    <row r="57" spans="1:13" ht="42.75" customHeight="1" thickBot="1">
      <c r="A57" s="70"/>
      <c r="B57" s="328"/>
      <c r="C57" s="328" t="s">
        <v>298</v>
      </c>
      <c r="D57" s="328" t="s">
        <v>299</v>
      </c>
      <c r="E57" s="328" t="s">
        <v>300</v>
      </c>
      <c r="F57" s="328" t="s">
        <v>301</v>
      </c>
      <c r="G57" s="430" t="s">
        <v>302</v>
      </c>
      <c r="H57" s="566" t="s">
        <v>379</v>
      </c>
      <c r="I57" s="567"/>
      <c r="J57" s="567"/>
      <c r="K57" s="567"/>
      <c r="L57" s="567"/>
      <c r="M57" s="567"/>
    </row>
    <row r="58" spans="1:13">
      <c r="A58" s="62" t="s">
        <v>380</v>
      </c>
      <c r="B58" s="370"/>
      <c r="C58" s="370">
        <f>SUM(C59:C60)</f>
        <v>7500</v>
      </c>
      <c r="D58" s="370">
        <f>SUM(D59:D60)</f>
        <v>0</v>
      </c>
      <c r="E58" s="370">
        <f>SUM(E59:E60)</f>
        <v>500000</v>
      </c>
      <c r="F58" s="370">
        <f>SUM(F59:F60)</f>
        <v>0</v>
      </c>
      <c r="G58" s="371">
        <f>SUM(G59:G60)</f>
        <v>0</v>
      </c>
      <c r="H58" s="441" t="s">
        <v>381</v>
      </c>
      <c r="I58" s="442"/>
      <c r="J58" s="443"/>
      <c r="K58" s="443"/>
      <c r="L58" s="304"/>
      <c r="M58" s="304"/>
    </row>
    <row r="59" spans="1:13">
      <c r="A59" s="71" t="s">
        <v>382</v>
      </c>
      <c r="B59" s="355"/>
      <c r="C59" s="372">
        <f t="shared" ref="C59:G60" si="18">+C95</f>
        <v>0</v>
      </c>
      <c r="D59" s="372">
        <f t="shared" si="18"/>
        <v>0</v>
      </c>
      <c r="E59" s="372">
        <f t="shared" si="18"/>
        <v>0</v>
      </c>
      <c r="F59" s="372">
        <f t="shared" si="18"/>
        <v>0</v>
      </c>
      <c r="G59" s="372">
        <f t="shared" si="18"/>
        <v>0</v>
      </c>
      <c r="H59" s="378"/>
      <c r="I59" s="304"/>
      <c r="J59" s="304"/>
      <c r="K59" s="304"/>
      <c r="L59" s="304"/>
      <c r="M59" s="304"/>
    </row>
    <row r="60" spans="1:13">
      <c r="A60" s="71" t="s">
        <v>383</v>
      </c>
      <c r="B60" s="355"/>
      <c r="C60" s="372">
        <f t="shared" si="18"/>
        <v>7500</v>
      </c>
      <c r="D60" s="372">
        <f t="shared" si="18"/>
        <v>0</v>
      </c>
      <c r="E60" s="372">
        <f t="shared" si="18"/>
        <v>500000</v>
      </c>
      <c r="F60" s="372">
        <f t="shared" si="18"/>
        <v>0</v>
      </c>
      <c r="G60" s="372">
        <f t="shared" si="18"/>
        <v>0</v>
      </c>
      <c r="H60" s="373" t="s">
        <v>384</v>
      </c>
    </row>
    <row r="61" spans="1:13" ht="14.1" customHeight="1">
      <c r="A61" s="62" t="s">
        <v>385</v>
      </c>
      <c r="B61" s="370"/>
      <c r="C61" s="370">
        <f>SUM(C62:C63)</f>
        <v>0</v>
      </c>
      <c r="D61" s="370">
        <f>SUM(D62:D63)</f>
        <v>0</v>
      </c>
      <c r="E61" s="370">
        <f>SUM(E62:E63)</f>
        <v>0</v>
      </c>
      <c r="F61" s="370">
        <f>SUM(F62:F63)</f>
        <v>0</v>
      </c>
      <c r="G61" s="371">
        <f>SUM(G62:G63)</f>
        <v>0</v>
      </c>
    </row>
    <row r="62" spans="1:13" ht="14.1" customHeight="1">
      <c r="A62" s="71" t="s">
        <v>382</v>
      </c>
      <c r="B62" s="355"/>
      <c r="C62" s="372"/>
      <c r="D62" s="372"/>
      <c r="E62" s="346"/>
      <c r="F62" s="346"/>
      <c r="G62" s="347"/>
    </row>
    <row r="63" spans="1:13" ht="14.1" customHeight="1">
      <c r="A63" s="71" t="s">
        <v>383</v>
      </c>
      <c r="B63" s="355"/>
      <c r="C63" s="372"/>
      <c r="D63" s="372"/>
      <c r="E63" s="346"/>
      <c r="F63" s="346"/>
      <c r="G63" s="347"/>
    </row>
    <row r="64" spans="1:13" ht="14.1" customHeight="1">
      <c r="A64" s="62" t="s">
        <v>386</v>
      </c>
      <c r="B64" s="370"/>
      <c r="C64" s="370">
        <f>SUM(C65:C66)</f>
        <v>0</v>
      </c>
      <c r="D64" s="370">
        <f>SUM(D65:D66)</f>
        <v>0</v>
      </c>
      <c r="E64" s="370">
        <f>SUM(E65:E66)</f>
        <v>0</v>
      </c>
      <c r="F64" s="370">
        <f>SUM(F65:F66)</f>
        <v>0</v>
      </c>
      <c r="G64" s="371">
        <f>SUM(G65:G66)</f>
        <v>0</v>
      </c>
    </row>
    <row r="65" spans="1:21" ht="14.1" customHeight="1">
      <c r="A65" s="71" t="s">
        <v>382</v>
      </c>
      <c r="B65" s="355"/>
      <c r="C65" s="372"/>
      <c r="D65" s="372"/>
      <c r="E65" s="346"/>
      <c r="F65" s="346"/>
      <c r="G65" s="347"/>
    </row>
    <row r="66" spans="1:21" ht="14.1" customHeight="1">
      <c r="A66" s="71" t="s">
        <v>383</v>
      </c>
      <c r="B66" s="355"/>
      <c r="C66" s="372"/>
      <c r="D66" s="372"/>
      <c r="E66" s="346"/>
      <c r="F66" s="346"/>
      <c r="G66" s="347"/>
    </row>
    <row r="67" spans="1:21" ht="14.1" customHeight="1">
      <c r="A67" s="62" t="s">
        <v>387</v>
      </c>
      <c r="B67" s="370"/>
      <c r="C67" s="370">
        <f>SUM(C68:C69)</f>
        <v>1576434</v>
      </c>
      <c r="D67" s="370">
        <f>SUM(D68:D69)</f>
        <v>1250000</v>
      </c>
      <c r="E67" s="370">
        <f>SUM(E68:E69)</f>
        <v>1010000</v>
      </c>
      <c r="F67" s="370">
        <f>SUM(F68:F69)</f>
        <v>1310000</v>
      </c>
      <c r="G67" s="371">
        <f>SUM(G68:G69)</f>
        <v>750000</v>
      </c>
      <c r="H67" s="378"/>
    </row>
    <row r="68" spans="1:21" ht="14.1" customHeight="1">
      <c r="A68" s="71" t="s">
        <v>382</v>
      </c>
      <c r="B68" s="355"/>
      <c r="C68" s="372">
        <f t="shared" ref="C68:G69" si="19">+C101</f>
        <v>660688</v>
      </c>
      <c r="D68" s="372">
        <f t="shared" si="19"/>
        <v>200000</v>
      </c>
      <c r="E68" s="372">
        <f t="shared" si="19"/>
        <v>100000</v>
      </c>
      <c r="F68" s="372">
        <f t="shared" si="19"/>
        <v>200000</v>
      </c>
      <c r="G68" s="372">
        <f t="shared" si="19"/>
        <v>0</v>
      </c>
      <c r="H68" s="344" t="s">
        <v>388</v>
      </c>
    </row>
    <row r="69" spans="1:21" ht="14.1" customHeight="1">
      <c r="A69" s="71" t="s">
        <v>383</v>
      </c>
      <c r="B69" s="355"/>
      <c r="C69" s="372">
        <f t="shared" si="19"/>
        <v>915746</v>
      </c>
      <c r="D69" s="372">
        <f t="shared" si="19"/>
        <v>1050000</v>
      </c>
      <c r="E69" s="372">
        <f t="shared" si="19"/>
        <v>910000</v>
      </c>
      <c r="F69" s="372">
        <f t="shared" si="19"/>
        <v>1110000</v>
      </c>
      <c r="G69" s="372">
        <f t="shared" si="19"/>
        <v>750000</v>
      </c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</row>
    <row r="70" spans="1:21" ht="14.1" customHeight="1">
      <c r="A70" s="62" t="s">
        <v>389</v>
      </c>
      <c r="B70" s="355"/>
      <c r="C70" s="370">
        <f>SUM(C71:C72)</f>
        <v>130000</v>
      </c>
      <c r="D70" s="370">
        <f>SUM(D71:D72)</f>
        <v>110000</v>
      </c>
      <c r="E70" s="370">
        <f>SUM(E71:E72)</f>
        <v>110000</v>
      </c>
      <c r="F70" s="370">
        <f>SUM(F71:F72)</f>
        <v>0</v>
      </c>
      <c r="G70" s="371">
        <f>SUM(G71:G72)</f>
        <v>0</v>
      </c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</row>
    <row r="71" spans="1:21" ht="14.1" customHeight="1">
      <c r="A71" s="71" t="s">
        <v>382</v>
      </c>
      <c r="B71" s="355"/>
      <c r="C71" s="346">
        <f t="shared" ref="C71:G72" si="20">+C156</f>
        <v>0</v>
      </c>
      <c r="D71" s="346">
        <f t="shared" si="20"/>
        <v>100000</v>
      </c>
      <c r="E71" s="346">
        <f t="shared" si="20"/>
        <v>100000</v>
      </c>
      <c r="F71" s="346">
        <f t="shared" si="20"/>
        <v>0</v>
      </c>
      <c r="G71" s="346">
        <f t="shared" si="20"/>
        <v>0</v>
      </c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</row>
    <row r="72" spans="1:21">
      <c r="A72" s="71" t="s">
        <v>383</v>
      </c>
      <c r="B72" s="355"/>
      <c r="C72" s="346">
        <f t="shared" si="20"/>
        <v>130000</v>
      </c>
      <c r="D72" s="346">
        <f t="shared" si="20"/>
        <v>10000</v>
      </c>
      <c r="E72" s="346">
        <f t="shared" si="20"/>
        <v>10000</v>
      </c>
      <c r="F72" s="346">
        <f t="shared" si="20"/>
        <v>0</v>
      </c>
      <c r="G72" s="346">
        <f t="shared" si="20"/>
        <v>0</v>
      </c>
    </row>
    <row r="73" spans="1:21">
      <c r="A73" s="62" t="s">
        <v>390</v>
      </c>
      <c r="B73" s="355"/>
      <c r="C73" s="370">
        <f>SUM(C74:C75)</f>
        <v>225000</v>
      </c>
      <c r="D73" s="370">
        <f>SUM(D74:D75)</f>
        <v>520000</v>
      </c>
      <c r="E73" s="370">
        <f>SUM(E74:E75)</f>
        <v>170000</v>
      </c>
      <c r="F73" s="370">
        <f>SUM(F74:F75)</f>
        <v>170000</v>
      </c>
      <c r="G73" s="371">
        <f>SUM(G74:G75)</f>
        <v>160000</v>
      </c>
    </row>
    <row r="74" spans="1:21">
      <c r="A74" s="71" t="s">
        <v>382</v>
      </c>
      <c r="B74" s="355"/>
      <c r="C74" s="346">
        <f t="shared" ref="C74:G75" si="21">+C159</f>
        <v>0</v>
      </c>
      <c r="D74" s="346">
        <f t="shared" si="21"/>
        <v>0</v>
      </c>
      <c r="E74" s="346">
        <f t="shared" si="21"/>
        <v>0</v>
      </c>
      <c r="F74" s="346">
        <f t="shared" si="21"/>
        <v>0</v>
      </c>
      <c r="G74" s="346">
        <f t="shared" si="21"/>
        <v>0</v>
      </c>
    </row>
    <row r="75" spans="1:21">
      <c r="A75" s="71" t="s">
        <v>383</v>
      </c>
      <c r="B75" s="355"/>
      <c r="C75" s="346">
        <f t="shared" si="21"/>
        <v>225000</v>
      </c>
      <c r="D75" s="346">
        <f t="shared" si="21"/>
        <v>520000</v>
      </c>
      <c r="E75" s="346">
        <f t="shared" si="21"/>
        <v>170000</v>
      </c>
      <c r="F75" s="346">
        <f t="shared" si="21"/>
        <v>170000</v>
      </c>
      <c r="G75" s="346">
        <f t="shared" si="21"/>
        <v>160000</v>
      </c>
    </row>
    <row r="76" spans="1:21">
      <c r="A76" s="62" t="s">
        <v>391</v>
      </c>
      <c r="B76" s="355"/>
      <c r="C76" s="370">
        <f>SUM(C77:C78)</f>
        <v>0</v>
      </c>
      <c r="D76" s="370">
        <f>SUM(D77:D78)</f>
        <v>0</v>
      </c>
      <c r="E76" s="370">
        <f>SUM(E77:E78)</f>
        <v>0</v>
      </c>
      <c r="F76" s="370">
        <f>SUM(F77:F78)</f>
        <v>0</v>
      </c>
      <c r="G76" s="371">
        <f>SUM(G77:G78)</f>
        <v>0</v>
      </c>
    </row>
    <row r="77" spans="1:21">
      <c r="A77" s="71" t="s">
        <v>382</v>
      </c>
      <c r="B77" s="355"/>
      <c r="C77" s="346"/>
      <c r="D77" s="346"/>
      <c r="E77" s="346"/>
      <c r="F77" s="346"/>
      <c r="G77" s="347"/>
    </row>
    <row r="78" spans="1:21">
      <c r="A78" s="71" t="s">
        <v>383</v>
      </c>
      <c r="B78" s="355"/>
      <c r="C78" s="346"/>
      <c r="D78" s="346"/>
      <c r="E78" s="346"/>
      <c r="F78" s="346"/>
      <c r="G78" s="347"/>
    </row>
    <row r="79" spans="1:21">
      <c r="A79" s="62" t="s">
        <v>392</v>
      </c>
      <c r="B79" s="355"/>
      <c r="C79" s="370">
        <f>SUM(C80:C81)</f>
        <v>333700</v>
      </c>
      <c r="D79" s="370">
        <f>SUM(D80:D81)</f>
        <v>2963000</v>
      </c>
      <c r="E79" s="370">
        <f>SUM(E80:E81)</f>
        <v>820000</v>
      </c>
      <c r="F79" s="370">
        <f>SUM(F80:F81)</f>
        <v>125000</v>
      </c>
      <c r="G79" s="371">
        <f>SUM(G80:G81)</f>
        <v>650000</v>
      </c>
    </row>
    <row r="80" spans="1:21">
      <c r="A80" s="71" t="s">
        <v>382</v>
      </c>
      <c r="B80" s="355"/>
      <c r="C80" s="346">
        <f t="shared" ref="C80:G81" si="22">+C171</f>
        <v>25000</v>
      </c>
      <c r="D80" s="346">
        <f t="shared" si="22"/>
        <v>1028000</v>
      </c>
      <c r="E80" s="346">
        <f t="shared" si="22"/>
        <v>25000</v>
      </c>
      <c r="F80" s="346">
        <f t="shared" si="22"/>
        <v>0</v>
      </c>
      <c r="G80" s="346">
        <f t="shared" si="22"/>
        <v>0</v>
      </c>
    </row>
    <row r="81" spans="1:9">
      <c r="A81" s="71" t="s">
        <v>383</v>
      </c>
      <c r="B81" s="355"/>
      <c r="C81" s="346">
        <f t="shared" si="22"/>
        <v>308700</v>
      </c>
      <c r="D81" s="346">
        <f t="shared" si="22"/>
        <v>1935000</v>
      </c>
      <c r="E81" s="346">
        <f t="shared" si="22"/>
        <v>795000</v>
      </c>
      <c r="F81" s="346">
        <f t="shared" si="22"/>
        <v>125000</v>
      </c>
      <c r="G81" s="346">
        <f t="shared" si="22"/>
        <v>650000</v>
      </c>
    </row>
    <row r="82" spans="1:9">
      <c r="A82" s="62" t="s">
        <v>393</v>
      </c>
      <c r="B82" s="355"/>
      <c r="C82" s="370">
        <f>SUM(C83:C84)</f>
        <v>10499490</v>
      </c>
      <c r="D82" s="370">
        <f>SUM(D83:D84)</f>
        <v>1183000</v>
      </c>
      <c r="E82" s="370">
        <f>SUM(E83:E84)</f>
        <v>1794000</v>
      </c>
      <c r="F82" s="370">
        <f>SUM(F83:F84)</f>
        <v>250000</v>
      </c>
      <c r="G82" s="371">
        <f>SUM(G83:G84)</f>
        <v>0</v>
      </c>
    </row>
    <row r="83" spans="1:9">
      <c r="A83" s="71" t="s">
        <v>382</v>
      </c>
      <c r="B83" s="355"/>
      <c r="C83" s="346">
        <f t="shared" ref="C83:G84" si="23">+C204</f>
        <v>2768528</v>
      </c>
      <c r="D83" s="346">
        <f t="shared" si="23"/>
        <v>173000</v>
      </c>
      <c r="E83" s="346">
        <f t="shared" si="23"/>
        <v>513000</v>
      </c>
      <c r="F83" s="346">
        <f t="shared" si="23"/>
        <v>0</v>
      </c>
      <c r="G83" s="346">
        <f t="shared" si="23"/>
        <v>0</v>
      </c>
    </row>
    <row r="84" spans="1:9">
      <c r="A84" s="71" t="s">
        <v>383</v>
      </c>
      <c r="B84" s="355"/>
      <c r="C84" s="346">
        <f t="shared" si="23"/>
        <v>7730962</v>
      </c>
      <c r="D84" s="346">
        <f t="shared" si="23"/>
        <v>1010000</v>
      </c>
      <c r="E84" s="346">
        <f t="shared" si="23"/>
        <v>1281000</v>
      </c>
      <c r="F84" s="346">
        <f t="shared" si="23"/>
        <v>250000</v>
      </c>
      <c r="G84" s="346">
        <f t="shared" si="23"/>
        <v>0</v>
      </c>
    </row>
    <row r="85" spans="1:9">
      <c r="A85" s="62" t="s">
        <v>394</v>
      </c>
      <c r="B85" s="370"/>
      <c r="C85" s="370">
        <f>SUM(C86:C87)</f>
        <v>0</v>
      </c>
      <c r="D85" s="370">
        <f>SUM(D86:D87)</f>
        <v>0</v>
      </c>
      <c r="E85" s="370">
        <f>SUM(E86:E87)</f>
        <v>0</v>
      </c>
      <c r="F85" s="370">
        <f>SUM(F86:F87)</f>
        <v>0</v>
      </c>
      <c r="G85" s="371">
        <f>SUM(G86:G87)</f>
        <v>0</v>
      </c>
    </row>
    <row r="86" spans="1:9">
      <c r="A86" s="71" t="s">
        <v>382</v>
      </c>
      <c r="B86" s="355"/>
      <c r="C86" s="372"/>
      <c r="D86" s="372"/>
      <c r="E86" s="346"/>
      <c r="F86" s="346"/>
      <c r="G86" s="347"/>
    </row>
    <row r="87" spans="1:9" s="373" customFormat="1">
      <c r="A87" s="71" t="s">
        <v>383</v>
      </c>
      <c r="B87" s="355"/>
      <c r="C87" s="372"/>
      <c r="D87" s="372"/>
      <c r="E87" s="346"/>
      <c r="F87" s="346"/>
      <c r="G87" s="347"/>
    </row>
    <row r="88" spans="1:9" s="373" customFormat="1">
      <c r="A88" s="125" t="s">
        <v>395</v>
      </c>
      <c r="B88" s="374"/>
      <c r="C88" s="374">
        <f>SUM(C89:C90)</f>
        <v>12772124</v>
      </c>
      <c r="D88" s="374">
        <f>SUM(D89:D90)</f>
        <v>6026000</v>
      </c>
      <c r="E88" s="374">
        <f>SUM(E89:E90)</f>
        <v>4404000</v>
      </c>
      <c r="F88" s="374">
        <f>SUM(F89:F90)</f>
        <v>1855000</v>
      </c>
      <c r="G88" s="375">
        <f>SUM(G89:G90)</f>
        <v>1560000</v>
      </c>
      <c r="H88" s="550">
        <f>+G88+F88+E88+D88</f>
        <v>13845000</v>
      </c>
    </row>
    <row r="89" spans="1:9">
      <c r="A89" s="71" t="s">
        <v>382</v>
      </c>
      <c r="B89" s="355"/>
      <c r="C89" s="355">
        <f t="shared" ref="C89:G90" si="24">C59+C62+C65+C68+C71+C74+C77+C80+C83+C86</f>
        <v>3454216</v>
      </c>
      <c r="D89" s="355">
        <f t="shared" si="24"/>
        <v>1501000</v>
      </c>
      <c r="E89" s="355">
        <f t="shared" si="24"/>
        <v>738000</v>
      </c>
      <c r="F89" s="355">
        <f t="shared" si="24"/>
        <v>200000</v>
      </c>
      <c r="G89" s="386">
        <f t="shared" si="24"/>
        <v>0</v>
      </c>
      <c r="H89" s="550">
        <f t="shared" ref="H89:H90" si="25">+G89+F89+E89+D89</f>
        <v>2439000</v>
      </c>
    </row>
    <row r="90" spans="1:9" ht="13.8" thickBot="1">
      <c r="A90" s="431" t="s">
        <v>383</v>
      </c>
      <c r="B90" s="376"/>
      <c r="C90" s="432">
        <f t="shared" si="24"/>
        <v>9317908</v>
      </c>
      <c r="D90" s="432">
        <f t="shared" si="24"/>
        <v>4525000</v>
      </c>
      <c r="E90" s="432">
        <f t="shared" si="24"/>
        <v>3666000</v>
      </c>
      <c r="F90" s="432">
        <f t="shared" si="24"/>
        <v>1655000</v>
      </c>
      <c r="G90" s="433">
        <f t="shared" si="24"/>
        <v>1560000</v>
      </c>
      <c r="H90" s="550">
        <f t="shared" si="25"/>
        <v>11406000</v>
      </c>
    </row>
    <row r="91" spans="1:9" ht="19.5" customHeight="1">
      <c r="A91" s="118" t="s">
        <v>396</v>
      </c>
      <c r="C91" s="409">
        <f>C23+C88</f>
        <v>0</v>
      </c>
      <c r="D91" s="409">
        <f>D23+D88</f>
        <v>0</v>
      </c>
      <c r="E91" s="409">
        <f>E23+E88</f>
        <v>0</v>
      </c>
      <c r="F91" s="409">
        <f>F23+F88</f>
        <v>0</v>
      </c>
      <c r="G91" s="409">
        <f>G23+G88</f>
        <v>0</v>
      </c>
      <c r="H91" s="344" t="s">
        <v>372</v>
      </c>
    </row>
    <row r="93" spans="1:9">
      <c r="A93" s="358" t="s">
        <v>397</v>
      </c>
      <c r="B93" s="445" t="s">
        <v>398</v>
      </c>
      <c r="C93" s="445"/>
      <c r="D93" s="445"/>
      <c r="E93" s="445"/>
      <c r="F93" s="445"/>
      <c r="H93"/>
      <c r="I93"/>
    </row>
    <row r="94" spans="1:9">
      <c r="A94" s="495" t="s">
        <v>399</v>
      </c>
      <c r="B94" s="429"/>
      <c r="C94" s="476">
        <f>+C95+C96</f>
        <v>7500</v>
      </c>
      <c r="D94" s="476">
        <f>+D95+D96</f>
        <v>0</v>
      </c>
      <c r="E94" s="476">
        <f>+E95+E96</f>
        <v>500000</v>
      </c>
      <c r="F94" s="476">
        <f>+F95+F96</f>
        <v>0</v>
      </c>
      <c r="G94" s="371">
        <f>SUM(G95:G96)</f>
        <v>0</v>
      </c>
    </row>
    <row r="95" spans="1:9">
      <c r="A95" s="71" t="s">
        <v>382</v>
      </c>
      <c r="B95" s="367"/>
      <c r="C95" s="474">
        <f>+C98</f>
        <v>0</v>
      </c>
      <c r="D95" s="474">
        <f t="shared" ref="D95:G95" si="26">+D98</f>
        <v>0</v>
      </c>
      <c r="E95" s="474">
        <f t="shared" si="26"/>
        <v>0</v>
      </c>
      <c r="F95" s="474">
        <f t="shared" si="26"/>
        <v>0</v>
      </c>
      <c r="G95" s="474">
        <f t="shared" si="26"/>
        <v>0</v>
      </c>
    </row>
    <row r="96" spans="1:9">
      <c r="A96" s="71" t="s">
        <v>383</v>
      </c>
      <c r="B96" s="367"/>
      <c r="C96" s="474">
        <v>7500</v>
      </c>
      <c r="D96" s="474">
        <f>+D99</f>
        <v>0</v>
      </c>
      <c r="E96" s="474">
        <f t="shared" ref="E96:G96" si="27">+E99</f>
        <v>500000</v>
      </c>
      <c r="F96" s="474">
        <f t="shared" si="27"/>
        <v>0</v>
      </c>
      <c r="G96" s="474">
        <f t="shared" si="27"/>
        <v>0</v>
      </c>
    </row>
    <row r="97" spans="1:9">
      <c r="A97" s="62" t="s">
        <v>400</v>
      </c>
      <c r="B97" s="429"/>
      <c r="C97" s="476">
        <v>0</v>
      </c>
      <c r="D97" s="476">
        <f>SUM(D98:D99)</f>
        <v>0</v>
      </c>
      <c r="E97" s="476">
        <f>SUM(E98:E99)</f>
        <v>500000</v>
      </c>
      <c r="F97" s="490">
        <f>SUM(F98:F99)</f>
        <v>0</v>
      </c>
      <c r="G97" s="491">
        <f>SUM(G98:G99)</f>
        <v>0</v>
      </c>
    </row>
    <row r="98" spans="1:9">
      <c r="A98" s="462" t="s">
        <v>382</v>
      </c>
      <c r="B98" s="367"/>
      <c r="C98" s="475"/>
      <c r="D98" s="475"/>
      <c r="E98" s="475"/>
      <c r="F98" s="475"/>
      <c r="G98" s="479"/>
    </row>
    <row r="99" spans="1:9">
      <c r="A99" s="462" t="s">
        <v>383</v>
      </c>
      <c r="B99" s="429"/>
      <c r="C99" s="467">
        <v>0</v>
      </c>
      <c r="D99" s="467"/>
      <c r="E99" s="467">
        <v>500000</v>
      </c>
      <c r="F99" s="467">
        <v>0</v>
      </c>
      <c r="G99" s="446"/>
    </row>
    <row r="100" spans="1:9">
      <c r="A100" s="495" t="s">
        <v>387</v>
      </c>
      <c r="B100" s="492"/>
      <c r="C100" s="497">
        <f>+C101+C102</f>
        <v>1576434</v>
      </c>
      <c r="D100" s="497">
        <f>+D101+D102</f>
        <v>1250000</v>
      </c>
      <c r="E100" s="497">
        <f>+E101+E102</f>
        <v>1010000</v>
      </c>
      <c r="F100" s="497">
        <f>+F101+F102</f>
        <v>1310000</v>
      </c>
      <c r="G100" s="371">
        <f>SUM(G101:G102)</f>
        <v>750000</v>
      </c>
    </row>
    <row r="101" spans="1:9">
      <c r="A101" s="71" t="s">
        <v>382</v>
      </c>
      <c r="B101" s="492"/>
      <c r="C101" s="473">
        <f>+C104+C107+C110+C119+C122+C125+C149+C152+C113+C128+C131+C134+C137+C140+C143+C146+C149</f>
        <v>660688</v>
      </c>
      <c r="D101" s="473">
        <f t="shared" ref="D101:G101" si="28">+D104+D107+D110+D119+D122+D125+D149+D152+D113+D128+D131+D134+D137+D140+D143+D146+D149</f>
        <v>200000</v>
      </c>
      <c r="E101" s="473">
        <f t="shared" si="28"/>
        <v>100000</v>
      </c>
      <c r="F101" s="473">
        <f t="shared" si="28"/>
        <v>200000</v>
      </c>
      <c r="G101" s="473">
        <f t="shared" si="28"/>
        <v>0</v>
      </c>
    </row>
    <row r="102" spans="1:9">
      <c r="A102" s="71" t="s">
        <v>383</v>
      </c>
      <c r="B102" s="492"/>
      <c r="C102" s="473">
        <f>+C105+C108+C111+C120+C123+C126+C150+C153+C117+C114+C129+C132+C135+C138+C141+C144+C147+C150+C153</f>
        <v>915746</v>
      </c>
      <c r="D102" s="473">
        <f t="shared" ref="D102:G102" si="29">+D105+D108+D111+D120+D123+D126+D150+D153+D117+D114+D129+D132+D135+D138+D141+D144+D147+D150+D153</f>
        <v>1050000</v>
      </c>
      <c r="E102" s="473">
        <f t="shared" si="29"/>
        <v>910000</v>
      </c>
      <c r="F102" s="473">
        <f t="shared" si="29"/>
        <v>1110000</v>
      </c>
      <c r="G102" s="473">
        <f t="shared" si="29"/>
        <v>750000</v>
      </c>
    </row>
    <row r="103" spans="1:9">
      <c r="A103" s="461" t="s">
        <v>401</v>
      </c>
      <c r="B103" s="429"/>
      <c r="C103" s="465">
        <f>SUM(C104:C105)</f>
        <v>100000</v>
      </c>
      <c r="D103" s="465">
        <f>SUM(D104:D105)</f>
        <v>250000</v>
      </c>
      <c r="E103" s="465">
        <f>SUM(E104:E105)</f>
        <v>250000</v>
      </c>
      <c r="F103" s="466">
        <f>SUM(F104:F105)</f>
        <v>450000</v>
      </c>
      <c r="G103" s="371">
        <f>SUM(G104:G105)</f>
        <v>250000</v>
      </c>
    </row>
    <row r="104" spans="1:9">
      <c r="A104" s="462" t="s">
        <v>382</v>
      </c>
      <c r="B104" s="429"/>
      <c r="C104" s="467"/>
      <c r="D104" s="467"/>
      <c r="E104" s="467"/>
      <c r="F104" s="467"/>
      <c r="G104" s="446"/>
    </row>
    <row r="105" spans="1:9">
      <c r="A105" s="462" t="s">
        <v>383</v>
      </c>
      <c r="B105" s="429"/>
      <c r="C105" s="467">
        <v>100000</v>
      </c>
      <c r="D105" s="467">
        <v>250000</v>
      </c>
      <c r="E105" s="467">
        <v>250000</v>
      </c>
      <c r="F105" s="467">
        <v>450000</v>
      </c>
      <c r="G105" s="446">
        <v>250000</v>
      </c>
    </row>
    <row r="106" spans="1:9">
      <c r="A106" s="461" t="s">
        <v>402</v>
      </c>
      <c r="B106" s="429"/>
      <c r="C106" s="465">
        <f>SUM(C107:C108)</f>
        <v>40000</v>
      </c>
      <c r="D106" s="465">
        <f>SUM(D107:D108)</f>
        <v>30000</v>
      </c>
      <c r="E106" s="465">
        <f>SUM(E107:E108)</f>
        <v>30000</v>
      </c>
      <c r="F106" s="466">
        <f>SUM(F107:F108)</f>
        <v>30000</v>
      </c>
      <c r="G106" s="371">
        <f>SUM(G107:G108)</f>
        <v>0</v>
      </c>
    </row>
    <row r="107" spans="1:9">
      <c r="A107" s="462" t="s">
        <v>382</v>
      </c>
      <c r="B107" s="429"/>
      <c r="C107" s="467"/>
      <c r="D107" s="467"/>
      <c r="E107" s="467"/>
      <c r="F107" s="467"/>
      <c r="G107" s="446"/>
    </row>
    <row r="108" spans="1:9">
      <c r="A108" s="462" t="s">
        <v>383</v>
      </c>
      <c r="B108" s="429"/>
      <c r="C108" s="467">
        <v>40000</v>
      </c>
      <c r="D108" s="467">
        <v>30000</v>
      </c>
      <c r="E108" s="467">
        <v>30000</v>
      </c>
      <c r="F108" s="467">
        <v>30000</v>
      </c>
      <c r="G108" s="446"/>
    </row>
    <row r="109" spans="1:9">
      <c r="A109" s="461" t="s">
        <v>403</v>
      </c>
      <c r="B109" s="429"/>
      <c r="C109" s="465">
        <f>SUM(C110:C111)</f>
        <v>9450</v>
      </c>
      <c r="D109" s="465">
        <f>SUM(D110:D111)</f>
        <v>0</v>
      </c>
      <c r="E109" s="465">
        <f>SUM(E110:E111)</f>
        <v>0</v>
      </c>
      <c r="F109" s="466">
        <f>SUM(F110:F111)</f>
        <v>0</v>
      </c>
      <c r="G109" s="371">
        <f>SUM(G110:G111)</f>
        <v>0</v>
      </c>
      <c r="I109" s="538"/>
    </row>
    <row r="110" spans="1:9">
      <c r="A110" s="462" t="s">
        <v>382</v>
      </c>
      <c r="B110" s="429"/>
      <c r="C110" s="467"/>
      <c r="D110" s="467"/>
      <c r="E110" s="467"/>
      <c r="F110" s="467"/>
      <c r="G110" s="446"/>
    </row>
    <row r="111" spans="1:9">
      <c r="A111" s="462" t="s">
        <v>383</v>
      </c>
      <c r="B111" s="429"/>
      <c r="C111" s="467">
        <v>9450</v>
      </c>
      <c r="D111" s="467"/>
      <c r="E111" s="467"/>
      <c r="F111" s="467"/>
      <c r="G111" s="446"/>
    </row>
    <row r="112" spans="1:9">
      <c r="A112" s="62" t="s">
        <v>404</v>
      </c>
      <c r="B112" s="429"/>
      <c r="C112" s="476">
        <f>SUM(C113:C114)</f>
        <v>200000</v>
      </c>
      <c r="D112" s="465">
        <f>SUM(D113:D114)</f>
        <v>50000</v>
      </c>
      <c r="E112" s="465">
        <f>SUM(E113:E114)</f>
        <v>0</v>
      </c>
      <c r="F112" s="466">
        <f>SUM(F113:F114)</f>
        <v>0</v>
      </c>
      <c r="G112" s="371">
        <f>SUM(G113:G114)</f>
        <v>0</v>
      </c>
    </row>
    <row r="113" spans="1:8">
      <c r="A113" s="71" t="s">
        <v>382</v>
      </c>
      <c r="B113" s="492"/>
      <c r="C113" s="475">
        <v>100000</v>
      </c>
      <c r="D113" s="467"/>
      <c r="E113" s="467"/>
      <c r="F113" s="467"/>
      <c r="G113" s="446"/>
    </row>
    <row r="114" spans="1:8">
      <c r="A114" s="71" t="s">
        <v>383</v>
      </c>
      <c r="B114" s="492"/>
      <c r="C114" s="475">
        <v>100000</v>
      </c>
      <c r="D114" s="475">
        <v>50000</v>
      </c>
      <c r="E114" s="467"/>
      <c r="F114" s="467"/>
      <c r="G114" s="446"/>
    </row>
    <row r="115" spans="1:8">
      <c r="A115" s="62" t="s">
        <v>405</v>
      </c>
      <c r="B115" s="492"/>
      <c r="C115" s="473">
        <f>SUM(C116:C117)</f>
        <v>150000</v>
      </c>
      <c r="D115" s="465">
        <f>SUM(D116:D117)</f>
        <v>150000</v>
      </c>
      <c r="E115" s="465">
        <f>SUM(E116:E117)</f>
        <v>0</v>
      </c>
      <c r="F115" s="465">
        <f>SUM(F116:F117)</f>
        <v>0</v>
      </c>
      <c r="G115" s="371">
        <f>SUM(G116:G117)</f>
        <v>0</v>
      </c>
    </row>
    <row r="116" spans="1:8">
      <c r="A116" s="462" t="s">
        <v>382</v>
      </c>
      <c r="B116" s="429"/>
      <c r="C116" s="467"/>
      <c r="D116" s="467"/>
      <c r="E116" s="467"/>
      <c r="F116" s="467"/>
      <c r="G116" s="446"/>
    </row>
    <row r="117" spans="1:8">
      <c r="A117" s="462" t="s">
        <v>383</v>
      </c>
      <c r="B117" s="429"/>
      <c r="C117" s="467">
        <v>150000</v>
      </c>
      <c r="D117" s="467">
        <v>150000</v>
      </c>
      <c r="E117" s="467"/>
      <c r="F117" s="467"/>
      <c r="G117" s="446"/>
    </row>
    <row r="118" spans="1:8">
      <c r="A118" s="461" t="s">
        <v>406</v>
      </c>
      <c r="B118" s="429"/>
      <c r="C118" s="465">
        <f>SUM(C119:C120)</f>
        <v>0</v>
      </c>
      <c r="D118" s="465">
        <f>SUM(D119:D120)</f>
        <v>100000</v>
      </c>
      <c r="E118" s="465">
        <f>SUM(E119:E120)</f>
        <v>300000</v>
      </c>
      <c r="F118" s="466">
        <f>SUM(F119:F120)</f>
        <v>300000</v>
      </c>
      <c r="G118" s="371">
        <f>SUM(G119:G120)</f>
        <v>0</v>
      </c>
    </row>
    <row r="119" spans="1:8">
      <c r="A119" s="462" t="s">
        <v>382</v>
      </c>
      <c r="B119" s="429"/>
      <c r="C119" s="467"/>
      <c r="D119" s="467"/>
      <c r="E119" s="467"/>
      <c r="F119" s="467"/>
      <c r="G119" s="446"/>
    </row>
    <row r="120" spans="1:8">
      <c r="A120" s="462" t="s">
        <v>383</v>
      </c>
      <c r="B120" s="429"/>
      <c r="C120" s="467">
        <v>0</v>
      </c>
      <c r="D120" s="467">
        <v>100000</v>
      </c>
      <c r="E120" s="475">
        <v>300000</v>
      </c>
      <c r="F120" s="475">
        <v>300000</v>
      </c>
      <c r="G120" s="446"/>
    </row>
    <row r="121" spans="1:8">
      <c r="A121" s="461" t="s">
        <v>407</v>
      </c>
      <c r="B121" s="429"/>
      <c r="C121" s="465">
        <f>SUM(C122:C123)</f>
        <v>80000</v>
      </c>
      <c r="D121" s="465">
        <f>SUM(D122:D123)</f>
        <v>100000</v>
      </c>
      <c r="E121" s="465">
        <f>SUM(E122:E123)</f>
        <v>200000</v>
      </c>
      <c r="F121" s="466">
        <f>SUM(F122:F123)</f>
        <v>400000</v>
      </c>
      <c r="G121" s="466">
        <f>SUM(G122:G123)</f>
        <v>100000</v>
      </c>
      <c r="H121" s="341" t="s">
        <v>408</v>
      </c>
    </row>
    <row r="122" spans="1:8">
      <c r="A122" s="462" t="s">
        <v>382</v>
      </c>
      <c r="B122" s="429"/>
      <c r="C122" s="467"/>
      <c r="D122" s="467"/>
      <c r="E122" s="467"/>
      <c r="F122" s="467">
        <v>200000</v>
      </c>
      <c r="G122" s="446"/>
    </row>
    <row r="123" spans="1:8">
      <c r="A123" s="462" t="s">
        <v>383</v>
      </c>
      <c r="B123" s="429"/>
      <c r="C123" s="467">
        <v>80000</v>
      </c>
      <c r="D123" s="467">
        <v>100000</v>
      </c>
      <c r="E123" s="467">
        <v>200000</v>
      </c>
      <c r="F123" s="467">
        <v>200000</v>
      </c>
      <c r="G123" s="446">
        <v>100000</v>
      </c>
    </row>
    <row r="124" spans="1:8">
      <c r="A124" s="461" t="s">
        <v>409</v>
      </c>
      <c r="B124" s="429"/>
      <c r="C124" s="465">
        <f>SUM(C125:C126)</f>
        <v>0</v>
      </c>
      <c r="D124" s="465">
        <f>SUM(D125:D126)</f>
        <v>30000</v>
      </c>
      <c r="E124" s="465">
        <f>SUM(E125:E126)</f>
        <v>30000</v>
      </c>
      <c r="F124" s="466">
        <f>SUM(F125:F126)</f>
        <v>30000</v>
      </c>
      <c r="G124" s="371">
        <f>SUM(G125:G126)</f>
        <v>0</v>
      </c>
    </row>
    <row r="125" spans="1:8">
      <c r="A125" s="462" t="s">
        <v>382</v>
      </c>
      <c r="B125" s="429"/>
      <c r="C125" s="467"/>
      <c r="D125" s="467"/>
      <c r="E125" s="467"/>
      <c r="F125" s="467"/>
      <c r="G125" s="446"/>
    </row>
    <row r="126" spans="1:8">
      <c r="A126" s="462" t="s">
        <v>383</v>
      </c>
      <c r="B126" s="429"/>
      <c r="C126" s="467"/>
      <c r="D126" s="467">
        <v>30000</v>
      </c>
      <c r="E126" s="467">
        <v>30000</v>
      </c>
      <c r="F126" s="467">
        <v>30000</v>
      </c>
      <c r="G126" s="446"/>
    </row>
    <row r="127" spans="1:8">
      <c r="A127" s="461" t="s">
        <v>410</v>
      </c>
      <c r="B127" s="429"/>
      <c r="C127" s="465">
        <f>SUM(C128:C129)</f>
        <v>326124</v>
      </c>
      <c r="D127" s="465">
        <f>SUM(D128:D129)</f>
        <v>50000</v>
      </c>
      <c r="E127" s="465">
        <f>SUM(E128:E129)</f>
        <v>0</v>
      </c>
      <c r="F127" s="466">
        <f>SUM(F128:F129)</f>
        <v>0</v>
      </c>
      <c r="G127" s="371">
        <f>SUM(G128:G129)</f>
        <v>0</v>
      </c>
    </row>
    <row r="128" spans="1:8">
      <c r="A128" s="462" t="s">
        <v>382</v>
      </c>
      <c r="B128" s="429"/>
      <c r="C128" s="467"/>
      <c r="D128" s="467"/>
      <c r="E128" s="467"/>
      <c r="F128" s="467"/>
      <c r="G128" s="446"/>
    </row>
    <row r="129" spans="1:8">
      <c r="A129" s="462" t="s">
        <v>383</v>
      </c>
      <c r="B129" s="429"/>
      <c r="C129" s="467">
        <v>326124</v>
      </c>
      <c r="D129" s="475">
        <v>50000</v>
      </c>
      <c r="E129" s="467"/>
      <c r="F129" s="467"/>
      <c r="G129" s="446"/>
    </row>
    <row r="130" spans="1:8">
      <c r="A130" s="461" t="s">
        <v>411</v>
      </c>
      <c r="B130" s="429"/>
      <c r="C130" s="465">
        <f>SUM(C131:C132)</f>
        <v>0</v>
      </c>
      <c r="D130" s="465">
        <f>SUM(D131:D132)</f>
        <v>150000</v>
      </c>
      <c r="E130" s="465">
        <f>SUM(E131:E132)</f>
        <v>0</v>
      </c>
      <c r="F130" s="466">
        <f>SUM(F131:F132)</f>
        <v>0</v>
      </c>
      <c r="G130" s="371">
        <f>SUM(G131:G132)</f>
        <v>0</v>
      </c>
    </row>
    <row r="131" spans="1:8">
      <c r="A131" s="462" t="s">
        <v>382</v>
      </c>
      <c r="B131" s="429"/>
      <c r="C131" s="467"/>
      <c r="D131" s="467">
        <v>100000</v>
      </c>
      <c r="E131" s="467"/>
      <c r="F131" s="467"/>
      <c r="G131" s="446"/>
    </row>
    <row r="132" spans="1:8">
      <c r="A132" s="462" t="s">
        <v>383</v>
      </c>
      <c r="B132" s="429"/>
      <c r="C132" s="467"/>
      <c r="D132" s="467">
        <v>50000</v>
      </c>
      <c r="E132" s="467"/>
      <c r="F132" s="467"/>
      <c r="G132" s="446"/>
    </row>
    <row r="133" spans="1:8">
      <c r="A133" s="461" t="s">
        <v>412</v>
      </c>
      <c r="B133" s="429"/>
      <c r="C133" s="465">
        <f>SUM(C134:C135)</f>
        <v>0</v>
      </c>
      <c r="D133" s="465">
        <f>SUM(D134:D135)</f>
        <v>150000</v>
      </c>
      <c r="E133" s="465">
        <f>SUM(E134:E135)</f>
        <v>0</v>
      </c>
      <c r="F133" s="466">
        <f>SUM(F134:F135)</f>
        <v>100000</v>
      </c>
      <c r="G133" s="371">
        <f>SUM(G134:G135)</f>
        <v>0</v>
      </c>
    </row>
    <row r="134" spans="1:8">
      <c r="A134" s="462" t="s">
        <v>382</v>
      </c>
      <c r="B134" s="429"/>
      <c r="C134" s="467"/>
      <c r="D134" s="467">
        <v>100000</v>
      </c>
      <c r="E134" s="467"/>
      <c r="F134" s="467"/>
      <c r="G134" s="446"/>
    </row>
    <row r="135" spans="1:8">
      <c r="A135" s="462" t="s">
        <v>383</v>
      </c>
      <c r="B135" s="429"/>
      <c r="C135" s="467"/>
      <c r="D135" s="467">
        <v>50000</v>
      </c>
      <c r="E135" s="467"/>
      <c r="F135" s="467">
        <v>100000</v>
      </c>
      <c r="G135" s="446"/>
    </row>
    <row r="136" spans="1:8">
      <c r="A136" s="461" t="s">
        <v>413</v>
      </c>
      <c r="B136" s="429"/>
      <c r="C136" s="465">
        <f>SUM(C137:C138)</f>
        <v>0</v>
      </c>
      <c r="D136" s="465">
        <f>SUM(D137:D138)</f>
        <v>100000</v>
      </c>
      <c r="E136" s="465">
        <f>SUM(E137:E138)</f>
        <v>0</v>
      </c>
      <c r="F136" s="466">
        <f>SUM(F137:F138)</f>
        <v>0</v>
      </c>
      <c r="G136" s="371">
        <f>SUM(G137:G138)</f>
        <v>0</v>
      </c>
    </row>
    <row r="137" spans="1:8">
      <c r="A137" s="462" t="s">
        <v>382</v>
      </c>
      <c r="B137" s="429"/>
      <c r="C137" s="467"/>
      <c r="D137" s="467"/>
      <c r="E137" s="467"/>
      <c r="F137" s="467"/>
      <c r="G137" s="446"/>
    </row>
    <row r="138" spans="1:8">
      <c r="A138" s="462" t="s">
        <v>383</v>
      </c>
      <c r="B138" s="429"/>
      <c r="C138" s="467"/>
      <c r="D138" s="467">
        <v>100000</v>
      </c>
      <c r="E138" s="467"/>
      <c r="F138" s="467"/>
      <c r="G138" s="446"/>
    </row>
    <row r="139" spans="1:8">
      <c r="A139" s="461" t="s">
        <v>414</v>
      </c>
      <c r="B139" s="429"/>
      <c r="C139" s="465">
        <f>SUM(C140:C141)</f>
        <v>0</v>
      </c>
      <c r="D139" s="465">
        <f>SUM(D140:D141)</f>
        <v>65000</v>
      </c>
      <c r="E139" s="465">
        <f>SUM(E140:E141)</f>
        <v>0</v>
      </c>
      <c r="F139" s="466">
        <f>SUM(F140:F141)</f>
        <v>0</v>
      </c>
      <c r="G139" s="371">
        <f>SUM(G140:G141)</f>
        <v>0</v>
      </c>
      <c r="H139" s="373" t="s">
        <v>520</v>
      </c>
    </row>
    <row r="140" spans="1:8">
      <c r="A140" s="462" t="s">
        <v>382</v>
      </c>
      <c r="B140" s="429"/>
      <c r="C140" s="467"/>
      <c r="D140" s="467"/>
      <c r="E140" s="467"/>
      <c r="F140" s="467"/>
      <c r="G140" s="446"/>
    </row>
    <row r="141" spans="1:8">
      <c r="A141" s="462" t="s">
        <v>383</v>
      </c>
      <c r="B141" s="429"/>
      <c r="C141" s="467"/>
      <c r="D141" s="467">
        <v>65000</v>
      </c>
      <c r="E141" s="467"/>
      <c r="F141" s="467"/>
      <c r="G141" s="446"/>
    </row>
    <row r="142" spans="1:8">
      <c r="A142" s="461" t="s">
        <v>415</v>
      </c>
      <c r="B142" s="429"/>
      <c r="C142" s="465">
        <f>SUM(C143:C144)</f>
        <v>0</v>
      </c>
      <c r="D142" s="465">
        <f>SUM(D143:D144)</f>
        <v>0</v>
      </c>
      <c r="E142" s="465">
        <f>SUM(E143:E144)</f>
        <v>50000</v>
      </c>
      <c r="F142" s="466">
        <f>SUM(F143:F144)</f>
        <v>0</v>
      </c>
      <c r="G142" s="371">
        <f>SUM(G143:G144)</f>
        <v>400000</v>
      </c>
    </row>
    <row r="143" spans="1:8">
      <c r="A143" s="462" t="s">
        <v>382</v>
      </c>
      <c r="B143" s="429"/>
      <c r="C143" s="467"/>
      <c r="D143" s="467"/>
      <c r="E143" s="467"/>
      <c r="F143" s="467"/>
      <c r="G143" s="446"/>
    </row>
    <row r="144" spans="1:8">
      <c r="A144" s="462" t="s">
        <v>383</v>
      </c>
      <c r="B144" s="429"/>
      <c r="C144" s="467"/>
      <c r="D144" s="467"/>
      <c r="E144" s="467">
        <v>50000</v>
      </c>
      <c r="F144" s="467"/>
      <c r="G144" s="446">
        <v>400000</v>
      </c>
    </row>
    <row r="145" spans="1:8">
      <c r="A145" s="62" t="s">
        <v>522</v>
      </c>
      <c r="B145" s="429"/>
      <c r="C145" s="465">
        <f>SUM(C146:C147)</f>
        <v>0</v>
      </c>
      <c r="D145" s="465">
        <f>SUM(D146:D147)</f>
        <v>25000</v>
      </c>
      <c r="E145" s="465">
        <f>SUM(E146:E147)</f>
        <v>150000</v>
      </c>
      <c r="F145" s="466">
        <f>SUM(F146:F147)</f>
        <v>0</v>
      </c>
      <c r="G145" s="371">
        <f>SUM(G146:G147)</f>
        <v>0</v>
      </c>
    </row>
    <row r="146" spans="1:8">
      <c r="A146" s="462" t="s">
        <v>382</v>
      </c>
      <c r="B146" s="429"/>
      <c r="C146" s="467"/>
      <c r="D146" s="467"/>
      <c r="E146" s="467">
        <v>100000</v>
      </c>
      <c r="F146" s="467"/>
      <c r="G146" s="446"/>
    </row>
    <row r="147" spans="1:8">
      <c r="A147" s="462" t="s">
        <v>383</v>
      </c>
      <c r="B147" s="429"/>
      <c r="C147" s="467"/>
      <c r="D147" s="467">
        <v>25000</v>
      </c>
      <c r="E147" s="467">
        <v>50000</v>
      </c>
      <c r="F147" s="467"/>
      <c r="G147" s="446"/>
    </row>
    <row r="148" spans="1:8">
      <c r="A148" s="461" t="s">
        <v>416</v>
      </c>
      <c r="B148" s="429"/>
      <c r="C148" s="465">
        <f>SUM(C149:C150)</f>
        <v>335430</v>
      </c>
      <c r="D148" s="465">
        <f>SUM(D149:D150)</f>
        <v>0</v>
      </c>
      <c r="E148" s="465">
        <f>SUM(E149:E150)</f>
        <v>0</v>
      </c>
      <c r="F148" s="466">
        <f>SUM(F149:F150)</f>
        <v>0</v>
      </c>
      <c r="G148" s="371">
        <f>SUM(G149:G150)</f>
        <v>0</v>
      </c>
    </row>
    <row r="149" spans="1:8">
      <c r="A149" s="462" t="s">
        <v>382</v>
      </c>
      <c r="B149" s="429"/>
      <c r="C149" s="475">
        <v>280344</v>
      </c>
      <c r="D149" s="467"/>
      <c r="E149" s="467"/>
      <c r="F149" s="467"/>
      <c r="G149" s="446"/>
    </row>
    <row r="150" spans="1:8">
      <c r="A150" s="462" t="s">
        <v>383</v>
      </c>
      <c r="B150" s="429"/>
      <c r="C150" s="475">
        <v>55086</v>
      </c>
      <c r="D150" s="467"/>
      <c r="E150" s="467"/>
      <c r="F150" s="467"/>
      <c r="G150" s="446"/>
    </row>
    <row r="151" spans="1:8">
      <c r="A151" s="461" t="s">
        <v>527</v>
      </c>
      <c r="B151" s="429"/>
      <c r="C151" s="465">
        <f>SUM(C152:C153)</f>
        <v>0</v>
      </c>
      <c r="D151" s="465">
        <f>SUM(D152:D153)</f>
        <v>0</v>
      </c>
      <c r="E151" s="465">
        <f>SUM(E152:E153)</f>
        <v>0</v>
      </c>
      <c r="F151" s="466">
        <f>SUM(F152:F153)</f>
        <v>0</v>
      </c>
      <c r="G151" s="371">
        <f>SUM(G152:G153)</f>
        <v>0</v>
      </c>
    </row>
    <row r="152" spans="1:8">
      <c r="A152" s="462" t="s">
        <v>382</v>
      </c>
      <c r="B152" s="429"/>
      <c r="C152" s="467"/>
      <c r="D152" s="467"/>
      <c r="E152" s="467"/>
      <c r="F152" s="467"/>
      <c r="G152" s="446"/>
    </row>
    <row r="153" spans="1:8">
      <c r="A153" s="462" t="s">
        <v>383</v>
      </c>
      <c r="B153" s="429"/>
      <c r="C153" s="467"/>
      <c r="D153" s="467"/>
      <c r="E153" s="467"/>
      <c r="F153" s="467"/>
      <c r="G153" s="446"/>
    </row>
    <row r="154" spans="1:8">
      <c r="A154" s="480" t="s">
        <v>389</v>
      </c>
      <c r="B154" s="429"/>
      <c r="C154" s="476">
        <f>+C155</f>
        <v>130000</v>
      </c>
      <c r="D154" s="476">
        <f>+D155</f>
        <v>110000</v>
      </c>
      <c r="E154" s="476">
        <f>+E155</f>
        <v>110000</v>
      </c>
      <c r="F154" s="476">
        <f>+F155</f>
        <v>0</v>
      </c>
      <c r="G154" s="476">
        <f>+G155</f>
        <v>0</v>
      </c>
    </row>
    <row r="155" spans="1:8">
      <c r="A155" s="461" t="s">
        <v>417</v>
      </c>
      <c r="B155" s="429"/>
      <c r="C155" s="465">
        <f>SUM(C156:C157)</f>
        <v>130000</v>
      </c>
      <c r="D155" s="465">
        <f>SUM(D156:D157)</f>
        <v>110000</v>
      </c>
      <c r="E155" s="465">
        <f>SUM(E156:E157)</f>
        <v>110000</v>
      </c>
      <c r="F155" s="466">
        <f>SUM(F156:F157)</f>
        <v>0</v>
      </c>
      <c r="G155" s="371">
        <f>SUM(G156:G157)</f>
        <v>0</v>
      </c>
    </row>
    <row r="156" spans="1:8">
      <c r="A156" s="462" t="s">
        <v>382</v>
      </c>
      <c r="B156" s="429"/>
      <c r="C156" s="467"/>
      <c r="D156" s="467">
        <v>100000</v>
      </c>
      <c r="E156" s="467">
        <v>100000</v>
      </c>
      <c r="F156" s="467"/>
      <c r="G156" s="446"/>
      <c r="H156" s="341" t="s">
        <v>418</v>
      </c>
    </row>
    <row r="157" spans="1:8">
      <c r="A157" s="462" t="s">
        <v>383</v>
      </c>
      <c r="B157" s="429"/>
      <c r="C157" s="475">
        <v>130000</v>
      </c>
      <c r="D157" s="467">
        <v>10000</v>
      </c>
      <c r="E157" s="467">
        <v>10000</v>
      </c>
      <c r="F157" s="467"/>
      <c r="G157" s="446"/>
    </row>
    <row r="158" spans="1:8">
      <c r="A158" s="480" t="s">
        <v>390</v>
      </c>
      <c r="B158" s="429"/>
      <c r="C158" s="476">
        <f>+C161+C164+C167</f>
        <v>225000</v>
      </c>
      <c r="D158" s="476">
        <f t="shared" ref="D158:G158" si="30">+D161+D164+D167</f>
        <v>520000</v>
      </c>
      <c r="E158" s="476">
        <f t="shared" si="30"/>
        <v>170000</v>
      </c>
      <c r="F158" s="476">
        <f t="shared" si="30"/>
        <v>170000</v>
      </c>
      <c r="G158" s="476">
        <f t="shared" si="30"/>
        <v>160000</v>
      </c>
    </row>
    <row r="159" spans="1:8">
      <c r="A159" s="477" t="s">
        <v>382</v>
      </c>
      <c r="B159" s="367"/>
      <c r="C159" s="473">
        <f>+C162+C165+C168</f>
        <v>0</v>
      </c>
      <c r="D159" s="473">
        <f t="shared" ref="D159:G159" si="31">+D162+D165+D168</f>
        <v>0</v>
      </c>
      <c r="E159" s="473">
        <f t="shared" si="31"/>
        <v>0</v>
      </c>
      <c r="F159" s="473">
        <f t="shared" si="31"/>
        <v>0</v>
      </c>
      <c r="G159" s="473">
        <f t="shared" si="31"/>
        <v>0</v>
      </c>
    </row>
    <row r="160" spans="1:8">
      <c r="A160" s="477" t="s">
        <v>383</v>
      </c>
      <c r="B160" s="367"/>
      <c r="C160" s="473">
        <f>+C163+C166+C169</f>
        <v>225000</v>
      </c>
      <c r="D160" s="473">
        <f t="shared" ref="D160:G160" si="32">+D163+D166+D169</f>
        <v>520000</v>
      </c>
      <c r="E160" s="473">
        <f t="shared" si="32"/>
        <v>170000</v>
      </c>
      <c r="F160" s="473">
        <f t="shared" si="32"/>
        <v>170000</v>
      </c>
      <c r="G160" s="473">
        <f t="shared" si="32"/>
        <v>160000</v>
      </c>
    </row>
    <row r="161" spans="1:9">
      <c r="A161" s="461" t="s">
        <v>419</v>
      </c>
      <c r="B161" s="429"/>
      <c r="C161" s="465">
        <f>SUM(C162:C163)</f>
        <v>110000</v>
      </c>
      <c r="D161" s="465">
        <f>SUM(D162:D163)</f>
        <v>400000</v>
      </c>
      <c r="E161" s="465">
        <f>SUM(E162:E163)</f>
        <v>50000</v>
      </c>
      <c r="F161" s="466">
        <f>SUM(F162:F163)</f>
        <v>50000</v>
      </c>
      <c r="G161" s="466">
        <f>SUM(G162:G163)</f>
        <v>0</v>
      </c>
    </row>
    <row r="162" spans="1:9">
      <c r="A162" s="462" t="s">
        <v>382</v>
      </c>
      <c r="B162" s="429"/>
      <c r="C162" s="467"/>
      <c r="D162" s="467"/>
      <c r="E162" s="467"/>
      <c r="F162" s="467"/>
      <c r="G162" s="479"/>
      <c r="H162" s="538" t="s">
        <v>524</v>
      </c>
    </row>
    <row r="163" spans="1:9">
      <c r="A163" s="462" t="s">
        <v>383</v>
      </c>
      <c r="B163" s="429"/>
      <c r="C163" s="475">
        <v>110000</v>
      </c>
      <c r="D163" s="553">
        <v>400000</v>
      </c>
      <c r="E163" s="467">
        <v>50000</v>
      </c>
      <c r="F163" s="467">
        <v>50000</v>
      </c>
      <c r="G163" s="478"/>
    </row>
    <row r="164" spans="1:9">
      <c r="A164" s="463" t="s">
        <v>420</v>
      </c>
      <c r="B164" s="429"/>
      <c r="C164" s="465">
        <f>SUM(C165:C166)</f>
        <v>0</v>
      </c>
      <c r="D164" s="465">
        <f>SUM(D165:D166)</f>
        <v>20000</v>
      </c>
      <c r="E164" s="465">
        <f>SUM(E165:E166)</f>
        <v>20000</v>
      </c>
      <c r="F164" s="466">
        <f>SUM(F165:F166)</f>
        <v>20000</v>
      </c>
      <c r="G164" s="466">
        <f>SUM(G165:G166)</f>
        <v>60000</v>
      </c>
      <c r="I164" s="373" t="s">
        <v>521</v>
      </c>
    </row>
    <row r="165" spans="1:9">
      <c r="A165" s="462" t="s">
        <v>382</v>
      </c>
      <c r="B165" s="429"/>
      <c r="C165" s="467"/>
      <c r="D165" s="467"/>
      <c r="E165" s="467"/>
      <c r="F165" s="467"/>
      <c r="G165" s="479"/>
    </row>
    <row r="166" spans="1:9">
      <c r="A166" s="462" t="s">
        <v>383</v>
      </c>
      <c r="B166" s="429"/>
      <c r="C166" s="467"/>
      <c r="D166" s="467">
        <v>20000</v>
      </c>
      <c r="E166" s="467">
        <v>20000</v>
      </c>
      <c r="F166" s="467">
        <v>20000</v>
      </c>
      <c r="G166" s="478">
        <v>60000</v>
      </c>
    </row>
    <row r="167" spans="1:9">
      <c r="A167" s="461" t="s">
        <v>421</v>
      </c>
      <c r="B167" s="429"/>
      <c r="C167" s="465">
        <f>SUM(C168:C169)</f>
        <v>115000</v>
      </c>
      <c r="D167" s="465">
        <f>SUM(D168:D169)</f>
        <v>100000</v>
      </c>
      <c r="E167" s="465">
        <f>SUM(E168:E169)</f>
        <v>100000</v>
      </c>
      <c r="F167" s="466">
        <f>SUM(F168:F169)</f>
        <v>100000</v>
      </c>
      <c r="G167" s="466">
        <f>SUM(G168:G169)</f>
        <v>100000</v>
      </c>
    </row>
    <row r="168" spans="1:9">
      <c r="A168" s="462" t="s">
        <v>382</v>
      </c>
      <c r="B168" s="429"/>
      <c r="C168" s="467"/>
      <c r="D168" s="467"/>
      <c r="E168" s="467"/>
      <c r="F168" s="467"/>
      <c r="G168" s="479"/>
    </row>
    <row r="169" spans="1:9">
      <c r="A169" s="462" t="s">
        <v>383</v>
      </c>
      <c r="B169" s="429"/>
      <c r="C169" s="467">
        <v>115000</v>
      </c>
      <c r="D169" s="467">
        <v>100000</v>
      </c>
      <c r="E169" s="467">
        <v>100000</v>
      </c>
      <c r="F169" s="467">
        <v>100000</v>
      </c>
      <c r="G169" s="478">
        <v>100000</v>
      </c>
    </row>
    <row r="170" spans="1:9">
      <c r="A170" s="480" t="s">
        <v>392</v>
      </c>
      <c r="B170" s="429"/>
      <c r="C170" s="476">
        <f>+C171+C172</f>
        <v>333700</v>
      </c>
      <c r="D170" s="476">
        <f>+D171+D172</f>
        <v>2963000</v>
      </c>
      <c r="E170" s="476">
        <f>+E171+E172</f>
        <v>820000</v>
      </c>
      <c r="F170" s="476">
        <f>+F171+F172</f>
        <v>125000</v>
      </c>
      <c r="G170" s="476">
        <f>+G171+G172</f>
        <v>650000</v>
      </c>
    </row>
    <row r="171" spans="1:9">
      <c r="A171" s="477" t="s">
        <v>382</v>
      </c>
      <c r="B171" s="429"/>
      <c r="C171" s="475">
        <f>+C174+C177+C180+C183+C186+C189+C195+C192+C198+C207</f>
        <v>25000</v>
      </c>
      <c r="D171" s="475">
        <f>+D174+D177+D180+D183+D186+D189+D195+D192+D198+D207</f>
        <v>1028000</v>
      </c>
      <c r="E171" s="475">
        <f>+E174+E177+E180+E183+E186+E189+E195+E192+E198+E207</f>
        <v>25000</v>
      </c>
      <c r="F171" s="475">
        <f>+F174+F177+F180+F183+F186+F189+F195+F192+F198+F207</f>
        <v>0</v>
      </c>
      <c r="G171" s="475">
        <f>+G174+G177+G180+G183+G186+G189+G195+G192+G198+G207</f>
        <v>0</v>
      </c>
    </row>
    <row r="172" spans="1:9">
      <c r="A172" s="477" t="s">
        <v>383</v>
      </c>
      <c r="B172" s="429"/>
      <c r="C172" s="475">
        <f>+C175+C178+C181+C184+C187+C190+C193+C196+C199+C202</f>
        <v>308700</v>
      </c>
      <c r="D172" s="475">
        <f>+D175+D178+D181+D184+D187+D190+D193+D196+D199+D202</f>
        <v>1935000</v>
      </c>
      <c r="E172" s="475">
        <f>+E175+E178+E181+E184+E187+E190+E193+E196+E199+E202</f>
        <v>795000</v>
      </c>
      <c r="F172" s="475">
        <f>+F175+F178+F181+F184+F187+F190+F193+F196+F199+F202</f>
        <v>125000</v>
      </c>
      <c r="G172" s="475">
        <f>+G175+G178+G181+G184+G187+G190+G193+G196+G199+G202</f>
        <v>650000</v>
      </c>
    </row>
    <row r="173" spans="1:9">
      <c r="A173" s="463" t="s">
        <v>422</v>
      </c>
      <c r="B173" s="429"/>
      <c r="C173" s="465">
        <f>SUM(C174:C175)</f>
        <v>48700</v>
      </c>
      <c r="D173" s="465">
        <f>SUM(D174:D175)</f>
        <v>0</v>
      </c>
      <c r="E173" s="465">
        <f>SUM(E174:E175)</f>
        <v>0</v>
      </c>
      <c r="F173" s="466">
        <f>SUM(F174:F175)</f>
        <v>0</v>
      </c>
      <c r="G173" s="466">
        <f>SUM(G174:G175)</f>
        <v>0</v>
      </c>
    </row>
    <row r="174" spans="1:9">
      <c r="A174" s="462" t="s">
        <v>382</v>
      </c>
      <c r="B174" s="429"/>
      <c r="C174" s="467"/>
      <c r="D174" s="467"/>
      <c r="E174" s="467"/>
      <c r="F174" s="467"/>
      <c r="G174" s="479"/>
    </row>
    <row r="175" spans="1:9">
      <c r="A175" s="462" t="s">
        <v>383</v>
      </c>
      <c r="B175" s="429"/>
      <c r="C175" s="467">
        <v>48700</v>
      </c>
      <c r="D175" s="467"/>
      <c r="E175" s="467"/>
      <c r="F175" s="467"/>
      <c r="G175" s="478"/>
    </row>
    <row r="176" spans="1:9">
      <c r="A176" s="62" t="s">
        <v>523</v>
      </c>
      <c r="B176" s="429"/>
      <c r="C176" s="465">
        <f>SUM(C177:C178)</f>
        <v>0</v>
      </c>
      <c r="D176" s="465">
        <f>SUM(D177:D178)</f>
        <v>0</v>
      </c>
      <c r="E176" s="465">
        <f>SUM(E177:E178)</f>
        <v>0</v>
      </c>
      <c r="F176" s="466">
        <f>SUM(F177:F178)</f>
        <v>0</v>
      </c>
      <c r="G176" s="466">
        <f>SUM(G177:G178)</f>
        <v>650000</v>
      </c>
    </row>
    <row r="177" spans="1:9">
      <c r="A177" s="462" t="s">
        <v>382</v>
      </c>
      <c r="B177" s="429"/>
      <c r="C177" s="467"/>
      <c r="D177" s="467"/>
      <c r="E177" s="467"/>
      <c r="F177" s="467"/>
      <c r="G177" s="479"/>
    </row>
    <row r="178" spans="1:9">
      <c r="A178" s="462" t="s">
        <v>383</v>
      </c>
      <c r="B178" s="429"/>
      <c r="C178" s="467"/>
      <c r="D178" s="467"/>
      <c r="E178" s="467"/>
      <c r="F178" s="467"/>
      <c r="G178" s="478">
        <v>650000</v>
      </c>
    </row>
    <row r="179" spans="1:9">
      <c r="A179" s="461" t="s">
        <v>519</v>
      </c>
      <c r="B179" s="429"/>
      <c r="C179" s="465">
        <f>SUM(C180:C181)</f>
        <v>0</v>
      </c>
      <c r="D179" s="465">
        <f>SUM(D180:D181)</f>
        <v>20000</v>
      </c>
      <c r="E179" s="465">
        <f>SUM(E180:E181)</f>
        <v>0</v>
      </c>
      <c r="F179" s="466">
        <f>SUM(F180:F181)</f>
        <v>0</v>
      </c>
      <c r="G179" s="466">
        <f>SUM(G180:G181)</f>
        <v>0</v>
      </c>
    </row>
    <row r="180" spans="1:9">
      <c r="A180" s="462" t="s">
        <v>382</v>
      </c>
      <c r="B180" s="429"/>
      <c r="C180" s="467"/>
      <c r="D180" s="467"/>
      <c r="E180" s="467"/>
      <c r="F180" s="467"/>
      <c r="G180" s="479"/>
    </row>
    <row r="181" spans="1:9">
      <c r="A181" s="462" t="s">
        <v>383</v>
      </c>
      <c r="B181" s="481"/>
      <c r="C181" s="475">
        <v>0</v>
      </c>
      <c r="D181" s="467">
        <v>20000</v>
      </c>
      <c r="E181" s="467"/>
      <c r="F181" s="467"/>
    </row>
    <row r="182" spans="1:9">
      <c r="A182" s="461" t="s">
        <v>423</v>
      </c>
      <c r="B182" s="429"/>
      <c r="C182" s="465">
        <f>SUM(C183:C184)</f>
        <v>110000</v>
      </c>
      <c r="D182" s="465">
        <f>SUM(D183:D184)</f>
        <v>1900000</v>
      </c>
      <c r="E182" s="465">
        <f>SUM(E183:E184)</f>
        <v>0</v>
      </c>
      <c r="F182" s="466">
        <f>SUM(F183:F184)</f>
        <v>0</v>
      </c>
      <c r="G182" s="466">
        <f>SUM(G183:G184)</f>
        <v>0</v>
      </c>
    </row>
    <row r="183" spans="1:9">
      <c r="A183" s="462" t="s">
        <v>382</v>
      </c>
      <c r="B183" s="429"/>
      <c r="C183" s="467"/>
      <c r="D183" s="467">
        <v>630000</v>
      </c>
      <c r="E183" s="467"/>
      <c r="F183" s="467"/>
      <c r="G183" s="479"/>
    </row>
    <row r="184" spans="1:9">
      <c r="A184" s="462" t="s">
        <v>383</v>
      </c>
      <c r="B184" s="429"/>
      <c r="C184" s="483">
        <v>110000</v>
      </c>
      <c r="D184" s="467">
        <v>1270000</v>
      </c>
      <c r="E184" s="467"/>
      <c r="F184" s="469"/>
      <c r="G184" s="482"/>
    </row>
    <row r="185" spans="1:9">
      <c r="A185" s="461" t="s">
        <v>424</v>
      </c>
      <c r="B185" s="429"/>
      <c r="C185" s="484">
        <f>SUM(C186:C187)</f>
        <v>0</v>
      </c>
      <c r="D185" s="465">
        <f>SUM(D186:D187)</f>
        <v>0</v>
      </c>
      <c r="E185" s="465">
        <f>SUM(E186:E187)</f>
        <v>300000</v>
      </c>
      <c r="F185" s="494">
        <f>SUM(F186:F187)</f>
        <v>0</v>
      </c>
      <c r="G185" s="494">
        <f>SUM(G186:G187)</f>
        <v>0</v>
      </c>
    </row>
    <row r="186" spans="1:9">
      <c r="A186" s="462" t="s">
        <v>382</v>
      </c>
      <c r="B186" s="429"/>
      <c r="C186" s="485"/>
      <c r="D186" s="467"/>
      <c r="E186" s="467"/>
      <c r="F186" s="469"/>
      <c r="G186" s="482"/>
    </row>
    <row r="187" spans="1:9">
      <c r="A187" s="462" t="s">
        <v>383</v>
      </c>
      <c r="B187" s="429"/>
      <c r="C187"/>
      <c r="D187" s="467"/>
      <c r="E187" s="467">
        <v>300000</v>
      </c>
      <c r="F187" s="493"/>
      <c r="G187" s="482"/>
    </row>
    <row r="188" spans="1:9">
      <c r="A188" s="461" t="s">
        <v>425</v>
      </c>
      <c r="B188" s="429"/>
      <c r="C188" s="484">
        <f>SUM(C189:C190)</f>
        <v>0</v>
      </c>
      <c r="D188" s="465">
        <f>SUM(D189:D190)</f>
        <v>300000</v>
      </c>
      <c r="E188" s="465">
        <f>SUM(E189:E190)</f>
        <v>0</v>
      </c>
      <c r="F188" s="494">
        <f>SUM(F189:F190)</f>
        <v>0</v>
      </c>
      <c r="G188" s="494">
        <f>SUM(G189:G190)</f>
        <v>0</v>
      </c>
    </row>
    <row r="189" spans="1:9">
      <c r="A189" s="462" t="s">
        <v>382</v>
      </c>
      <c r="B189" s="429"/>
      <c r="C189" s="485"/>
      <c r="D189" s="467"/>
      <c r="E189" s="467"/>
      <c r="F189" s="469"/>
      <c r="G189" s="482"/>
      <c r="I189" s="546"/>
    </row>
    <row r="190" spans="1:9">
      <c r="A190" s="462" t="s">
        <v>383</v>
      </c>
      <c r="B190" s="429"/>
      <c r="C190"/>
      <c r="D190" s="467">
        <v>300000</v>
      </c>
      <c r="E190" s="467"/>
      <c r="F190" s="493"/>
      <c r="G190" s="482"/>
    </row>
    <row r="191" spans="1:9">
      <c r="A191" s="463" t="s">
        <v>426</v>
      </c>
      <c r="B191" s="429"/>
      <c r="C191" s="540">
        <f>SUM(C192:C193)</f>
        <v>20000</v>
      </c>
      <c r="D191" s="468">
        <f>SUM(D192:D193)</f>
        <v>400000</v>
      </c>
      <c r="E191" s="468">
        <f>SUM(E192:E193)</f>
        <v>0</v>
      </c>
      <c r="F191" s="468">
        <f>SUM(F192:F193)</f>
        <v>0</v>
      </c>
      <c r="G191" s="468">
        <f>SUM(G192:G193)</f>
        <v>0</v>
      </c>
      <c r="H191" s="367"/>
      <c r="I191" s="538"/>
    </row>
    <row r="192" spans="1:9">
      <c r="A192" s="462" t="s">
        <v>382</v>
      </c>
      <c r="B192" s="429"/>
      <c r="C192" s="485"/>
      <c r="D192" s="467">
        <v>200000</v>
      </c>
      <c r="E192" s="467"/>
      <c r="F192" s="469"/>
      <c r="G192" s="482"/>
    </row>
    <row r="193" spans="1:10">
      <c r="A193" s="462" t="s">
        <v>383</v>
      </c>
      <c r="B193" s="429"/>
      <c r="C193" s="485">
        <v>20000</v>
      </c>
      <c r="D193" s="467">
        <v>200000</v>
      </c>
      <c r="E193" s="467"/>
      <c r="F193" s="469"/>
      <c r="G193" s="482"/>
    </row>
    <row r="194" spans="1:10">
      <c r="A194" s="463" t="s">
        <v>427</v>
      </c>
      <c r="B194" s="429"/>
      <c r="C194" s="484">
        <f>SUM(C195:C196)</f>
        <v>55000</v>
      </c>
      <c r="D194" s="465">
        <f>SUM(D195:D196)</f>
        <v>50000</v>
      </c>
      <c r="E194" s="465">
        <f>SUM(E195:E196)</f>
        <v>50000</v>
      </c>
      <c r="F194" s="494">
        <f>SUM(F195:F196)</f>
        <v>25000</v>
      </c>
      <c r="G194" s="494">
        <f>SUM(G195:G196)</f>
        <v>0</v>
      </c>
    </row>
    <row r="195" spans="1:10">
      <c r="A195" s="462" t="s">
        <v>382</v>
      </c>
      <c r="B195" s="429"/>
      <c r="C195" s="485">
        <v>25000</v>
      </c>
      <c r="D195" s="467">
        <v>25000</v>
      </c>
      <c r="E195" s="467">
        <v>25000</v>
      </c>
      <c r="F195" s="469"/>
      <c r="G195" s="482"/>
    </row>
    <row r="196" spans="1:10">
      <c r="A196" s="462" t="s">
        <v>383</v>
      </c>
      <c r="B196" s="429"/>
      <c r="C196" s="485">
        <v>30000</v>
      </c>
      <c r="D196" s="467">
        <v>25000</v>
      </c>
      <c r="E196" s="467">
        <v>25000</v>
      </c>
      <c r="F196" s="469">
        <v>25000</v>
      </c>
      <c r="G196" s="482"/>
    </row>
    <row r="197" spans="1:10">
      <c r="A197" s="461" t="s">
        <v>428</v>
      </c>
      <c r="B197" s="429"/>
      <c r="C197" s="484">
        <f>SUM(C198:C199)</f>
        <v>100000</v>
      </c>
      <c r="D197" s="465">
        <f>SUM(D198:D199)</f>
        <v>100000</v>
      </c>
      <c r="E197" s="465">
        <f>SUM(E198:E199)</f>
        <v>100000</v>
      </c>
      <c r="F197" s="494">
        <f>SUM(F198:F199)</f>
        <v>100000</v>
      </c>
      <c r="G197" s="494">
        <f>SUM(G198:G199)</f>
        <v>0</v>
      </c>
      <c r="H197" s="373"/>
    </row>
    <row r="198" spans="1:10">
      <c r="A198" s="462" t="s">
        <v>382</v>
      </c>
      <c r="B198" s="429"/>
      <c r="C198" s="485"/>
      <c r="D198" s="467"/>
      <c r="E198" s="467"/>
      <c r="F198" s="469"/>
      <c r="G198" s="482"/>
      <c r="H198" s="538"/>
    </row>
    <row r="199" spans="1:10" s="304" customFormat="1">
      <c r="A199" s="71" t="s">
        <v>383</v>
      </c>
      <c r="B199" s="429"/>
      <c r="C199" s="483">
        <v>100000</v>
      </c>
      <c r="D199" s="475">
        <v>100000</v>
      </c>
      <c r="E199" s="475">
        <v>100000</v>
      </c>
      <c r="F199" s="493">
        <v>100000</v>
      </c>
      <c r="G199" s="367"/>
      <c r="H199" s="538"/>
    </row>
    <row r="200" spans="1:10">
      <c r="A200" s="461" t="s">
        <v>429</v>
      </c>
      <c r="B200" s="429"/>
      <c r="C200" s="484">
        <f>SUM(C201:C202)</f>
        <v>0</v>
      </c>
      <c r="D200" s="465">
        <f>SUM(D201:D202)</f>
        <v>20000</v>
      </c>
      <c r="E200" s="465">
        <f>SUM(E201:E202)</f>
        <v>580000</v>
      </c>
      <c r="F200" s="494">
        <f>SUM(F201:F202)</f>
        <v>0</v>
      </c>
      <c r="G200" s="494">
        <f>SUM(G201:G202)</f>
        <v>0</v>
      </c>
    </row>
    <row r="201" spans="1:10">
      <c r="A201" s="462" t="s">
        <v>382</v>
      </c>
      <c r="B201" s="429"/>
      <c r="C201" s="485"/>
      <c r="D201" s="467"/>
      <c r="E201" s="467">
        <v>210000</v>
      </c>
      <c r="F201" s="469"/>
      <c r="G201" s="482"/>
    </row>
    <row r="202" spans="1:10">
      <c r="A202" s="462" t="s">
        <v>383</v>
      </c>
      <c r="B202" s="429"/>
      <c r="C202" s="483"/>
      <c r="D202" s="475">
        <v>20000</v>
      </c>
      <c r="E202" s="475">
        <v>370000</v>
      </c>
      <c r="F202" s="493"/>
      <c r="G202" s="482"/>
    </row>
    <row r="203" spans="1:10">
      <c r="A203" s="495" t="s">
        <v>393</v>
      </c>
      <c r="B203" s="492"/>
      <c r="C203" s="496">
        <f>+C204+C205</f>
        <v>10499490</v>
      </c>
      <c r="D203" s="497">
        <f>+D204+D205</f>
        <v>1183000</v>
      </c>
      <c r="E203" s="497">
        <f>+E204+E205</f>
        <v>1794000</v>
      </c>
      <c r="F203" s="498">
        <f>+F204+F205</f>
        <v>250000</v>
      </c>
      <c r="G203" s="492"/>
    </row>
    <row r="204" spans="1:10">
      <c r="A204" s="477" t="s">
        <v>382</v>
      </c>
      <c r="B204" s="429"/>
      <c r="C204" s="486">
        <f>+C207+C210+C213+C216+C219+C222+C225+C228+C231</f>
        <v>2768528</v>
      </c>
      <c r="D204" s="486">
        <f>+D207+D210+D213+D216+D219+D222+D225+D228+D231</f>
        <v>173000</v>
      </c>
      <c r="E204" s="486">
        <f>+E207+E210+E213+E216+E219+E222+E225+E228+E231</f>
        <v>513000</v>
      </c>
      <c r="F204" s="486">
        <f>+F207+F210+F213+F216+F219+F222+F225+F228+F231</f>
        <v>0</v>
      </c>
      <c r="G204" s="486">
        <f>+G207+G210+G213+G216+G219+G222+G225+G228+G231</f>
        <v>0</v>
      </c>
    </row>
    <row r="205" spans="1:10">
      <c r="A205" s="477" t="s">
        <v>383</v>
      </c>
      <c r="B205" s="429"/>
      <c r="C205" s="486">
        <f>+C208+C211+C214+C217+C220+C223+C226+C229</f>
        <v>7730962</v>
      </c>
      <c r="D205" s="486">
        <f>+D208+D211+D214+D217+D220+D223+D226+D229+D232</f>
        <v>1010000</v>
      </c>
      <c r="E205" s="486">
        <f>+E208+E211+E214+E217+E220+E223+E226+E229+E232</f>
        <v>1281000</v>
      </c>
      <c r="F205" s="486">
        <f>+F208+F211+F214+F217+F220+F223+F226+F229+F232</f>
        <v>250000</v>
      </c>
      <c r="G205" s="486">
        <f>+G208+G211+G214+G217+G220+G223+G226+G229+G232</f>
        <v>0</v>
      </c>
    </row>
    <row r="206" spans="1:10">
      <c r="A206" s="461" t="s">
        <v>430</v>
      </c>
      <c r="B206" s="429"/>
      <c r="C206" s="484">
        <f>SUM(C207:C208)</f>
        <v>0</v>
      </c>
      <c r="D206" s="465">
        <f>SUM(D207:D208)</f>
        <v>308000</v>
      </c>
      <c r="E206" s="465">
        <f>SUM(E207:E208)</f>
        <v>0</v>
      </c>
      <c r="F206" s="494">
        <f>SUM(F207:F208)</f>
        <v>0</v>
      </c>
      <c r="G206" s="494">
        <f>SUM(G207:G208)</f>
        <v>0</v>
      </c>
    </row>
    <row r="207" spans="1:10">
      <c r="A207" s="462" t="s">
        <v>382</v>
      </c>
      <c r="B207" s="429"/>
      <c r="C207" s="485"/>
      <c r="D207" s="467">
        <v>173000</v>
      </c>
      <c r="E207" s="467"/>
      <c r="F207" s="469"/>
      <c r="G207" s="482"/>
    </row>
    <row r="208" spans="1:10">
      <c r="A208" s="462" t="s">
        <v>383</v>
      </c>
      <c r="B208" s="429"/>
      <c r="C208" s="485">
        <v>0</v>
      </c>
      <c r="D208" s="467">
        <v>135000</v>
      </c>
      <c r="E208" s="467"/>
      <c r="F208" s="469"/>
      <c r="G208" s="482"/>
      <c r="I208" s="548"/>
      <c r="J208" s="547"/>
    </row>
    <row r="209" spans="1:9">
      <c r="A209" s="461" t="s">
        <v>526</v>
      </c>
      <c r="B209" s="429"/>
      <c r="C209" s="484">
        <f>SUM(C210:C211)</f>
        <v>0</v>
      </c>
      <c r="D209" s="465">
        <f>SUM(D210:D211)</f>
        <v>100000</v>
      </c>
      <c r="E209" s="465">
        <f>SUM(E210:E211)</f>
        <v>914000</v>
      </c>
      <c r="F209" s="494">
        <f>SUM(F210:F211)</f>
        <v>250000</v>
      </c>
      <c r="G209" s="494">
        <f>SUM(G210:G211)</f>
        <v>0</v>
      </c>
    </row>
    <row r="210" spans="1:9">
      <c r="A210" s="462" t="s">
        <v>382</v>
      </c>
      <c r="B210" s="429"/>
      <c r="C210" s="485"/>
      <c r="D210" s="467"/>
      <c r="E210" s="467">
        <v>513000</v>
      </c>
      <c r="F210" s="469"/>
      <c r="G210" s="482"/>
    </row>
    <row r="211" spans="1:9">
      <c r="A211" s="462" t="s">
        <v>383</v>
      </c>
      <c r="B211" s="429"/>
      <c r="C211" s="485">
        <v>0</v>
      </c>
      <c r="D211" s="467">
        <v>100000</v>
      </c>
      <c r="E211" s="475">
        <v>401000</v>
      </c>
      <c r="F211" s="469">
        <v>250000</v>
      </c>
      <c r="G211" s="482"/>
      <c r="H211" s="538"/>
      <c r="I211" s="538"/>
    </row>
    <row r="212" spans="1:9">
      <c r="A212" s="461" t="s">
        <v>431</v>
      </c>
      <c r="B212" s="429"/>
      <c r="C212" s="484">
        <f>SUM(C213:C214)</f>
        <v>0</v>
      </c>
      <c r="D212" s="465">
        <f>SUM(D213:D214)</f>
        <v>0</v>
      </c>
      <c r="E212" s="465">
        <f>SUM(E213:E214)</f>
        <v>0</v>
      </c>
      <c r="F212" s="494">
        <f>SUM(F213:F214)</f>
        <v>0</v>
      </c>
      <c r="G212" s="494">
        <f>SUM(G213:G214)</f>
        <v>0</v>
      </c>
    </row>
    <row r="213" spans="1:9" ht="12" customHeight="1">
      <c r="A213" s="462" t="s">
        <v>382</v>
      </c>
      <c r="B213" s="429"/>
      <c r="C213" s="485"/>
      <c r="D213" s="467"/>
      <c r="E213" s="467"/>
      <c r="F213" s="469"/>
      <c r="G213" s="482"/>
    </row>
    <row r="214" spans="1:9">
      <c r="A214" s="462" t="s">
        <v>383</v>
      </c>
      <c r="B214" s="429"/>
      <c r="C214" s="485">
        <v>0</v>
      </c>
      <c r="D214" s="475"/>
      <c r="E214" s="467"/>
      <c r="F214" s="469"/>
      <c r="G214" s="482"/>
      <c r="H214" s="538"/>
    </row>
    <row r="215" spans="1:9">
      <c r="A215" s="461" t="s">
        <v>432</v>
      </c>
      <c r="B215" s="429"/>
      <c r="C215" s="484">
        <f>SUM(C216:C217)</f>
        <v>3341913</v>
      </c>
      <c r="D215" s="465">
        <f>SUM(D216:D217)</f>
        <v>0</v>
      </c>
      <c r="E215" s="465">
        <f>SUM(E216:E217)</f>
        <v>0</v>
      </c>
      <c r="F215" s="494">
        <f>SUM(F216:F217)</f>
        <v>0</v>
      </c>
      <c r="G215" s="494">
        <f>SUM(G216:G217)</f>
        <v>0</v>
      </c>
    </row>
    <row r="216" spans="1:9">
      <c r="A216" s="462" t="s">
        <v>382</v>
      </c>
      <c r="B216" s="429"/>
      <c r="C216" s="485">
        <v>2768528</v>
      </c>
      <c r="D216" s="467"/>
      <c r="E216" s="467"/>
      <c r="F216" s="469"/>
      <c r="G216" s="482"/>
    </row>
    <row r="217" spans="1:9">
      <c r="A217" s="462" t="s">
        <v>383</v>
      </c>
      <c r="B217" s="429"/>
      <c r="C217" s="485">
        <v>573385</v>
      </c>
      <c r="D217" s="467"/>
      <c r="E217" s="467"/>
      <c r="F217" s="467"/>
    </row>
    <row r="218" spans="1:9">
      <c r="A218" s="463" t="s">
        <v>433</v>
      </c>
      <c r="B218" s="429"/>
      <c r="C218" s="484">
        <f>SUM(C219:C220)</f>
        <v>7000000</v>
      </c>
      <c r="D218" s="465">
        <f>SUM(D219:D220)</f>
        <v>0</v>
      </c>
      <c r="E218" s="465">
        <f>SUM(E219:E220)</f>
        <v>0</v>
      </c>
      <c r="F218" s="466">
        <f>SUM(F219:F220)</f>
        <v>0</v>
      </c>
      <c r="G218" s="466">
        <f>SUM(G219:G220)</f>
        <v>0</v>
      </c>
    </row>
    <row r="219" spans="1:9">
      <c r="A219" s="462" t="s">
        <v>382</v>
      </c>
      <c r="B219" s="429"/>
      <c r="C219" s="485"/>
      <c r="D219" s="467"/>
      <c r="E219" s="467"/>
      <c r="F219" s="467"/>
    </row>
    <row r="220" spans="1:9">
      <c r="A220" s="462" t="s">
        <v>383</v>
      </c>
      <c r="B220" s="429"/>
      <c r="C220" s="483">
        <v>7000000</v>
      </c>
      <c r="D220" s="467"/>
      <c r="E220" s="467"/>
      <c r="F220" s="467"/>
    </row>
    <row r="221" spans="1:9">
      <c r="A221" s="461" t="s">
        <v>528</v>
      </c>
      <c r="B221" s="429"/>
      <c r="C221" s="484">
        <f>SUM(C222:C223)</f>
        <v>100000</v>
      </c>
      <c r="D221" s="465">
        <f>SUM(D222:D223)</f>
        <v>700000</v>
      </c>
      <c r="E221" s="465">
        <f>SUM(E222:E223)</f>
        <v>0</v>
      </c>
      <c r="F221" s="466">
        <f>SUM(F222:F223)</f>
        <v>0</v>
      </c>
      <c r="G221" s="466">
        <f>SUM(G222:G223)</f>
        <v>0</v>
      </c>
    </row>
    <row r="222" spans="1:9">
      <c r="A222" s="462" t="s">
        <v>382</v>
      </c>
      <c r="B222" s="429"/>
      <c r="C222" s="485"/>
      <c r="D222" s="467"/>
      <c r="E222" s="467"/>
      <c r="F222" s="469"/>
      <c r="G222" s="482"/>
    </row>
    <row r="223" spans="1:9">
      <c r="A223" s="462" t="s">
        <v>383</v>
      </c>
      <c r="B223" s="429"/>
      <c r="C223" s="483">
        <v>100000</v>
      </c>
      <c r="D223" s="474">
        <v>700000</v>
      </c>
      <c r="E223" s="475"/>
      <c r="F223" s="469"/>
      <c r="G223" s="482"/>
    </row>
    <row r="224" spans="1:9">
      <c r="A224" s="463" t="s">
        <v>434</v>
      </c>
      <c r="B224" s="429"/>
      <c r="C224" s="484">
        <f>SUM(C225:C226)</f>
        <v>17577</v>
      </c>
      <c r="D224" s="465">
        <f>SUM(D225:D226)</f>
        <v>75000</v>
      </c>
      <c r="E224" s="465">
        <f>SUM(E225:E226)</f>
        <v>500000</v>
      </c>
      <c r="F224" s="494">
        <f>SUM(F225:F226)</f>
        <v>0</v>
      </c>
      <c r="G224" s="494">
        <f>SUM(G225:G226)</f>
        <v>0</v>
      </c>
    </row>
    <row r="225" spans="1:8">
      <c r="A225" s="462" t="s">
        <v>382</v>
      </c>
      <c r="B225" s="429"/>
      <c r="C225" s="485"/>
      <c r="D225" s="467"/>
      <c r="E225" s="467"/>
      <c r="F225" s="469"/>
      <c r="G225" s="482"/>
    </row>
    <row r="226" spans="1:8">
      <c r="A226" s="462" t="s">
        <v>383</v>
      </c>
      <c r="B226" s="429"/>
      <c r="C226" s="485">
        <v>17577</v>
      </c>
      <c r="D226" s="467">
        <v>75000</v>
      </c>
      <c r="E226" s="467">
        <v>500000</v>
      </c>
      <c r="F226" s="493"/>
      <c r="G226" s="482"/>
      <c r="H226" s="539" t="s">
        <v>525</v>
      </c>
    </row>
    <row r="227" spans="1:8">
      <c r="A227" s="461" t="s">
        <v>435</v>
      </c>
      <c r="B227" s="429"/>
      <c r="C227" s="484">
        <f>SUM(C228:C229)</f>
        <v>40000</v>
      </c>
      <c r="D227" s="465">
        <f>SUM(D228:D229)</f>
        <v>0</v>
      </c>
      <c r="E227" s="465">
        <f>SUM(E228:E229)</f>
        <v>0</v>
      </c>
      <c r="F227" s="494">
        <f>SUM(F228:F229)</f>
        <v>0</v>
      </c>
      <c r="G227" s="494">
        <f>SUM(G228:G229)</f>
        <v>0</v>
      </c>
    </row>
    <row r="228" spans="1:8">
      <c r="A228" s="462" t="s">
        <v>382</v>
      </c>
      <c r="B228" s="429"/>
      <c r="C228" s="485"/>
      <c r="D228" s="467"/>
      <c r="E228" s="467"/>
      <c r="F228" s="469"/>
      <c r="G228" s="482"/>
    </row>
    <row r="229" spans="1:8">
      <c r="A229" s="462" t="s">
        <v>383</v>
      </c>
      <c r="B229" s="429"/>
      <c r="C229" s="485">
        <v>40000</v>
      </c>
      <c r="D229" s="467"/>
      <c r="E229" s="467"/>
      <c r="F229" s="469"/>
      <c r="G229" s="482"/>
    </row>
    <row r="230" spans="1:8">
      <c r="A230" s="461" t="s">
        <v>436</v>
      </c>
      <c r="B230" s="429"/>
      <c r="C230" s="484">
        <f>SUM(C231:C232)</f>
        <v>0</v>
      </c>
      <c r="D230" s="465">
        <f>SUM(D231:D232)</f>
        <v>0</v>
      </c>
      <c r="E230" s="465">
        <f>SUM(E231:E232)</f>
        <v>380000</v>
      </c>
      <c r="F230" s="494">
        <f>SUM(F231:F232)</f>
        <v>0</v>
      </c>
      <c r="G230" s="494">
        <f>SUM(G231:G232)</f>
        <v>0</v>
      </c>
    </row>
    <row r="231" spans="1:8">
      <c r="A231" s="462" t="s">
        <v>382</v>
      </c>
      <c r="B231" s="429"/>
      <c r="C231" s="485"/>
      <c r="D231" s="467"/>
      <c r="E231" s="467"/>
      <c r="F231" s="469"/>
      <c r="G231" s="482"/>
    </row>
    <row r="232" spans="1:8">
      <c r="A232" s="462" t="s">
        <v>383</v>
      </c>
      <c r="B232" s="429"/>
      <c r="C232"/>
      <c r="D232" s="475"/>
      <c r="E232" s="467">
        <v>380000</v>
      </c>
      <c r="F232" s="469"/>
      <c r="G232" s="482"/>
    </row>
    <row r="233" spans="1:8">
      <c r="A233" s="125" t="s">
        <v>395</v>
      </c>
      <c r="B233" s="429"/>
      <c r="C233" s="487">
        <f>SUM(C234:C235)</f>
        <v>12772124</v>
      </c>
      <c r="D233" s="470">
        <f>SUM(D234:D235)</f>
        <v>6026000</v>
      </c>
      <c r="E233" s="470">
        <f>SUM(E234:E235)</f>
        <v>4404000</v>
      </c>
      <c r="F233" s="499">
        <f>SUM(F234:F235)</f>
        <v>1855000</v>
      </c>
      <c r="G233" s="499">
        <f>SUM(G234:G235)</f>
        <v>1560000</v>
      </c>
    </row>
    <row r="234" spans="1:8">
      <c r="A234" s="462" t="s">
        <v>382</v>
      </c>
      <c r="B234" s="429"/>
      <c r="C234" s="488">
        <f t="shared" ref="C234:G235" si="33">+C95+C101+C156+C159+C171+C204</f>
        <v>3454216</v>
      </c>
      <c r="D234" s="471">
        <f t="shared" si="33"/>
        <v>1501000</v>
      </c>
      <c r="E234" s="471">
        <f t="shared" si="33"/>
        <v>738000</v>
      </c>
      <c r="F234" s="500">
        <f t="shared" si="33"/>
        <v>200000</v>
      </c>
      <c r="G234" s="500">
        <f t="shared" si="33"/>
        <v>0</v>
      </c>
    </row>
    <row r="235" spans="1:8" ht="13.8" thickBot="1">
      <c r="A235" s="464" t="s">
        <v>383</v>
      </c>
      <c r="B235" s="429"/>
      <c r="C235" s="489">
        <f t="shared" si="33"/>
        <v>9317908</v>
      </c>
      <c r="D235" s="472">
        <f t="shared" si="33"/>
        <v>4525000</v>
      </c>
      <c r="E235" s="472">
        <f t="shared" si="33"/>
        <v>3666000</v>
      </c>
      <c r="F235" s="501">
        <f t="shared" si="33"/>
        <v>1655000</v>
      </c>
      <c r="G235" s="501">
        <f t="shared" si="33"/>
        <v>1560000</v>
      </c>
    </row>
    <row r="237" spans="1:8">
      <c r="A237" s="538"/>
      <c r="B237" s="538"/>
      <c r="C237" s="538"/>
    </row>
    <row r="238" spans="1:8">
      <c r="A238" s="538"/>
      <c r="B238" s="538"/>
      <c r="C238" s="538"/>
    </row>
    <row r="242" spans="7:7">
      <c r="G242" s="482"/>
    </row>
  </sheetData>
  <mergeCells count="1">
    <mergeCell ref="H57:M57"/>
  </mergeCells>
  <phoneticPr fontId="8" type="noConversion"/>
  <conditionalFormatting sqref="C20 B49:G49">
    <cfRule type="cellIs" dxfId="1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3.2"/>
  <cols>
    <col min="1" max="1" width="32.109375" customWidth="1"/>
    <col min="2" max="2" width="10.33203125" customWidth="1"/>
    <col min="3" max="3" width="11.5546875" customWidth="1"/>
    <col min="4" max="4" width="11.33203125" customWidth="1"/>
    <col min="5" max="5" width="11" customWidth="1"/>
    <col min="6" max="6" width="10.44140625" customWidth="1"/>
    <col min="7" max="7" width="10.109375" customWidth="1"/>
    <col min="8" max="8" width="41.33203125" customWidth="1"/>
    <col min="9" max="10" width="12.5546875" style="124" customWidth="1"/>
    <col min="11" max="12" width="8.6640625" customWidth="1"/>
    <col min="13" max="16" width="9.33203125" bestFit="1" customWidth="1"/>
  </cols>
  <sheetData>
    <row r="1" spans="1:12" ht="53.4" thickBot="1">
      <c r="A1" s="2" t="s">
        <v>437</v>
      </c>
      <c r="B1" s="328" t="s">
        <v>438</v>
      </c>
      <c r="C1" s="328" t="s">
        <v>439</v>
      </c>
      <c r="D1" s="328" t="s">
        <v>440</v>
      </c>
      <c r="E1" s="328" t="s">
        <v>441</v>
      </c>
      <c r="F1" s="328" t="s">
        <v>442</v>
      </c>
      <c r="G1" s="328" t="s">
        <v>299</v>
      </c>
      <c r="H1" s="122" t="s">
        <v>9</v>
      </c>
      <c r="I1" s="331" t="s">
        <v>443</v>
      </c>
      <c r="J1" s="331" t="s">
        <v>444</v>
      </c>
      <c r="K1" s="388" t="s">
        <v>445</v>
      </c>
      <c r="L1" s="388" t="s">
        <v>445</v>
      </c>
    </row>
    <row r="2" spans="1:12">
      <c r="A2" s="62" t="s">
        <v>399</v>
      </c>
      <c r="B2" s="25">
        <f t="shared" ref="B2:G2" si="0">B3+B6</f>
        <v>0</v>
      </c>
      <c r="C2" s="25">
        <f t="shared" si="0"/>
        <v>0</v>
      </c>
      <c r="D2" s="25">
        <f t="shared" si="0"/>
        <v>0</v>
      </c>
      <c r="E2" s="25">
        <f t="shared" si="0"/>
        <v>0</v>
      </c>
      <c r="F2" s="25">
        <f t="shared" si="0"/>
        <v>0</v>
      </c>
      <c r="G2" s="26">
        <f t="shared" si="0"/>
        <v>0</v>
      </c>
      <c r="I2" s="124">
        <f>Eelarvearuanne!H56</f>
        <v>0</v>
      </c>
      <c r="J2" s="7">
        <f>Eelarvearuanne!D56</f>
        <v>0</v>
      </c>
      <c r="K2" s="124">
        <f>B2-I2</f>
        <v>0</v>
      </c>
      <c r="L2" s="124">
        <f>C2-J2</f>
        <v>0</v>
      </c>
    </row>
    <row r="3" spans="1:12">
      <c r="A3" s="60" t="s">
        <v>446</v>
      </c>
      <c r="B3" s="36">
        <f t="shared" ref="B3:G3" si="1">B4+B5</f>
        <v>0</v>
      </c>
      <c r="C3" s="36">
        <f t="shared" si="1"/>
        <v>0</v>
      </c>
      <c r="D3" s="36">
        <f t="shared" si="1"/>
        <v>0</v>
      </c>
      <c r="E3" s="36">
        <f t="shared" si="1"/>
        <v>0</v>
      </c>
      <c r="F3" s="36">
        <f t="shared" si="1"/>
        <v>0</v>
      </c>
      <c r="G3" s="37">
        <f t="shared" si="1"/>
        <v>0</v>
      </c>
    </row>
    <row r="4" spans="1:12">
      <c r="A4" s="60" t="s">
        <v>447</v>
      </c>
      <c r="B4" s="48"/>
      <c r="C4" s="48"/>
      <c r="D4" s="48"/>
      <c r="E4" s="48"/>
      <c r="F4" s="48"/>
      <c r="G4" s="61"/>
      <c r="H4" s="1" t="s">
        <v>448</v>
      </c>
      <c r="I4" s="332"/>
      <c r="J4" s="332"/>
    </row>
    <row r="5" spans="1:12">
      <c r="A5" s="60" t="s">
        <v>449</v>
      </c>
      <c r="B5" s="48"/>
      <c r="C5" s="48"/>
      <c r="D5" s="48"/>
      <c r="E5" s="48"/>
      <c r="F5" s="48"/>
      <c r="G5" s="61"/>
      <c r="H5" t="s">
        <v>450</v>
      </c>
      <c r="L5" s="387"/>
    </row>
    <row r="6" spans="1:12">
      <c r="A6" s="60" t="s">
        <v>451</v>
      </c>
      <c r="B6" s="36">
        <f t="shared" ref="B6:G6" si="2">B7+B8</f>
        <v>0</v>
      </c>
      <c r="C6" s="36">
        <f t="shared" si="2"/>
        <v>0</v>
      </c>
      <c r="D6" s="36">
        <f t="shared" si="2"/>
        <v>0</v>
      </c>
      <c r="E6" s="36">
        <f t="shared" si="2"/>
        <v>0</v>
      </c>
      <c r="F6" s="36">
        <f t="shared" si="2"/>
        <v>0</v>
      </c>
      <c r="G6" s="37">
        <f t="shared" si="2"/>
        <v>0</v>
      </c>
    </row>
    <row r="7" spans="1:12">
      <c r="A7" s="60" t="s">
        <v>447</v>
      </c>
      <c r="B7" s="48"/>
      <c r="C7" s="48"/>
      <c r="D7" s="48"/>
      <c r="E7" s="48"/>
      <c r="F7" s="48"/>
      <c r="G7" s="61"/>
    </row>
    <row r="8" spans="1:12">
      <c r="A8" s="60" t="s">
        <v>449</v>
      </c>
      <c r="B8" s="48"/>
      <c r="C8" s="48"/>
      <c r="D8" s="48"/>
      <c r="E8" s="48"/>
      <c r="F8" s="48"/>
      <c r="G8" s="61"/>
      <c r="H8" s="126" t="s">
        <v>452</v>
      </c>
      <c r="I8" s="333"/>
      <c r="J8" s="333"/>
    </row>
    <row r="9" spans="1:12">
      <c r="A9" s="62" t="s">
        <v>385</v>
      </c>
      <c r="B9" s="25">
        <f t="shared" ref="B9:G9" si="3">B10+B13</f>
        <v>0</v>
      </c>
      <c r="C9" s="25">
        <f t="shared" si="3"/>
        <v>0</v>
      </c>
      <c r="D9" s="25">
        <f t="shared" si="3"/>
        <v>0</v>
      </c>
      <c r="E9" s="25">
        <f t="shared" si="3"/>
        <v>0</v>
      </c>
      <c r="F9" s="25">
        <f t="shared" si="3"/>
        <v>0</v>
      </c>
      <c r="G9" s="26">
        <f t="shared" si="3"/>
        <v>0</v>
      </c>
      <c r="I9" s="124">
        <f>Eelarvearuanne!H63</f>
        <v>0</v>
      </c>
      <c r="J9" s="124">
        <f>Eelarvearuanne!D63</f>
        <v>0</v>
      </c>
      <c r="K9" s="124">
        <f>B9-I9</f>
        <v>0</v>
      </c>
      <c r="L9" s="124">
        <f>C9-J9</f>
        <v>0</v>
      </c>
    </row>
    <row r="10" spans="1:12">
      <c r="A10" s="60" t="s">
        <v>446</v>
      </c>
      <c r="B10" s="36">
        <f t="shared" ref="B10:G10" si="4">B11+B12</f>
        <v>0</v>
      </c>
      <c r="C10" s="36">
        <f t="shared" si="4"/>
        <v>0</v>
      </c>
      <c r="D10" s="36">
        <f t="shared" si="4"/>
        <v>0</v>
      </c>
      <c r="E10" s="36">
        <f t="shared" si="4"/>
        <v>0</v>
      </c>
      <c r="F10" s="36">
        <f t="shared" si="4"/>
        <v>0</v>
      </c>
      <c r="G10" s="37">
        <f t="shared" si="4"/>
        <v>0</v>
      </c>
    </row>
    <row r="11" spans="1:12">
      <c r="A11" s="60" t="s">
        <v>447</v>
      </c>
      <c r="B11" s="48"/>
      <c r="C11" s="48"/>
      <c r="D11" s="48"/>
      <c r="E11" s="48"/>
      <c r="F11" s="48"/>
      <c r="G11" s="61"/>
    </row>
    <row r="12" spans="1:12">
      <c r="A12" s="60" t="s">
        <v>449</v>
      </c>
      <c r="B12" s="48"/>
      <c r="C12" s="48"/>
      <c r="D12" s="48"/>
      <c r="E12" s="48"/>
      <c r="F12" s="48"/>
      <c r="G12" s="61"/>
    </row>
    <row r="13" spans="1:12">
      <c r="A13" s="60" t="s">
        <v>451</v>
      </c>
      <c r="B13" s="36">
        <f t="shared" ref="B13:G13" si="5">B14+B15</f>
        <v>0</v>
      </c>
      <c r="C13" s="36">
        <f t="shared" si="5"/>
        <v>0</v>
      </c>
      <c r="D13" s="36">
        <f t="shared" si="5"/>
        <v>0</v>
      </c>
      <c r="E13" s="36">
        <f t="shared" si="5"/>
        <v>0</v>
      </c>
      <c r="F13" s="36">
        <f t="shared" si="5"/>
        <v>0</v>
      </c>
      <c r="G13" s="37">
        <f t="shared" si="5"/>
        <v>0</v>
      </c>
    </row>
    <row r="14" spans="1:12">
      <c r="A14" s="60" t="s">
        <v>447</v>
      </c>
      <c r="B14" s="48"/>
      <c r="C14" s="48"/>
      <c r="D14" s="48"/>
      <c r="E14" s="48"/>
      <c r="F14" s="48"/>
      <c r="G14" s="61"/>
    </row>
    <row r="15" spans="1:12">
      <c r="A15" s="60" t="s">
        <v>449</v>
      </c>
      <c r="B15" s="48"/>
      <c r="C15" s="48"/>
      <c r="D15" s="48"/>
      <c r="E15" s="48"/>
      <c r="F15" s="48"/>
      <c r="G15" s="61"/>
    </row>
    <row r="16" spans="1:12">
      <c r="A16" s="62" t="s">
        <v>386</v>
      </c>
      <c r="B16" s="25">
        <f t="shared" ref="B16:G16" si="6">B17+B20</f>
        <v>0</v>
      </c>
      <c r="C16" s="25">
        <f t="shared" si="6"/>
        <v>0</v>
      </c>
      <c r="D16" s="25">
        <f t="shared" si="6"/>
        <v>0</v>
      </c>
      <c r="E16" s="25">
        <f t="shared" si="6"/>
        <v>0</v>
      </c>
      <c r="F16" s="25">
        <f t="shared" si="6"/>
        <v>0</v>
      </c>
      <c r="G16" s="26">
        <f t="shared" si="6"/>
        <v>0</v>
      </c>
      <c r="I16" s="124">
        <f>Eelarvearuanne!H64</f>
        <v>0</v>
      </c>
      <c r="J16" s="124">
        <f>Eelarvearuanne!D64</f>
        <v>0</v>
      </c>
      <c r="K16" s="124">
        <f>B16-I16</f>
        <v>0</v>
      </c>
      <c r="L16" s="124">
        <f>C16-J16</f>
        <v>0</v>
      </c>
    </row>
    <row r="17" spans="1:12">
      <c r="A17" s="60" t="s">
        <v>446</v>
      </c>
      <c r="B17" s="36">
        <f t="shared" ref="B17:G17" si="7">B18+B19</f>
        <v>0</v>
      </c>
      <c r="C17" s="36">
        <f t="shared" si="7"/>
        <v>0</v>
      </c>
      <c r="D17" s="36">
        <f t="shared" si="7"/>
        <v>0</v>
      </c>
      <c r="E17" s="36">
        <f t="shared" si="7"/>
        <v>0</v>
      </c>
      <c r="F17" s="36">
        <f t="shared" si="7"/>
        <v>0</v>
      </c>
      <c r="G17" s="37">
        <f t="shared" si="7"/>
        <v>0</v>
      </c>
    </row>
    <row r="18" spans="1:12">
      <c r="A18" s="60" t="s">
        <v>447</v>
      </c>
      <c r="B18" s="48"/>
      <c r="C18" s="48"/>
      <c r="D18" s="48"/>
      <c r="E18" s="48"/>
      <c r="F18" s="48"/>
      <c r="G18" s="61"/>
    </row>
    <row r="19" spans="1:12">
      <c r="A19" s="60" t="s">
        <v>449</v>
      </c>
      <c r="B19" s="48"/>
      <c r="C19" s="48"/>
      <c r="D19" s="48"/>
      <c r="E19" s="48"/>
      <c r="F19" s="48"/>
      <c r="G19" s="61"/>
    </row>
    <row r="20" spans="1:12">
      <c r="A20" s="60" t="s">
        <v>451</v>
      </c>
      <c r="B20" s="36">
        <f t="shared" ref="B20:G20" si="8">B21+B22</f>
        <v>0</v>
      </c>
      <c r="C20" s="36">
        <f t="shared" si="8"/>
        <v>0</v>
      </c>
      <c r="D20" s="36">
        <f t="shared" si="8"/>
        <v>0</v>
      </c>
      <c r="E20" s="36">
        <f t="shared" si="8"/>
        <v>0</v>
      </c>
      <c r="F20" s="36">
        <f t="shared" si="8"/>
        <v>0</v>
      </c>
      <c r="G20" s="37">
        <f t="shared" si="8"/>
        <v>0</v>
      </c>
    </row>
    <row r="21" spans="1:12">
      <c r="A21" s="60" t="s">
        <v>447</v>
      </c>
      <c r="B21" s="48"/>
      <c r="C21" s="48"/>
      <c r="D21" s="48"/>
      <c r="E21" s="48"/>
      <c r="F21" s="48"/>
      <c r="G21" s="61"/>
    </row>
    <row r="22" spans="1:12">
      <c r="A22" s="60" t="s">
        <v>449</v>
      </c>
      <c r="B22" s="48"/>
      <c r="C22" s="48"/>
      <c r="D22" s="48"/>
      <c r="E22" s="48"/>
      <c r="F22" s="48"/>
      <c r="G22" s="61"/>
    </row>
    <row r="23" spans="1:12">
      <c r="A23" s="62" t="s">
        <v>387</v>
      </c>
      <c r="B23" s="25">
        <f t="shared" ref="B23:G23" si="9">B24+B27</f>
        <v>0</v>
      </c>
      <c r="C23" s="25">
        <f t="shared" si="9"/>
        <v>0</v>
      </c>
      <c r="D23" s="25">
        <f t="shared" si="9"/>
        <v>0</v>
      </c>
      <c r="E23" s="25">
        <f t="shared" si="9"/>
        <v>0</v>
      </c>
      <c r="F23" s="25">
        <f t="shared" si="9"/>
        <v>0</v>
      </c>
      <c r="G23" s="26">
        <f t="shared" si="9"/>
        <v>0</v>
      </c>
      <c r="I23" s="124">
        <f>Eelarvearuanne!H68</f>
        <v>0</v>
      </c>
      <c r="J23" s="124">
        <f>Eelarvearuanne!D68</f>
        <v>0</v>
      </c>
      <c r="K23" s="124">
        <f>B23-I23</f>
        <v>0</v>
      </c>
      <c r="L23" s="124">
        <f>C23-J23</f>
        <v>0</v>
      </c>
    </row>
    <row r="24" spans="1:12">
      <c r="A24" s="60" t="s">
        <v>446</v>
      </c>
      <c r="B24" s="36">
        <f t="shared" ref="B24:G24" si="10">B25+B26</f>
        <v>0</v>
      </c>
      <c r="C24" s="36">
        <f t="shared" si="10"/>
        <v>0</v>
      </c>
      <c r="D24" s="36">
        <f t="shared" si="10"/>
        <v>0</v>
      </c>
      <c r="E24" s="36">
        <f t="shared" si="10"/>
        <v>0</v>
      </c>
      <c r="F24" s="36">
        <f t="shared" si="10"/>
        <v>0</v>
      </c>
      <c r="G24" s="37">
        <f t="shared" si="10"/>
        <v>0</v>
      </c>
    </row>
    <row r="25" spans="1:12">
      <c r="A25" s="60" t="s">
        <v>447</v>
      </c>
      <c r="B25" s="48"/>
      <c r="C25" s="48"/>
      <c r="D25" s="48"/>
      <c r="E25" s="48"/>
      <c r="F25" s="48"/>
      <c r="G25" s="61"/>
    </row>
    <row r="26" spans="1:12">
      <c r="A26" s="60" t="s">
        <v>449</v>
      </c>
      <c r="B26" s="48"/>
      <c r="C26" s="48"/>
      <c r="D26" s="48"/>
      <c r="E26" s="48"/>
      <c r="F26" s="48"/>
      <c r="G26" s="61"/>
    </row>
    <row r="27" spans="1:12">
      <c r="A27" s="60" t="s">
        <v>451</v>
      </c>
      <c r="B27" s="36">
        <f t="shared" ref="B27:G27" si="11">B28+B29</f>
        <v>0</v>
      </c>
      <c r="C27" s="36">
        <f t="shared" si="11"/>
        <v>0</v>
      </c>
      <c r="D27" s="36">
        <f t="shared" si="11"/>
        <v>0</v>
      </c>
      <c r="E27" s="36">
        <f t="shared" si="11"/>
        <v>0</v>
      </c>
      <c r="F27" s="36">
        <f t="shared" si="11"/>
        <v>0</v>
      </c>
      <c r="G27" s="37">
        <f t="shared" si="11"/>
        <v>0</v>
      </c>
    </row>
    <row r="28" spans="1:12">
      <c r="A28" s="60" t="s">
        <v>447</v>
      </c>
      <c r="B28" s="48"/>
      <c r="C28" s="48"/>
      <c r="D28" s="48"/>
      <c r="E28" s="48"/>
      <c r="F28" s="48"/>
      <c r="G28" s="61"/>
    </row>
    <row r="29" spans="1:12">
      <c r="A29" s="60" t="s">
        <v>449</v>
      </c>
      <c r="B29" s="48"/>
      <c r="C29" s="48"/>
      <c r="D29" s="48"/>
      <c r="E29" s="48"/>
      <c r="F29" s="48"/>
      <c r="G29" s="61"/>
    </row>
    <row r="30" spans="1:12">
      <c r="A30" s="62" t="s">
        <v>389</v>
      </c>
      <c r="B30" s="25">
        <f t="shared" ref="B30:G30" si="12">B31+B34</f>
        <v>0</v>
      </c>
      <c r="C30" s="25">
        <f t="shared" si="12"/>
        <v>0</v>
      </c>
      <c r="D30" s="25">
        <f t="shared" si="12"/>
        <v>0</v>
      </c>
      <c r="E30" s="25">
        <f t="shared" si="12"/>
        <v>0</v>
      </c>
      <c r="F30" s="25">
        <f t="shared" si="12"/>
        <v>0</v>
      </c>
      <c r="G30" s="26">
        <f t="shared" si="12"/>
        <v>0</v>
      </c>
      <c r="I30" s="124">
        <f>Eelarvearuanne!H85</f>
        <v>0</v>
      </c>
      <c r="J30" s="124">
        <f>Eelarvearuanne!D85</f>
        <v>0</v>
      </c>
      <c r="K30" s="124">
        <f>B30-I30</f>
        <v>0</v>
      </c>
      <c r="L30" s="124">
        <f>C30-J30</f>
        <v>0</v>
      </c>
    </row>
    <row r="31" spans="1:12">
      <c r="A31" s="60" t="s">
        <v>446</v>
      </c>
      <c r="B31" s="36">
        <f t="shared" ref="B31:G31" si="13">B32+B33</f>
        <v>0</v>
      </c>
      <c r="C31" s="36">
        <f t="shared" si="13"/>
        <v>0</v>
      </c>
      <c r="D31" s="36">
        <f t="shared" si="13"/>
        <v>0</v>
      </c>
      <c r="E31" s="36">
        <f t="shared" si="13"/>
        <v>0</v>
      </c>
      <c r="F31" s="36">
        <f t="shared" si="13"/>
        <v>0</v>
      </c>
      <c r="G31" s="37">
        <f t="shared" si="13"/>
        <v>0</v>
      </c>
    </row>
    <row r="32" spans="1:12">
      <c r="A32" s="60" t="s">
        <v>447</v>
      </c>
      <c r="B32" s="48"/>
      <c r="C32" s="48"/>
      <c r="D32" s="48"/>
      <c r="E32" s="48"/>
      <c r="F32" s="48"/>
      <c r="G32" s="61"/>
    </row>
    <row r="33" spans="1:12">
      <c r="A33" s="60" t="s">
        <v>449</v>
      </c>
      <c r="B33" s="48"/>
      <c r="C33" s="48"/>
      <c r="D33" s="48"/>
      <c r="E33" s="48"/>
      <c r="F33" s="48"/>
      <c r="G33" s="61"/>
    </row>
    <row r="34" spans="1:12">
      <c r="A34" s="60" t="s">
        <v>451</v>
      </c>
      <c r="B34" s="36">
        <f t="shared" ref="B34:G34" si="14">B35+B36</f>
        <v>0</v>
      </c>
      <c r="C34" s="36">
        <f t="shared" si="14"/>
        <v>0</v>
      </c>
      <c r="D34" s="36">
        <f t="shared" si="14"/>
        <v>0</v>
      </c>
      <c r="E34" s="36">
        <f t="shared" si="14"/>
        <v>0</v>
      </c>
      <c r="F34" s="36">
        <f t="shared" si="14"/>
        <v>0</v>
      </c>
      <c r="G34" s="37">
        <f t="shared" si="14"/>
        <v>0</v>
      </c>
    </row>
    <row r="35" spans="1:12">
      <c r="A35" s="60" t="s">
        <v>447</v>
      </c>
      <c r="B35" s="48"/>
      <c r="C35" s="48"/>
      <c r="D35" s="48"/>
      <c r="E35" s="48"/>
      <c r="F35" s="48"/>
      <c r="G35" s="61"/>
    </row>
    <row r="36" spans="1:12">
      <c r="A36" s="60" t="s">
        <v>449</v>
      </c>
      <c r="B36" s="48"/>
      <c r="C36" s="48"/>
      <c r="D36" s="48"/>
      <c r="E36" s="48"/>
      <c r="F36" s="48"/>
      <c r="G36" s="61"/>
    </row>
    <row r="37" spans="1:12">
      <c r="A37" s="62" t="s">
        <v>390</v>
      </c>
      <c r="B37" s="25">
        <f t="shared" ref="B37:G37" si="15">B38+B41</f>
        <v>0</v>
      </c>
      <c r="C37" s="25">
        <f t="shared" si="15"/>
        <v>0</v>
      </c>
      <c r="D37" s="25">
        <f t="shared" si="15"/>
        <v>0</v>
      </c>
      <c r="E37" s="25">
        <f t="shared" si="15"/>
        <v>0</v>
      </c>
      <c r="F37" s="25">
        <f t="shared" si="15"/>
        <v>0</v>
      </c>
      <c r="G37" s="26">
        <f t="shared" si="15"/>
        <v>0</v>
      </c>
      <c r="I37" s="124">
        <f>Eelarvearuanne!H92</f>
        <v>0</v>
      </c>
      <c r="J37" s="7">
        <f>Eelarvearuanne!D92</f>
        <v>0</v>
      </c>
      <c r="K37" s="124">
        <f>B37-I37</f>
        <v>0</v>
      </c>
      <c r="L37" s="124">
        <f>C37-J37</f>
        <v>0</v>
      </c>
    </row>
    <row r="38" spans="1:12">
      <c r="A38" s="60" t="s">
        <v>446</v>
      </c>
      <c r="B38" s="36">
        <f t="shared" ref="B38:G38" si="16">B39+B40</f>
        <v>0</v>
      </c>
      <c r="C38" s="36">
        <f t="shared" si="16"/>
        <v>0</v>
      </c>
      <c r="D38" s="36">
        <f t="shared" si="16"/>
        <v>0</v>
      </c>
      <c r="E38" s="36">
        <f t="shared" si="16"/>
        <v>0</v>
      </c>
      <c r="F38" s="36">
        <f t="shared" si="16"/>
        <v>0</v>
      </c>
      <c r="G38" s="37">
        <f t="shared" si="16"/>
        <v>0</v>
      </c>
    </row>
    <row r="39" spans="1:12">
      <c r="A39" s="60" t="s">
        <v>447</v>
      </c>
      <c r="B39" s="48"/>
      <c r="C39" s="48"/>
      <c r="D39" s="48"/>
      <c r="E39" s="48"/>
      <c r="F39" s="48"/>
      <c r="G39" s="61"/>
    </row>
    <row r="40" spans="1:12">
      <c r="A40" s="60" t="s">
        <v>449</v>
      </c>
      <c r="B40" s="48"/>
      <c r="C40" s="48"/>
      <c r="D40" s="48"/>
      <c r="E40" s="48"/>
      <c r="F40" s="48"/>
      <c r="G40" s="61"/>
    </row>
    <row r="41" spans="1:12">
      <c r="A41" s="60" t="s">
        <v>451</v>
      </c>
      <c r="B41" s="36">
        <f t="shared" ref="B41:G41" si="17">B42+B43</f>
        <v>0</v>
      </c>
      <c r="C41" s="36">
        <f t="shared" si="17"/>
        <v>0</v>
      </c>
      <c r="D41" s="36">
        <f t="shared" si="17"/>
        <v>0</v>
      </c>
      <c r="E41" s="36">
        <f t="shared" si="17"/>
        <v>0</v>
      </c>
      <c r="F41" s="36">
        <f t="shared" si="17"/>
        <v>0</v>
      </c>
      <c r="G41" s="37">
        <f t="shared" si="17"/>
        <v>0</v>
      </c>
    </row>
    <row r="42" spans="1:12">
      <c r="A42" s="60" t="s">
        <v>447</v>
      </c>
      <c r="B42" s="48"/>
      <c r="C42" s="48"/>
      <c r="D42" s="48"/>
      <c r="E42" s="48"/>
      <c r="F42" s="48"/>
      <c r="G42" s="61"/>
    </row>
    <row r="43" spans="1:12">
      <c r="A43" s="60" t="s">
        <v>449</v>
      </c>
      <c r="B43" s="48"/>
      <c r="C43" s="48"/>
      <c r="D43" s="48"/>
      <c r="E43" s="48"/>
      <c r="F43" s="48"/>
      <c r="G43" s="61"/>
    </row>
    <row r="44" spans="1:12">
      <c r="A44" s="62" t="s">
        <v>391</v>
      </c>
      <c r="B44" s="25">
        <f t="shared" ref="B44:G44" si="18">B45+B48</f>
        <v>0</v>
      </c>
      <c r="C44" s="25">
        <f t="shared" si="18"/>
        <v>0</v>
      </c>
      <c r="D44" s="25">
        <f t="shared" si="18"/>
        <v>0</v>
      </c>
      <c r="E44" s="25">
        <f t="shared" si="18"/>
        <v>0</v>
      </c>
      <c r="F44" s="25">
        <f t="shared" si="18"/>
        <v>0</v>
      </c>
      <c r="G44" s="26">
        <f t="shared" si="18"/>
        <v>0</v>
      </c>
      <c r="I44" s="124">
        <f>Eelarvearuanne!H99</f>
        <v>0</v>
      </c>
      <c r="J44" s="124">
        <f>Eelarvearuanne!D99</f>
        <v>0</v>
      </c>
      <c r="K44" s="124">
        <f>B44-I44</f>
        <v>0</v>
      </c>
      <c r="L44" s="124">
        <f>C44-J44</f>
        <v>0</v>
      </c>
    </row>
    <row r="45" spans="1:12">
      <c r="A45" s="60" t="s">
        <v>446</v>
      </c>
      <c r="B45" s="36">
        <f t="shared" ref="B45:G45" si="19">B46+B47</f>
        <v>0</v>
      </c>
      <c r="C45" s="36">
        <f t="shared" si="19"/>
        <v>0</v>
      </c>
      <c r="D45" s="36">
        <f t="shared" si="19"/>
        <v>0</v>
      </c>
      <c r="E45" s="36">
        <f t="shared" si="19"/>
        <v>0</v>
      </c>
      <c r="F45" s="36">
        <f t="shared" si="19"/>
        <v>0</v>
      </c>
      <c r="G45" s="37">
        <f t="shared" si="19"/>
        <v>0</v>
      </c>
    </row>
    <row r="46" spans="1:12">
      <c r="A46" s="60" t="s">
        <v>447</v>
      </c>
      <c r="B46" s="48"/>
      <c r="C46" s="48"/>
      <c r="D46" s="48"/>
      <c r="E46" s="48"/>
      <c r="F46" s="48"/>
      <c r="G46" s="61"/>
    </row>
    <row r="47" spans="1:12">
      <c r="A47" s="60" t="s">
        <v>449</v>
      </c>
      <c r="B47" s="48"/>
      <c r="C47" s="48"/>
      <c r="D47" s="48"/>
      <c r="E47" s="48"/>
      <c r="F47" s="48"/>
      <c r="G47" s="61"/>
    </row>
    <row r="48" spans="1:12">
      <c r="A48" s="60" t="s">
        <v>451</v>
      </c>
      <c r="B48" s="36">
        <f t="shared" ref="B48:G48" si="20">B49+B50</f>
        <v>0</v>
      </c>
      <c r="C48" s="36">
        <f t="shared" si="20"/>
        <v>0</v>
      </c>
      <c r="D48" s="36">
        <f t="shared" si="20"/>
        <v>0</v>
      </c>
      <c r="E48" s="36">
        <f t="shared" si="20"/>
        <v>0</v>
      </c>
      <c r="F48" s="36">
        <f t="shared" si="20"/>
        <v>0</v>
      </c>
      <c r="G48" s="37">
        <f t="shared" si="20"/>
        <v>0</v>
      </c>
    </row>
    <row r="49" spans="1:12">
      <c r="A49" s="60" t="s">
        <v>447</v>
      </c>
      <c r="B49" s="48"/>
      <c r="C49" s="48"/>
      <c r="D49" s="48"/>
      <c r="E49" s="48"/>
      <c r="F49" s="48"/>
      <c r="G49" s="61"/>
    </row>
    <row r="50" spans="1:12">
      <c r="A50" s="60" t="s">
        <v>449</v>
      </c>
      <c r="B50" s="48"/>
      <c r="C50" s="48"/>
      <c r="D50" s="48"/>
      <c r="E50" s="48"/>
      <c r="F50" s="48"/>
      <c r="G50" s="61"/>
    </row>
    <row r="51" spans="1:12">
      <c r="A51" s="62" t="s">
        <v>392</v>
      </c>
      <c r="B51" s="25">
        <f t="shared" ref="B51:G51" si="21">B52+B55</f>
        <v>0</v>
      </c>
      <c r="C51" s="25">
        <f t="shared" si="21"/>
        <v>0</v>
      </c>
      <c r="D51" s="25">
        <f t="shared" si="21"/>
        <v>0</v>
      </c>
      <c r="E51" s="25">
        <f t="shared" si="21"/>
        <v>0</v>
      </c>
      <c r="F51" s="25">
        <f t="shared" si="21"/>
        <v>0</v>
      </c>
      <c r="G51" s="26">
        <f t="shared" si="21"/>
        <v>0</v>
      </c>
      <c r="I51" s="124">
        <f>Eelarvearuanne!H106</f>
        <v>0</v>
      </c>
      <c r="J51" s="124">
        <f>Eelarvearuanne!D106</f>
        <v>0</v>
      </c>
      <c r="K51" s="124">
        <f>B51-I51</f>
        <v>0</v>
      </c>
      <c r="L51" s="124">
        <f>C51-J51</f>
        <v>0</v>
      </c>
    </row>
    <row r="52" spans="1:12">
      <c r="A52" s="60" t="s">
        <v>446</v>
      </c>
      <c r="B52" s="36">
        <f t="shared" ref="B52:G52" si="22">B53+B54</f>
        <v>0</v>
      </c>
      <c r="C52" s="36">
        <f t="shared" si="22"/>
        <v>0</v>
      </c>
      <c r="D52" s="36">
        <f t="shared" si="22"/>
        <v>0</v>
      </c>
      <c r="E52" s="36">
        <f t="shared" si="22"/>
        <v>0</v>
      </c>
      <c r="F52" s="36">
        <f t="shared" si="22"/>
        <v>0</v>
      </c>
      <c r="G52" s="37">
        <f t="shared" si="22"/>
        <v>0</v>
      </c>
    </row>
    <row r="53" spans="1:12">
      <c r="A53" s="60" t="s">
        <v>447</v>
      </c>
      <c r="B53" s="48"/>
      <c r="C53" s="48"/>
      <c r="D53" s="48"/>
      <c r="E53" s="48"/>
      <c r="F53" s="48"/>
      <c r="G53" s="61"/>
    </row>
    <row r="54" spans="1:12">
      <c r="A54" s="60" t="s">
        <v>449</v>
      </c>
      <c r="B54" s="48"/>
      <c r="C54" s="48"/>
      <c r="D54" s="48"/>
      <c r="E54" s="48"/>
      <c r="F54" s="48"/>
      <c r="G54" s="61"/>
    </row>
    <row r="55" spans="1:12">
      <c r="A55" s="60" t="s">
        <v>451</v>
      </c>
      <c r="B55" s="36">
        <f t="shared" ref="B55:G55" si="23">B56+B57</f>
        <v>0</v>
      </c>
      <c r="C55" s="36">
        <f t="shared" si="23"/>
        <v>0</v>
      </c>
      <c r="D55" s="36">
        <f t="shared" si="23"/>
        <v>0</v>
      </c>
      <c r="E55" s="36">
        <f t="shared" si="23"/>
        <v>0</v>
      </c>
      <c r="F55" s="36">
        <f t="shared" si="23"/>
        <v>0</v>
      </c>
      <c r="G55" s="37">
        <f t="shared" si="23"/>
        <v>0</v>
      </c>
    </row>
    <row r="56" spans="1:12">
      <c r="A56" s="60" t="s">
        <v>447</v>
      </c>
      <c r="B56" s="48"/>
      <c r="C56" s="48"/>
      <c r="D56" s="48"/>
      <c r="E56" s="48"/>
      <c r="F56" s="48"/>
      <c r="G56" s="61"/>
    </row>
    <row r="57" spans="1:12">
      <c r="A57" s="60" t="s">
        <v>449</v>
      </c>
      <c r="B57" s="48"/>
      <c r="C57" s="48"/>
      <c r="D57" s="48"/>
      <c r="E57" s="48"/>
      <c r="F57" s="48"/>
      <c r="G57" s="61"/>
    </row>
    <row r="58" spans="1:12">
      <c r="A58" s="62" t="s">
        <v>393</v>
      </c>
      <c r="B58" s="25">
        <f t="shared" ref="B58:G58" si="24">B59+B62</f>
        <v>0</v>
      </c>
      <c r="C58" s="25">
        <f t="shared" si="24"/>
        <v>0</v>
      </c>
      <c r="D58" s="25">
        <f t="shared" si="24"/>
        <v>0</v>
      </c>
      <c r="E58" s="25">
        <f t="shared" si="24"/>
        <v>0</v>
      </c>
      <c r="F58" s="25">
        <f t="shared" si="24"/>
        <v>0</v>
      </c>
      <c r="G58" s="26">
        <f t="shared" si="24"/>
        <v>0</v>
      </c>
      <c r="I58" s="124">
        <f>Eelarvearuanne!H124</f>
        <v>0</v>
      </c>
      <c r="J58" s="124">
        <f>Eelarvearuanne!D124</f>
        <v>0</v>
      </c>
      <c r="K58" s="124">
        <f>B58-I58</f>
        <v>0</v>
      </c>
      <c r="L58" s="124">
        <f>C58-J58</f>
        <v>0</v>
      </c>
    </row>
    <row r="59" spans="1:12">
      <c r="A59" s="60" t="s">
        <v>446</v>
      </c>
      <c r="B59" s="36">
        <f t="shared" ref="B59:G59" si="25">B60+B61</f>
        <v>0</v>
      </c>
      <c r="C59" s="36">
        <f t="shared" si="25"/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7">
        <f t="shared" si="25"/>
        <v>0</v>
      </c>
    </row>
    <row r="60" spans="1:12">
      <c r="A60" s="60" t="s">
        <v>447</v>
      </c>
      <c r="B60" s="48"/>
      <c r="C60" s="48"/>
      <c r="D60" s="48"/>
      <c r="E60" s="48"/>
      <c r="F60" s="48"/>
      <c r="G60" s="61"/>
      <c r="H60" s="6" t="s">
        <v>453</v>
      </c>
      <c r="I60" s="334"/>
      <c r="J60" s="334"/>
    </row>
    <row r="61" spans="1:12">
      <c r="A61" s="60" t="s">
        <v>449</v>
      </c>
      <c r="B61" s="48"/>
      <c r="C61" s="48"/>
      <c r="D61" s="48"/>
      <c r="E61" s="48"/>
      <c r="F61" s="48"/>
      <c r="G61" s="61"/>
    </row>
    <row r="62" spans="1:12">
      <c r="A62" s="60" t="s">
        <v>451</v>
      </c>
      <c r="B62" s="36">
        <f t="shared" ref="B62:G62" si="26">B63+B64</f>
        <v>0</v>
      </c>
      <c r="C62" s="36">
        <f t="shared" si="26"/>
        <v>0</v>
      </c>
      <c r="D62" s="36">
        <f t="shared" si="26"/>
        <v>0</v>
      </c>
      <c r="E62" s="36">
        <f t="shared" si="26"/>
        <v>0</v>
      </c>
      <c r="F62" s="36">
        <f t="shared" si="26"/>
        <v>0</v>
      </c>
      <c r="G62" s="37">
        <f t="shared" si="26"/>
        <v>0</v>
      </c>
    </row>
    <row r="63" spans="1:12">
      <c r="A63" s="60" t="s">
        <v>447</v>
      </c>
      <c r="B63" s="48"/>
      <c r="C63" s="48"/>
      <c r="D63" s="48"/>
      <c r="E63" s="48"/>
      <c r="F63" s="48"/>
      <c r="G63" s="61"/>
      <c r="H63" s="6" t="s">
        <v>454</v>
      </c>
      <c r="I63" s="334"/>
      <c r="J63" s="334"/>
    </row>
    <row r="64" spans="1:12">
      <c r="A64" s="60" t="s">
        <v>449</v>
      </c>
      <c r="B64" s="48"/>
      <c r="C64" s="48"/>
      <c r="D64" s="48"/>
      <c r="E64" s="48"/>
      <c r="F64" s="48"/>
      <c r="G64" s="61"/>
    </row>
    <row r="65" spans="1:16">
      <c r="A65" s="62" t="s">
        <v>394</v>
      </c>
      <c r="B65" s="25">
        <f t="shared" ref="B65:G65" si="27">B66+B69</f>
        <v>0</v>
      </c>
      <c r="C65" s="25">
        <f t="shared" si="27"/>
        <v>0</v>
      </c>
      <c r="D65" s="25">
        <f t="shared" si="27"/>
        <v>0</v>
      </c>
      <c r="E65" s="25">
        <f t="shared" si="27"/>
        <v>0</v>
      </c>
      <c r="F65" s="25">
        <f t="shared" si="27"/>
        <v>0</v>
      </c>
      <c r="G65" s="26">
        <f t="shared" si="27"/>
        <v>0</v>
      </c>
      <c r="I65" s="124">
        <f>Eelarvearuanne!H137</f>
        <v>0</v>
      </c>
      <c r="J65" s="124">
        <f>Eelarvearuanne!D137</f>
        <v>0</v>
      </c>
      <c r="K65" s="124">
        <f>B65-I65</f>
        <v>0</v>
      </c>
      <c r="L65" s="124">
        <f>C65-J65</f>
        <v>0</v>
      </c>
    </row>
    <row r="66" spans="1:16">
      <c r="A66" s="60" t="s">
        <v>446</v>
      </c>
      <c r="B66" s="36">
        <f t="shared" ref="B66:G66" si="28">B67+B68</f>
        <v>0</v>
      </c>
      <c r="C66" s="36">
        <f t="shared" si="28"/>
        <v>0</v>
      </c>
      <c r="D66" s="36">
        <f t="shared" si="28"/>
        <v>0</v>
      </c>
      <c r="E66" s="36">
        <f t="shared" si="28"/>
        <v>0</v>
      </c>
      <c r="F66" s="36">
        <f t="shared" si="28"/>
        <v>0</v>
      </c>
      <c r="G66" s="37">
        <f t="shared" si="28"/>
        <v>0</v>
      </c>
    </row>
    <row r="67" spans="1:16">
      <c r="A67" s="60" t="s">
        <v>447</v>
      </c>
      <c r="B67" s="48"/>
      <c r="C67" s="48"/>
      <c r="D67" s="48"/>
      <c r="E67" s="48"/>
      <c r="F67" s="48"/>
      <c r="G67" s="61"/>
      <c r="H67" s="6" t="s">
        <v>455</v>
      </c>
      <c r="I67" s="334"/>
      <c r="J67" s="334"/>
    </row>
    <row r="68" spans="1:16">
      <c r="A68" s="60" t="s">
        <v>449</v>
      </c>
      <c r="B68" s="48"/>
      <c r="C68" s="48"/>
      <c r="D68" s="48"/>
      <c r="E68" s="48"/>
      <c r="F68" s="48"/>
      <c r="G68" s="61"/>
    </row>
    <row r="69" spans="1:16">
      <c r="A69" s="60" t="s">
        <v>451</v>
      </c>
      <c r="B69" s="36">
        <f t="shared" ref="B69:G69" si="29">B70+B71</f>
        <v>0</v>
      </c>
      <c r="C69" s="36">
        <f t="shared" si="29"/>
        <v>0</v>
      </c>
      <c r="D69" s="36">
        <f t="shared" si="29"/>
        <v>0</v>
      </c>
      <c r="E69" s="36">
        <f t="shared" si="29"/>
        <v>0</v>
      </c>
      <c r="F69" s="36">
        <f t="shared" si="29"/>
        <v>0</v>
      </c>
      <c r="G69" s="37">
        <f t="shared" si="29"/>
        <v>0</v>
      </c>
    </row>
    <row r="70" spans="1:16">
      <c r="A70" s="60" t="s">
        <v>447</v>
      </c>
      <c r="B70" s="48"/>
      <c r="C70" s="48"/>
      <c r="D70" s="48"/>
      <c r="E70" s="48"/>
      <c r="F70" s="48"/>
      <c r="G70" s="61"/>
    </row>
    <row r="71" spans="1:16">
      <c r="A71" s="60" t="s">
        <v>449</v>
      </c>
      <c r="B71" s="48"/>
      <c r="C71" s="48"/>
      <c r="D71" s="48"/>
      <c r="E71" s="48"/>
      <c r="F71" s="48"/>
      <c r="G71" s="61"/>
    </row>
    <row r="72" spans="1:16">
      <c r="A72" s="62" t="s">
        <v>456</v>
      </c>
      <c r="B72" s="25">
        <f t="shared" ref="B72:G73" si="30">B65+B58+B51+B44+B37+B30+B23+B16+B9+B2</f>
        <v>0</v>
      </c>
      <c r="C72" s="25">
        <f t="shared" si="30"/>
        <v>0</v>
      </c>
      <c r="D72" s="25">
        <f t="shared" si="30"/>
        <v>0</v>
      </c>
      <c r="E72" s="25">
        <f t="shared" si="30"/>
        <v>0</v>
      </c>
      <c r="F72" s="25">
        <f t="shared" si="30"/>
        <v>0</v>
      </c>
      <c r="G72" s="26">
        <f t="shared" si="30"/>
        <v>0</v>
      </c>
      <c r="I72" s="124">
        <f>Eelarvearuanne!H55</f>
        <v>0</v>
      </c>
      <c r="J72" s="7">
        <f>Eelarvearuanne!D55</f>
        <v>0</v>
      </c>
      <c r="K72" s="124">
        <f>B72-I72</f>
        <v>0</v>
      </c>
      <c r="L72" s="124">
        <f>C72-J72</f>
        <v>0</v>
      </c>
      <c r="M72" s="7">
        <f>'Strateegia vorm KOV'!D13-'Strateegia vorm KOV'!D23-'Strateegia vorm KOV'!D32-'Strateegia vorm KOV'!D30-'Strateegia vorm KOV'!D28-'Strateegia vorm KOV'!D26</f>
        <v>23387712.552099999</v>
      </c>
      <c r="N72" s="7">
        <f>'Strateegia vorm KOV'!E13-'Strateegia vorm KOV'!E23-'Strateegia vorm KOV'!E32-'Strateegia vorm KOV'!E30-'Strateegia vorm KOV'!E28-'Strateegia vorm KOV'!E26</f>
        <v>22360305.998663001</v>
      </c>
      <c r="O72" s="7">
        <f>'Strateegia vorm KOV'!F13-'Strateegia vorm KOV'!F23-'Strateegia vorm KOV'!F32-'Strateegia vorm KOV'!F30-'Strateegia vorm KOV'!F28-'Strateegia vorm KOV'!F26</f>
        <v>20609738.999662887</v>
      </c>
      <c r="P72" s="7">
        <f>'Strateegia vorm KOV'!G13-'Strateegia vorm KOV'!G23-'Strateegia vorm KOV'!G32-'Strateegia vorm KOV'!G30-'Strateegia vorm KOV'!G28-'Strateegia vorm KOV'!G26</f>
        <v>20927912.603415977</v>
      </c>
    </row>
    <row r="73" spans="1:16">
      <c r="A73" s="60" t="s">
        <v>446</v>
      </c>
      <c r="B73" s="36">
        <f>B66+B59+B52+B45+B38+B31+B24+B17+B10+B3</f>
        <v>0</v>
      </c>
      <c r="C73" s="36">
        <f t="shared" si="30"/>
        <v>0</v>
      </c>
      <c r="D73" s="36">
        <f t="shared" si="30"/>
        <v>0</v>
      </c>
      <c r="E73" s="36">
        <f t="shared" si="30"/>
        <v>0</v>
      </c>
      <c r="F73" s="36">
        <f t="shared" si="30"/>
        <v>0</v>
      </c>
      <c r="G73" s="37">
        <f t="shared" si="30"/>
        <v>0</v>
      </c>
      <c r="M73" s="124">
        <f>M72-D72</f>
        <v>23387712.552099999</v>
      </c>
      <c r="N73" s="124">
        <f>N72-E72</f>
        <v>22360305.998663001</v>
      </c>
      <c r="O73" s="124">
        <f>O72-F72</f>
        <v>20609738.999662887</v>
      </c>
      <c r="P73" s="124">
        <f>P72-G72</f>
        <v>20927912.603415977</v>
      </c>
    </row>
    <row r="74" spans="1:16">
      <c r="A74" s="60" t="s">
        <v>447</v>
      </c>
      <c r="B74" s="36">
        <f t="shared" ref="B74:G78" si="31">B67+B60+B53+B46+B39+B32+B25+B18+B11+B4</f>
        <v>0</v>
      </c>
      <c r="C74" s="36">
        <f t="shared" si="31"/>
        <v>0</v>
      </c>
      <c r="D74" s="36">
        <f t="shared" si="31"/>
        <v>0</v>
      </c>
      <c r="E74" s="36">
        <f t="shared" si="31"/>
        <v>0</v>
      </c>
      <c r="F74" s="36">
        <f t="shared" si="31"/>
        <v>0</v>
      </c>
      <c r="G74" s="37">
        <f t="shared" si="31"/>
        <v>0</v>
      </c>
    </row>
    <row r="75" spans="1:16">
      <c r="A75" s="60" t="s">
        <v>449</v>
      </c>
      <c r="B75" s="36">
        <f t="shared" si="31"/>
        <v>0</v>
      </c>
      <c r="C75" s="36">
        <f t="shared" si="31"/>
        <v>0</v>
      </c>
      <c r="D75" s="36">
        <f t="shared" si="31"/>
        <v>0</v>
      </c>
      <c r="E75" s="36">
        <f t="shared" si="31"/>
        <v>0</v>
      </c>
      <c r="F75" s="36">
        <f t="shared" si="31"/>
        <v>0</v>
      </c>
      <c r="G75" s="37">
        <f t="shared" si="31"/>
        <v>0</v>
      </c>
    </row>
    <row r="76" spans="1:16">
      <c r="A76" s="60" t="s">
        <v>451</v>
      </c>
      <c r="B76" s="36">
        <f t="shared" si="31"/>
        <v>0</v>
      </c>
      <c r="C76" s="36">
        <f t="shared" si="31"/>
        <v>0</v>
      </c>
      <c r="D76" s="36">
        <f t="shared" si="31"/>
        <v>0</v>
      </c>
      <c r="E76" s="36">
        <f t="shared" si="31"/>
        <v>0</v>
      </c>
      <c r="F76" s="36">
        <f t="shared" si="31"/>
        <v>0</v>
      </c>
      <c r="G76" s="37">
        <f t="shared" si="31"/>
        <v>0</v>
      </c>
    </row>
    <row r="77" spans="1:16">
      <c r="A77" s="60" t="s">
        <v>447</v>
      </c>
      <c r="B77" s="36">
        <f t="shared" si="31"/>
        <v>0</v>
      </c>
      <c r="C77" s="36">
        <f t="shared" si="31"/>
        <v>0</v>
      </c>
      <c r="D77" s="36">
        <f t="shared" si="31"/>
        <v>0</v>
      </c>
      <c r="E77" s="36">
        <f t="shared" si="31"/>
        <v>0</v>
      </c>
      <c r="F77" s="36">
        <f t="shared" si="31"/>
        <v>0</v>
      </c>
      <c r="G77" s="37">
        <f t="shared" si="31"/>
        <v>0</v>
      </c>
    </row>
    <row r="78" spans="1:16" ht="13.8" thickBot="1">
      <c r="A78" s="63" t="s">
        <v>449</v>
      </c>
      <c r="B78" s="39">
        <f t="shared" si="31"/>
        <v>0</v>
      </c>
      <c r="C78" s="39">
        <f t="shared" si="31"/>
        <v>0</v>
      </c>
      <c r="D78" s="39">
        <f t="shared" si="31"/>
        <v>0</v>
      </c>
      <c r="E78" s="39">
        <f t="shared" si="31"/>
        <v>0</v>
      </c>
      <c r="F78" s="39">
        <f t="shared" si="31"/>
        <v>0</v>
      </c>
      <c r="G78" s="40">
        <f t="shared" si="31"/>
        <v>0</v>
      </c>
    </row>
    <row r="79" spans="1:16">
      <c r="A79" s="66" t="s">
        <v>457</v>
      </c>
      <c r="B79" s="65">
        <f>B73-'Strateegia vorm KOV'!B13</f>
        <v>-15898984.42</v>
      </c>
      <c r="C79" s="65">
        <f>C73-'Strateegia vorm KOV'!C13</f>
        <v>-16046840</v>
      </c>
      <c r="D79" s="65">
        <f>D73-'Strateegia vorm KOV'!D13</f>
        <v>-16824481.552099999</v>
      </c>
      <c r="E79" s="65">
        <f>E73-'Strateegia vorm KOV'!E13</f>
        <v>-17325315.998663001</v>
      </c>
      <c r="F79" s="65">
        <f>F73-'Strateegia vorm KOV'!F13</f>
        <v>-18043973.999662887</v>
      </c>
      <c r="G79" s="65">
        <f>G73-'Strateegia vorm KOV'!G13</f>
        <v>-18801006.603415977</v>
      </c>
      <c r="H79" s="327" t="s">
        <v>372</v>
      </c>
      <c r="I79"/>
      <c r="J79"/>
    </row>
    <row r="80" spans="1:16">
      <c r="A80" s="66" t="s">
        <v>458</v>
      </c>
      <c r="B80" s="65">
        <f>B76+'Strateegia vorm KOV'!B23+'Strateegia vorm KOV'!B26+'Strateegia vorm KOV'!B28+'Strateegia vorm KOV'!B30+'Strateegia vorm KOV'!B32</f>
        <v>-6409862.2999999998</v>
      </c>
      <c r="C80" s="65">
        <f>C76+('Strateegia vorm KOV'!C23+'Strateegia vorm KOV'!C26+'Strateegia vorm KOV'!C28+'Strateegia vorm KOV'!C30+'Strateegia vorm KOV'!C32)</f>
        <v>-13671700</v>
      </c>
      <c r="D80" s="65">
        <f>D76+('Strateegia vorm KOV'!D23+'Strateegia vorm KOV'!D26+'Strateegia vorm KOV'!D28+'Strateegia vorm KOV'!D30+'Strateegia vorm KOV'!D32)</f>
        <v>-6563231</v>
      </c>
      <c r="E80" s="65">
        <f>E76+('Strateegia vorm KOV'!E23+'Strateegia vorm KOV'!E26+'Strateegia vorm KOV'!E28+'Strateegia vorm KOV'!E30+'Strateegia vorm KOV'!E32)</f>
        <v>-5034990</v>
      </c>
      <c r="F80" s="65">
        <f>F76+('Strateegia vorm KOV'!F23+'Strateegia vorm KOV'!F26+'Strateegia vorm KOV'!F28+'Strateegia vorm KOV'!F30+'Strateegia vorm KOV'!F32)</f>
        <v>-2565765</v>
      </c>
      <c r="G80" s="65">
        <f>G76+('Strateegia vorm KOV'!G23+'Strateegia vorm KOV'!G26+'Strateegia vorm KOV'!G28+'Strateegia vorm KOV'!G30+'Strateegia vorm KOV'!G32)</f>
        <v>-2126906</v>
      </c>
      <c r="H80" s="327" t="s">
        <v>372</v>
      </c>
      <c r="I80"/>
      <c r="J80"/>
    </row>
    <row r="81" spans="1:10">
      <c r="A81" s="6" t="s">
        <v>459</v>
      </c>
    </row>
    <row r="83" spans="1:10" ht="13.8" thickBot="1">
      <c r="A83" s="1" t="s">
        <v>460</v>
      </c>
    </row>
    <row r="84" spans="1:10" ht="40.5" customHeight="1" thickBot="1">
      <c r="A84" s="2" t="s">
        <v>461</v>
      </c>
      <c r="B84" s="328" t="s">
        <v>438</v>
      </c>
      <c r="C84" s="328" t="s">
        <v>439</v>
      </c>
      <c r="D84" s="328" t="s">
        <v>440</v>
      </c>
      <c r="E84" s="328" t="s">
        <v>441</v>
      </c>
      <c r="F84" s="328" t="s">
        <v>442</v>
      </c>
      <c r="G84" s="328" t="s">
        <v>299</v>
      </c>
    </row>
    <row r="85" spans="1:10" s="6" customFormat="1">
      <c r="A85" s="62" t="s">
        <v>98</v>
      </c>
      <c r="B85" s="25">
        <f t="shared" ref="B85:G85" si="32">B86+B87</f>
        <v>0</v>
      </c>
      <c r="C85" s="25">
        <f t="shared" si="32"/>
        <v>0</v>
      </c>
      <c r="D85" s="25">
        <f t="shared" si="32"/>
        <v>0</v>
      </c>
      <c r="E85" s="25">
        <f t="shared" si="32"/>
        <v>0</v>
      </c>
      <c r="F85" s="25">
        <f t="shared" si="32"/>
        <v>0</v>
      </c>
      <c r="G85" s="26">
        <f t="shared" si="32"/>
        <v>0</v>
      </c>
      <c r="I85" s="334"/>
      <c r="J85" s="334"/>
    </row>
    <row r="86" spans="1:10" s="6" customFormat="1">
      <c r="A86" s="60" t="s">
        <v>446</v>
      </c>
      <c r="B86" s="36">
        <f t="shared" ref="B86:G86" si="33">B5</f>
        <v>0</v>
      </c>
      <c r="C86" s="36">
        <f t="shared" si="33"/>
        <v>0</v>
      </c>
      <c r="D86" s="36">
        <f t="shared" si="33"/>
        <v>0</v>
      </c>
      <c r="E86" s="36">
        <f t="shared" si="33"/>
        <v>0</v>
      </c>
      <c r="F86" s="36">
        <f t="shared" si="33"/>
        <v>0</v>
      </c>
      <c r="G86" s="36">
        <f t="shared" si="33"/>
        <v>0</v>
      </c>
      <c r="I86" s="334"/>
      <c r="J86" s="334"/>
    </row>
    <row r="87" spans="1:10">
      <c r="A87" s="60" t="s">
        <v>451</v>
      </c>
      <c r="B87" s="36">
        <f t="shared" ref="B87:G87" si="34">B8</f>
        <v>0</v>
      </c>
      <c r="C87" s="36">
        <f t="shared" si="34"/>
        <v>0</v>
      </c>
      <c r="D87" s="36">
        <f t="shared" si="34"/>
        <v>0</v>
      </c>
      <c r="E87" s="36">
        <f t="shared" si="34"/>
        <v>0</v>
      </c>
      <c r="F87" s="36">
        <f t="shared" si="34"/>
        <v>0</v>
      </c>
      <c r="G87" s="36">
        <f t="shared" si="34"/>
        <v>0</v>
      </c>
    </row>
    <row r="88" spans="1:10">
      <c r="A88" s="62" t="s">
        <v>111</v>
      </c>
      <c r="B88" s="25">
        <f t="shared" ref="B88:G88" si="35">B89+B90</f>
        <v>0</v>
      </c>
      <c r="C88" s="25">
        <f t="shared" si="35"/>
        <v>0</v>
      </c>
      <c r="D88" s="25">
        <f t="shared" si="35"/>
        <v>0</v>
      </c>
      <c r="E88" s="25">
        <f t="shared" si="35"/>
        <v>0</v>
      </c>
      <c r="F88" s="25">
        <f t="shared" si="35"/>
        <v>0</v>
      </c>
      <c r="G88" s="26">
        <f t="shared" si="35"/>
        <v>0</v>
      </c>
    </row>
    <row r="89" spans="1:10">
      <c r="A89" s="60" t="s">
        <v>446</v>
      </c>
      <c r="B89" s="36">
        <f t="shared" ref="B89:G89" si="36">B12</f>
        <v>0</v>
      </c>
      <c r="C89" s="36">
        <f t="shared" si="36"/>
        <v>0</v>
      </c>
      <c r="D89" s="36">
        <f t="shared" si="36"/>
        <v>0</v>
      </c>
      <c r="E89" s="36">
        <f t="shared" si="36"/>
        <v>0</v>
      </c>
      <c r="F89" s="36">
        <f t="shared" si="36"/>
        <v>0</v>
      </c>
      <c r="G89" s="36">
        <f t="shared" si="36"/>
        <v>0</v>
      </c>
    </row>
    <row r="90" spans="1:10">
      <c r="A90" s="60" t="s">
        <v>451</v>
      </c>
      <c r="B90" s="36">
        <f t="shared" ref="B90:G90" si="37">B15</f>
        <v>0</v>
      </c>
      <c r="C90" s="36">
        <f t="shared" si="37"/>
        <v>0</v>
      </c>
      <c r="D90" s="36">
        <f t="shared" si="37"/>
        <v>0</v>
      </c>
      <c r="E90" s="36">
        <f t="shared" si="37"/>
        <v>0</v>
      </c>
      <c r="F90" s="36">
        <f t="shared" si="37"/>
        <v>0</v>
      </c>
      <c r="G90" s="36">
        <f t="shared" si="37"/>
        <v>0</v>
      </c>
    </row>
    <row r="91" spans="1:10">
      <c r="A91" s="62" t="s">
        <v>113</v>
      </c>
      <c r="B91" s="25">
        <f t="shared" ref="B91:G91" si="38">B92+B93</f>
        <v>0</v>
      </c>
      <c r="C91" s="25">
        <f t="shared" si="38"/>
        <v>0</v>
      </c>
      <c r="D91" s="25">
        <f t="shared" si="38"/>
        <v>0</v>
      </c>
      <c r="E91" s="25">
        <f t="shared" si="38"/>
        <v>0</v>
      </c>
      <c r="F91" s="25">
        <f t="shared" si="38"/>
        <v>0</v>
      </c>
      <c r="G91" s="26">
        <f t="shared" si="38"/>
        <v>0</v>
      </c>
    </row>
    <row r="92" spans="1:10">
      <c r="A92" s="60" t="s">
        <v>446</v>
      </c>
      <c r="B92" s="36">
        <f t="shared" ref="B92:G92" si="39">B19</f>
        <v>0</v>
      </c>
      <c r="C92" s="36">
        <f t="shared" si="39"/>
        <v>0</v>
      </c>
      <c r="D92" s="36">
        <f t="shared" si="39"/>
        <v>0</v>
      </c>
      <c r="E92" s="36">
        <f t="shared" si="39"/>
        <v>0</v>
      </c>
      <c r="F92" s="36">
        <f t="shared" si="39"/>
        <v>0</v>
      </c>
      <c r="G92" s="36">
        <f t="shared" si="39"/>
        <v>0</v>
      </c>
    </row>
    <row r="93" spans="1:10">
      <c r="A93" s="60" t="s">
        <v>451</v>
      </c>
      <c r="B93" s="36">
        <f t="shared" ref="B93:G93" si="40">B22</f>
        <v>0</v>
      </c>
      <c r="C93" s="36">
        <f t="shared" si="40"/>
        <v>0</v>
      </c>
      <c r="D93" s="36">
        <f t="shared" si="40"/>
        <v>0</v>
      </c>
      <c r="E93" s="36">
        <f t="shared" si="40"/>
        <v>0</v>
      </c>
      <c r="F93" s="36">
        <f t="shared" si="40"/>
        <v>0</v>
      </c>
      <c r="G93" s="36">
        <f t="shared" si="40"/>
        <v>0</v>
      </c>
    </row>
    <row r="94" spans="1:10">
      <c r="A94" s="62" t="s">
        <v>120</v>
      </c>
      <c r="B94" s="25">
        <f t="shared" ref="B94:G94" si="41">B95+B96</f>
        <v>0</v>
      </c>
      <c r="C94" s="25">
        <f t="shared" si="41"/>
        <v>0</v>
      </c>
      <c r="D94" s="25">
        <f t="shared" si="41"/>
        <v>0</v>
      </c>
      <c r="E94" s="25">
        <f t="shared" si="41"/>
        <v>0</v>
      </c>
      <c r="F94" s="25">
        <f t="shared" si="41"/>
        <v>0</v>
      </c>
      <c r="G94" s="26">
        <f t="shared" si="41"/>
        <v>0</v>
      </c>
    </row>
    <row r="95" spans="1:10">
      <c r="A95" s="60" t="s">
        <v>446</v>
      </c>
      <c r="B95" s="36">
        <f t="shared" ref="B95:G95" si="42">B26</f>
        <v>0</v>
      </c>
      <c r="C95" s="36">
        <f t="shared" si="42"/>
        <v>0</v>
      </c>
      <c r="D95" s="36">
        <f t="shared" si="42"/>
        <v>0</v>
      </c>
      <c r="E95" s="36">
        <f t="shared" si="42"/>
        <v>0</v>
      </c>
      <c r="F95" s="36">
        <f t="shared" si="42"/>
        <v>0</v>
      </c>
      <c r="G95" s="36">
        <f t="shared" si="42"/>
        <v>0</v>
      </c>
    </row>
    <row r="96" spans="1:10">
      <c r="A96" s="60" t="s">
        <v>451</v>
      </c>
      <c r="B96" s="36">
        <f t="shared" ref="B96:G96" si="43">B29</f>
        <v>0</v>
      </c>
      <c r="C96" s="36">
        <f t="shared" si="43"/>
        <v>0</v>
      </c>
      <c r="D96" s="36">
        <f t="shared" si="43"/>
        <v>0</v>
      </c>
      <c r="E96" s="36">
        <f t="shared" si="43"/>
        <v>0</v>
      </c>
      <c r="F96" s="36">
        <f t="shared" si="43"/>
        <v>0</v>
      </c>
      <c r="G96" s="36">
        <f t="shared" si="43"/>
        <v>0</v>
      </c>
    </row>
    <row r="97" spans="1:7">
      <c r="A97" s="62" t="s">
        <v>153</v>
      </c>
      <c r="B97" s="25">
        <f t="shared" ref="B97:G97" si="44">B98+B99</f>
        <v>0</v>
      </c>
      <c r="C97" s="25">
        <f t="shared" si="44"/>
        <v>0</v>
      </c>
      <c r="D97" s="25">
        <f t="shared" si="44"/>
        <v>0</v>
      </c>
      <c r="E97" s="25">
        <f t="shared" si="44"/>
        <v>0</v>
      </c>
      <c r="F97" s="25">
        <f t="shared" si="44"/>
        <v>0</v>
      </c>
      <c r="G97" s="26">
        <f t="shared" si="44"/>
        <v>0</v>
      </c>
    </row>
    <row r="98" spans="1:7">
      <c r="A98" s="60" t="s">
        <v>446</v>
      </c>
      <c r="B98" s="36">
        <f t="shared" ref="B98:G98" si="45">B33</f>
        <v>0</v>
      </c>
      <c r="C98" s="36">
        <f t="shared" si="45"/>
        <v>0</v>
      </c>
      <c r="D98" s="36">
        <f t="shared" si="45"/>
        <v>0</v>
      </c>
      <c r="E98" s="36">
        <f t="shared" si="45"/>
        <v>0</v>
      </c>
      <c r="F98" s="36">
        <f t="shared" si="45"/>
        <v>0</v>
      </c>
      <c r="G98" s="36">
        <f t="shared" si="45"/>
        <v>0</v>
      </c>
    </row>
    <row r="99" spans="1:7">
      <c r="A99" s="60" t="s">
        <v>451</v>
      </c>
      <c r="B99" s="36">
        <f t="shared" ref="B99:G99" si="46">B36</f>
        <v>0</v>
      </c>
      <c r="C99" s="36">
        <f t="shared" si="46"/>
        <v>0</v>
      </c>
      <c r="D99" s="36">
        <f t="shared" si="46"/>
        <v>0</v>
      </c>
      <c r="E99" s="36">
        <f t="shared" si="46"/>
        <v>0</v>
      </c>
      <c r="F99" s="36">
        <f t="shared" si="46"/>
        <v>0</v>
      </c>
      <c r="G99" s="36">
        <f t="shared" si="46"/>
        <v>0</v>
      </c>
    </row>
    <row r="100" spans="1:7">
      <c r="A100" s="62" t="s">
        <v>166</v>
      </c>
      <c r="B100" s="25">
        <f t="shared" ref="B100:G100" si="47">B101+B102</f>
        <v>0</v>
      </c>
      <c r="C100" s="25">
        <f t="shared" si="47"/>
        <v>0</v>
      </c>
      <c r="D100" s="25">
        <f t="shared" si="47"/>
        <v>0</v>
      </c>
      <c r="E100" s="25">
        <f t="shared" si="47"/>
        <v>0</v>
      </c>
      <c r="F100" s="25">
        <f t="shared" si="47"/>
        <v>0</v>
      </c>
      <c r="G100" s="26">
        <f t="shared" si="47"/>
        <v>0</v>
      </c>
    </row>
    <row r="101" spans="1:7">
      <c r="A101" s="60" t="s">
        <v>446</v>
      </c>
      <c r="B101" s="36">
        <f t="shared" ref="B101:G101" si="48">B40</f>
        <v>0</v>
      </c>
      <c r="C101" s="36">
        <f t="shared" si="48"/>
        <v>0</v>
      </c>
      <c r="D101" s="36">
        <f t="shared" si="48"/>
        <v>0</v>
      </c>
      <c r="E101" s="36">
        <f t="shared" si="48"/>
        <v>0</v>
      </c>
      <c r="F101" s="36">
        <f t="shared" si="48"/>
        <v>0</v>
      </c>
      <c r="G101" s="36">
        <f t="shared" si="48"/>
        <v>0</v>
      </c>
    </row>
    <row r="102" spans="1:7">
      <c r="A102" s="60" t="s">
        <v>451</v>
      </c>
      <c r="B102" s="36">
        <f t="shared" ref="B102:G102" si="49">B43</f>
        <v>0</v>
      </c>
      <c r="C102" s="36">
        <f t="shared" si="49"/>
        <v>0</v>
      </c>
      <c r="D102" s="36">
        <f t="shared" si="49"/>
        <v>0</v>
      </c>
      <c r="E102" s="36">
        <f t="shared" si="49"/>
        <v>0</v>
      </c>
      <c r="F102" s="36">
        <f t="shared" si="49"/>
        <v>0</v>
      </c>
      <c r="G102" s="36">
        <f t="shared" si="49"/>
        <v>0</v>
      </c>
    </row>
    <row r="103" spans="1:7">
      <c r="A103" s="62" t="s">
        <v>179</v>
      </c>
      <c r="B103" s="25">
        <f t="shared" ref="B103:G103" si="50">B104+B105</f>
        <v>0</v>
      </c>
      <c r="C103" s="25">
        <f t="shared" si="50"/>
        <v>0</v>
      </c>
      <c r="D103" s="25">
        <f t="shared" si="50"/>
        <v>0</v>
      </c>
      <c r="E103" s="25">
        <f t="shared" si="50"/>
        <v>0</v>
      </c>
      <c r="F103" s="25">
        <f t="shared" si="50"/>
        <v>0</v>
      </c>
      <c r="G103" s="26">
        <f t="shared" si="50"/>
        <v>0</v>
      </c>
    </row>
    <row r="104" spans="1:7">
      <c r="A104" s="60" t="s">
        <v>446</v>
      </c>
      <c r="B104" s="36">
        <f t="shared" ref="B104:G104" si="51">B47</f>
        <v>0</v>
      </c>
      <c r="C104" s="36">
        <f t="shared" si="51"/>
        <v>0</v>
      </c>
      <c r="D104" s="36">
        <f t="shared" si="51"/>
        <v>0</v>
      </c>
      <c r="E104" s="36">
        <f t="shared" si="51"/>
        <v>0</v>
      </c>
      <c r="F104" s="36">
        <f t="shared" si="51"/>
        <v>0</v>
      </c>
      <c r="G104" s="36">
        <f t="shared" si="51"/>
        <v>0</v>
      </c>
    </row>
    <row r="105" spans="1:7">
      <c r="A105" s="60" t="s">
        <v>451</v>
      </c>
      <c r="B105" s="36">
        <f t="shared" ref="B105:G105" si="52">B50</f>
        <v>0</v>
      </c>
      <c r="C105" s="36">
        <f t="shared" si="52"/>
        <v>0</v>
      </c>
      <c r="D105" s="36">
        <f t="shared" si="52"/>
        <v>0</v>
      </c>
      <c r="E105" s="36">
        <f t="shared" si="52"/>
        <v>0</v>
      </c>
      <c r="F105" s="36">
        <f t="shared" si="52"/>
        <v>0</v>
      </c>
      <c r="G105" s="36">
        <f t="shared" si="52"/>
        <v>0</v>
      </c>
    </row>
    <row r="106" spans="1:7">
      <c r="A106" s="62" t="s">
        <v>192</v>
      </c>
      <c r="B106" s="25">
        <f t="shared" ref="B106:G106" si="53">B107+B108</f>
        <v>0</v>
      </c>
      <c r="C106" s="25">
        <f t="shared" si="53"/>
        <v>0</v>
      </c>
      <c r="D106" s="25">
        <f t="shared" si="53"/>
        <v>0</v>
      </c>
      <c r="E106" s="25">
        <f t="shared" si="53"/>
        <v>0</v>
      </c>
      <c r="F106" s="25">
        <f t="shared" si="53"/>
        <v>0</v>
      </c>
      <c r="G106" s="26">
        <f t="shared" si="53"/>
        <v>0</v>
      </c>
    </row>
    <row r="107" spans="1:7">
      <c r="A107" s="60" t="s">
        <v>446</v>
      </c>
      <c r="B107" s="36">
        <f t="shared" ref="B107:G107" si="54">B54</f>
        <v>0</v>
      </c>
      <c r="C107" s="36">
        <f t="shared" si="54"/>
        <v>0</v>
      </c>
      <c r="D107" s="36">
        <f t="shared" si="54"/>
        <v>0</v>
      </c>
      <c r="E107" s="36">
        <f t="shared" si="54"/>
        <v>0</v>
      </c>
      <c r="F107" s="36">
        <f t="shared" si="54"/>
        <v>0</v>
      </c>
      <c r="G107" s="36">
        <f t="shared" si="54"/>
        <v>0</v>
      </c>
    </row>
    <row r="108" spans="1:7">
      <c r="A108" s="60" t="s">
        <v>451</v>
      </c>
      <c r="B108" s="36">
        <f t="shared" ref="B108:G108" si="55">B57</f>
        <v>0</v>
      </c>
      <c r="C108" s="36">
        <f t="shared" si="55"/>
        <v>0</v>
      </c>
      <c r="D108" s="36">
        <f t="shared" si="55"/>
        <v>0</v>
      </c>
      <c r="E108" s="36">
        <f t="shared" si="55"/>
        <v>0</v>
      </c>
      <c r="F108" s="36">
        <f t="shared" si="55"/>
        <v>0</v>
      </c>
      <c r="G108" s="36">
        <f t="shared" si="55"/>
        <v>0</v>
      </c>
    </row>
    <row r="109" spans="1:7">
      <c r="A109" s="62" t="s">
        <v>462</v>
      </c>
      <c r="B109" s="25">
        <f t="shared" ref="B109:G109" si="56">B110+B111</f>
        <v>0</v>
      </c>
      <c r="C109" s="25">
        <f t="shared" si="56"/>
        <v>0</v>
      </c>
      <c r="D109" s="25">
        <f t="shared" si="56"/>
        <v>0</v>
      </c>
      <c r="E109" s="25">
        <f t="shared" si="56"/>
        <v>0</v>
      </c>
      <c r="F109" s="25">
        <f t="shared" si="56"/>
        <v>0</v>
      </c>
      <c r="G109" s="26">
        <f t="shared" si="56"/>
        <v>0</v>
      </c>
    </row>
    <row r="110" spans="1:7">
      <c r="A110" s="60" t="s">
        <v>446</v>
      </c>
      <c r="B110" s="36">
        <f t="shared" ref="B110:G110" si="57">B61</f>
        <v>0</v>
      </c>
      <c r="C110" s="36">
        <f t="shared" si="57"/>
        <v>0</v>
      </c>
      <c r="D110" s="36">
        <f t="shared" si="57"/>
        <v>0</v>
      </c>
      <c r="E110" s="36">
        <f t="shared" si="57"/>
        <v>0</v>
      </c>
      <c r="F110" s="36">
        <f t="shared" si="57"/>
        <v>0</v>
      </c>
      <c r="G110" s="36">
        <f t="shared" si="57"/>
        <v>0</v>
      </c>
    </row>
    <row r="111" spans="1:7">
      <c r="A111" s="60" t="s">
        <v>451</v>
      </c>
      <c r="B111" s="36">
        <f t="shared" ref="B111:G111" si="58">B64</f>
        <v>0</v>
      </c>
      <c r="C111" s="36">
        <f t="shared" si="58"/>
        <v>0</v>
      </c>
      <c r="D111" s="36">
        <f t="shared" si="58"/>
        <v>0</v>
      </c>
      <c r="E111" s="36">
        <f t="shared" si="58"/>
        <v>0</v>
      </c>
      <c r="F111" s="36">
        <f t="shared" si="58"/>
        <v>0</v>
      </c>
      <c r="G111" s="36">
        <f t="shared" si="58"/>
        <v>0</v>
      </c>
    </row>
    <row r="112" spans="1:7">
      <c r="A112" s="62" t="s">
        <v>252</v>
      </c>
      <c r="B112" s="25">
        <f t="shared" ref="B112:G112" si="59">B113+B114</f>
        <v>0</v>
      </c>
      <c r="C112" s="25">
        <f t="shared" si="59"/>
        <v>0</v>
      </c>
      <c r="D112" s="25">
        <f t="shared" si="59"/>
        <v>0</v>
      </c>
      <c r="E112" s="25">
        <f t="shared" si="59"/>
        <v>0</v>
      </c>
      <c r="F112" s="25">
        <f t="shared" si="59"/>
        <v>0</v>
      </c>
      <c r="G112" s="26">
        <f t="shared" si="59"/>
        <v>0</v>
      </c>
    </row>
    <row r="113" spans="1:7">
      <c r="A113" s="60" t="s">
        <v>446</v>
      </c>
      <c r="B113" s="36">
        <f t="shared" ref="B113:G113" si="60">B68</f>
        <v>0</v>
      </c>
      <c r="C113" s="36">
        <f t="shared" si="60"/>
        <v>0</v>
      </c>
      <c r="D113" s="36">
        <f t="shared" si="60"/>
        <v>0</v>
      </c>
      <c r="E113" s="36">
        <f t="shared" si="60"/>
        <v>0</v>
      </c>
      <c r="F113" s="36">
        <f t="shared" si="60"/>
        <v>0</v>
      </c>
      <c r="G113" s="36">
        <f t="shared" si="60"/>
        <v>0</v>
      </c>
    </row>
    <row r="114" spans="1:7">
      <c r="A114" s="60" t="s">
        <v>451</v>
      </c>
      <c r="B114" s="36">
        <f t="shared" ref="B114:G114" si="61">B71</f>
        <v>0</v>
      </c>
      <c r="C114" s="36">
        <f t="shared" si="61"/>
        <v>0</v>
      </c>
      <c r="D114" s="36">
        <f t="shared" si="61"/>
        <v>0</v>
      </c>
      <c r="E114" s="36">
        <f t="shared" si="61"/>
        <v>0</v>
      </c>
      <c r="F114" s="36">
        <f t="shared" si="61"/>
        <v>0</v>
      </c>
      <c r="G114" s="36">
        <f t="shared" si="61"/>
        <v>0</v>
      </c>
    </row>
    <row r="115" spans="1:7">
      <c r="A115" s="62" t="s">
        <v>456</v>
      </c>
      <c r="B115" s="25">
        <f t="shared" ref="B115:G117" si="62">B112+B109+B106+B103+B100+B97+B94+B91+B88+B85</f>
        <v>0</v>
      </c>
      <c r="C115" s="25">
        <f t="shared" si="62"/>
        <v>0</v>
      </c>
      <c r="D115" s="25">
        <f t="shared" si="62"/>
        <v>0</v>
      </c>
      <c r="E115" s="25">
        <f t="shared" si="62"/>
        <v>0</v>
      </c>
      <c r="F115" s="25">
        <f t="shared" si="62"/>
        <v>0</v>
      </c>
      <c r="G115" s="26">
        <f t="shared" si="62"/>
        <v>0</v>
      </c>
    </row>
    <row r="116" spans="1:7">
      <c r="A116" s="60" t="s">
        <v>446</v>
      </c>
      <c r="B116" s="36">
        <f t="shared" si="62"/>
        <v>0</v>
      </c>
      <c r="C116" s="36">
        <f t="shared" si="62"/>
        <v>0</v>
      </c>
      <c r="D116" s="36">
        <f t="shared" si="62"/>
        <v>0</v>
      </c>
      <c r="E116" s="36">
        <f t="shared" si="62"/>
        <v>0</v>
      </c>
      <c r="F116" s="36">
        <f t="shared" si="62"/>
        <v>0</v>
      </c>
      <c r="G116" s="37">
        <f t="shared" si="62"/>
        <v>0</v>
      </c>
    </row>
    <row r="117" spans="1:7" ht="13.8" thickBot="1">
      <c r="A117" s="63" t="s">
        <v>451</v>
      </c>
      <c r="B117" s="39">
        <f t="shared" si="62"/>
        <v>0</v>
      </c>
      <c r="C117" s="39">
        <f t="shared" si="62"/>
        <v>0</v>
      </c>
      <c r="D117" s="39">
        <f t="shared" si="62"/>
        <v>0</v>
      </c>
      <c r="E117" s="39">
        <f t="shared" si="62"/>
        <v>0</v>
      </c>
      <c r="F117" s="39">
        <f t="shared" si="62"/>
        <v>0</v>
      </c>
      <c r="G117" s="40">
        <f t="shared" si="62"/>
        <v>0</v>
      </c>
    </row>
  </sheetData>
  <phoneticPr fontId="25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outlinePr summaryBelow="0" summaryRight="0"/>
  </sheetPr>
  <dimension ref="A1:J264"/>
  <sheetViews>
    <sheetView zoomScale="120" workbookViewId="0">
      <pane xSplit="1" ySplit="1" topLeftCell="B32" activePane="bottomRight" state="frozen"/>
      <selection pane="topRight" activeCell="B1" sqref="B1"/>
      <selection pane="bottomLeft" activeCell="A4" sqref="A4"/>
      <selection pane="bottomRight" activeCell="E37" sqref="E37"/>
    </sheetView>
  </sheetViews>
  <sheetFormatPr defaultRowHeight="13.2" outlineLevelRow="1"/>
  <cols>
    <col min="1" max="1" width="45" style="8" customWidth="1"/>
    <col min="2" max="2" width="10" style="8" customWidth="1"/>
    <col min="3" max="3" width="9.6640625" style="8" customWidth="1"/>
    <col min="4" max="4" width="9.5546875" style="8" customWidth="1"/>
    <col min="5" max="5" width="10.33203125" style="8" customWidth="1"/>
    <col min="6" max="6" width="10.44140625" style="8" customWidth="1"/>
    <col min="7" max="7" width="11.88671875" style="8" customWidth="1"/>
    <col min="8" max="8" width="45" customWidth="1"/>
    <col min="9" max="9" width="62" customWidth="1"/>
    <col min="10" max="10" width="11.109375" customWidth="1"/>
  </cols>
  <sheetData>
    <row r="1" spans="1:10" ht="38.25" customHeight="1" outlineLevel="1" collapsed="1" thickBot="1">
      <c r="A1" s="2" t="s">
        <v>518</v>
      </c>
      <c r="B1" s="328" t="s">
        <v>297</v>
      </c>
      <c r="C1" s="328" t="s">
        <v>298</v>
      </c>
      <c r="D1" s="328" t="s">
        <v>299</v>
      </c>
      <c r="E1" s="328" t="s">
        <v>300</v>
      </c>
      <c r="F1" s="328" t="s">
        <v>301</v>
      </c>
      <c r="G1" s="430" t="s">
        <v>302</v>
      </c>
      <c r="H1" s="510" t="s">
        <v>513</v>
      </c>
    </row>
    <row r="2" spans="1:10" ht="15" customHeight="1">
      <c r="A2" s="272" t="s">
        <v>463</v>
      </c>
      <c r="B2" s="512">
        <v>488437</v>
      </c>
      <c r="C2" s="512">
        <v>390000</v>
      </c>
      <c r="D2" s="512">
        <v>450000</v>
      </c>
      <c r="E2" s="512">
        <v>460000</v>
      </c>
      <c r="F2" s="512">
        <v>470000</v>
      </c>
      <c r="G2" s="512">
        <v>470000</v>
      </c>
      <c r="H2" s="511"/>
    </row>
    <row r="3" spans="1:10">
      <c r="A3" s="275" t="s">
        <v>464</v>
      </c>
      <c r="B3" s="508">
        <v>106131</v>
      </c>
      <c r="C3" s="508">
        <v>95000</v>
      </c>
      <c r="D3" s="508">
        <v>95000</v>
      </c>
      <c r="E3" s="508">
        <v>95000</v>
      </c>
      <c r="F3" s="508">
        <v>95000</v>
      </c>
      <c r="G3" s="508">
        <v>95000</v>
      </c>
      <c r="H3" s="329" t="s">
        <v>465</v>
      </c>
    </row>
    <row r="4" spans="1:10">
      <c r="A4" s="318" t="s">
        <v>466</v>
      </c>
      <c r="B4" s="306"/>
      <c r="C4" s="306"/>
      <c r="D4" s="306"/>
      <c r="E4" s="306"/>
      <c r="F4" s="306"/>
      <c r="G4" s="307"/>
      <c r="H4" s="344" t="s">
        <v>467</v>
      </c>
      <c r="I4" s="6"/>
    </row>
    <row r="5" spans="1:10">
      <c r="A5" s="275" t="s">
        <v>468</v>
      </c>
      <c r="B5" s="276"/>
      <c r="C5" s="277"/>
      <c r="D5" s="277"/>
      <c r="E5" s="277"/>
      <c r="F5" s="277"/>
      <c r="G5" s="278"/>
      <c r="H5" s="181" t="s">
        <v>469</v>
      </c>
      <c r="I5" s="6" t="s">
        <v>470</v>
      </c>
    </row>
    <row r="6" spans="1:10">
      <c r="A6" s="279" t="s">
        <v>471</v>
      </c>
      <c r="B6" s="514">
        <v>403819</v>
      </c>
      <c r="C6" s="514">
        <v>365000</v>
      </c>
      <c r="D6" s="514">
        <v>450000</v>
      </c>
      <c r="E6" s="514">
        <v>460000</v>
      </c>
      <c r="F6" s="513">
        <v>470000</v>
      </c>
      <c r="G6" s="513">
        <v>470000</v>
      </c>
    </row>
    <row r="7" spans="1:10">
      <c r="A7" s="282" t="s">
        <v>472</v>
      </c>
      <c r="B7" s="283"/>
      <c r="C7" s="173"/>
      <c r="D7" s="173"/>
      <c r="E7" s="173"/>
      <c r="F7" s="173"/>
      <c r="G7" s="174"/>
      <c r="H7" s="329" t="s">
        <v>465</v>
      </c>
      <c r="I7" s="6"/>
    </row>
    <row r="8" spans="1:10">
      <c r="A8" s="284" t="s">
        <v>473</v>
      </c>
      <c r="B8" s="276"/>
      <c r="C8" s="175"/>
      <c r="D8" s="175"/>
      <c r="E8" s="175"/>
      <c r="F8" s="175"/>
      <c r="G8" s="176"/>
      <c r="H8" s="179" t="s">
        <v>474</v>
      </c>
      <c r="I8" s="6" t="s">
        <v>470</v>
      </c>
      <c r="J8" s="5"/>
    </row>
    <row r="9" spans="1:10">
      <c r="A9" s="318" t="s">
        <v>475</v>
      </c>
      <c r="B9" s="308"/>
      <c r="C9" s="309"/>
      <c r="D9" s="309"/>
      <c r="E9" s="309"/>
      <c r="F9" s="309"/>
      <c r="G9" s="310"/>
      <c r="H9" s="5"/>
      <c r="J9" s="5"/>
    </row>
    <row r="10" spans="1:10">
      <c r="A10" s="285" t="s">
        <v>476</v>
      </c>
      <c r="B10" s="30">
        <f t="shared" ref="B10:G10" si="0">B2-B6</f>
        <v>84618</v>
      </c>
      <c r="C10" s="30">
        <f t="shared" si="0"/>
        <v>25000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44">
        <f t="shared" si="0"/>
        <v>0</v>
      </c>
    </row>
    <row r="11" spans="1:10">
      <c r="A11" s="15" t="s">
        <v>477</v>
      </c>
      <c r="B11" s="515">
        <v>-24618</v>
      </c>
      <c r="C11" s="515">
        <v>-31500</v>
      </c>
      <c r="D11" s="515">
        <v>-20000</v>
      </c>
      <c r="E11" s="515">
        <v>-20000</v>
      </c>
      <c r="F11" s="280"/>
      <c r="G11" s="281"/>
      <c r="H11" t="s">
        <v>478</v>
      </c>
      <c r="I11" s="177"/>
    </row>
    <row r="12" spans="1:10">
      <c r="A12" s="15" t="s">
        <v>348</v>
      </c>
      <c r="B12" s="30">
        <f t="shared" ref="B12:G12" si="1">B10+B11</f>
        <v>60000</v>
      </c>
      <c r="C12" s="30">
        <f t="shared" si="1"/>
        <v>-6500</v>
      </c>
      <c r="D12" s="30">
        <f t="shared" si="1"/>
        <v>-20000</v>
      </c>
      <c r="E12" s="30">
        <f t="shared" si="1"/>
        <v>-20000</v>
      </c>
      <c r="F12" s="30">
        <f t="shared" si="1"/>
        <v>0</v>
      </c>
      <c r="G12" s="44">
        <f t="shared" si="1"/>
        <v>0</v>
      </c>
    </row>
    <row r="13" spans="1:10">
      <c r="A13" s="15" t="s">
        <v>479</v>
      </c>
      <c r="B13" s="280"/>
      <c r="C13" s="280"/>
      <c r="D13" s="280"/>
      <c r="E13" s="280"/>
      <c r="F13" s="280"/>
      <c r="G13" s="281"/>
      <c r="H13" t="s">
        <v>480</v>
      </c>
    </row>
    <row r="14" spans="1:10" ht="26.4">
      <c r="A14" s="16" t="s">
        <v>353</v>
      </c>
      <c r="B14" s="516">
        <v>43491</v>
      </c>
      <c r="C14" s="517">
        <v>-6500</v>
      </c>
      <c r="D14" s="517">
        <v>-20000</v>
      </c>
      <c r="E14" s="517">
        <v>-20000</v>
      </c>
      <c r="F14" s="277"/>
      <c r="G14" s="278"/>
    </row>
    <row r="15" spans="1:10">
      <c r="A15" s="16" t="s">
        <v>481</v>
      </c>
      <c r="B15" s="276">
        <v>-16509</v>
      </c>
      <c r="C15" s="277"/>
      <c r="D15" s="277"/>
      <c r="E15" s="277"/>
      <c r="F15" s="277"/>
      <c r="G15" s="278"/>
      <c r="H15" s="321" t="s">
        <v>482</v>
      </c>
    </row>
    <row r="16" spans="1:10">
      <c r="A16" s="286"/>
      <c r="B16" s="287"/>
      <c r="C16" s="287"/>
      <c r="D16" s="287"/>
      <c r="E16" s="287"/>
      <c r="F16" s="287"/>
      <c r="G16" s="288"/>
    </row>
    <row r="17" spans="1:8" ht="17.25" customHeight="1">
      <c r="A17" s="16" t="s">
        <v>360</v>
      </c>
      <c r="B17" s="280">
        <v>83164</v>
      </c>
      <c r="C17" s="31">
        <f>B17+C14</f>
        <v>76664</v>
      </c>
      <c r="D17" s="31">
        <f>C17+D14</f>
        <v>56664</v>
      </c>
      <c r="E17" s="31">
        <f>D17+E14</f>
        <v>36664</v>
      </c>
      <c r="F17" s="31">
        <f>E17+F14</f>
        <v>36664</v>
      </c>
      <c r="G17" s="289">
        <f>F17+G14</f>
        <v>36664</v>
      </c>
      <c r="H17" s="311"/>
    </row>
    <row r="18" spans="1:8">
      <c r="A18" s="17" t="s">
        <v>483</v>
      </c>
      <c r="B18" s="290"/>
      <c r="C18" s="324">
        <f>B18+C13</f>
        <v>0</v>
      </c>
      <c r="D18" s="324">
        <f>C18+D13</f>
        <v>0</v>
      </c>
      <c r="E18" s="324">
        <f>D18+E13</f>
        <v>0</v>
      </c>
      <c r="F18" s="324">
        <f>E18+F13</f>
        <v>0</v>
      </c>
      <c r="G18" s="324">
        <f>F18+G13</f>
        <v>0</v>
      </c>
    </row>
    <row r="19" spans="1:8" ht="20.399999999999999">
      <c r="A19" s="186" t="s">
        <v>484</v>
      </c>
      <c r="B19" s="290"/>
      <c r="C19" s="277"/>
      <c r="D19" s="178"/>
      <c r="E19" s="178"/>
      <c r="F19" s="178"/>
      <c r="G19" s="393"/>
      <c r="H19" s="395" t="s">
        <v>485</v>
      </c>
    </row>
    <row r="20" spans="1:8">
      <c r="A20" s="186" t="s">
        <v>486</v>
      </c>
      <c r="B20" s="290"/>
      <c r="C20" s="277"/>
      <c r="D20" s="178"/>
      <c r="E20" s="178"/>
      <c r="F20" s="178"/>
      <c r="G20" s="393"/>
      <c r="H20" s="396" t="s">
        <v>487</v>
      </c>
    </row>
    <row r="21" spans="1:8">
      <c r="A21" s="312" t="s">
        <v>488</v>
      </c>
      <c r="B21" s="313"/>
      <c r="C21" s="314"/>
      <c r="D21" s="315"/>
      <c r="E21" s="315"/>
      <c r="F21" s="315"/>
      <c r="G21" s="394"/>
      <c r="H21" s="397" t="s">
        <v>489</v>
      </c>
    </row>
    <row r="22" spans="1:8" ht="27.75" customHeight="1">
      <c r="A22" s="16" t="s">
        <v>490</v>
      </c>
      <c r="B22" s="27">
        <f t="shared" ref="B22:G22" si="2">IF(B18-B17&lt;0,0,B18-B17)</f>
        <v>0</v>
      </c>
      <c r="C22" s="27">
        <f t="shared" si="2"/>
        <v>0</v>
      </c>
      <c r="D22" s="27">
        <f t="shared" si="2"/>
        <v>0</v>
      </c>
      <c r="E22" s="27">
        <f t="shared" si="2"/>
        <v>0</v>
      </c>
      <c r="F22" s="27">
        <f t="shared" si="2"/>
        <v>0</v>
      </c>
      <c r="G22" s="33">
        <f t="shared" si="2"/>
        <v>0</v>
      </c>
    </row>
    <row r="23" spans="1:8" ht="13.8" thickBot="1">
      <c r="A23" s="292" t="s">
        <v>294</v>
      </c>
      <c r="B23" s="293">
        <f t="shared" ref="B23:G23" si="3">B22/B2</f>
        <v>0</v>
      </c>
      <c r="C23" s="293">
        <f t="shared" si="3"/>
        <v>0</v>
      </c>
      <c r="D23" s="293">
        <f t="shared" si="3"/>
        <v>0</v>
      </c>
      <c r="E23" s="293">
        <f t="shared" si="3"/>
        <v>0</v>
      </c>
      <c r="F23" s="293">
        <f t="shared" si="3"/>
        <v>0</v>
      </c>
      <c r="G23" s="294">
        <f t="shared" si="3"/>
        <v>0</v>
      </c>
    </row>
    <row r="24" spans="1:8" s="6" customFormat="1" ht="13.8" thickBot="1">
      <c r="A24" s="3"/>
      <c r="B24" s="340">
        <f t="shared" ref="B24:G24" si="4">B12+B13-B14+B15</f>
        <v>0</v>
      </c>
      <c r="C24" s="340">
        <f t="shared" si="4"/>
        <v>0</v>
      </c>
      <c r="D24" s="340">
        <f t="shared" si="4"/>
        <v>0</v>
      </c>
      <c r="E24" s="340">
        <f t="shared" si="4"/>
        <v>0</v>
      </c>
      <c r="F24" s="340">
        <f t="shared" si="4"/>
        <v>0</v>
      </c>
      <c r="G24" s="340">
        <f t="shared" si="4"/>
        <v>0</v>
      </c>
      <c r="H24" s="6" t="s">
        <v>515</v>
      </c>
    </row>
    <row r="25" spans="1:8" s="6" customFormat="1" ht="40.200000000000003" thickBot="1">
      <c r="A25" s="2" t="s">
        <v>514</v>
      </c>
      <c r="B25" s="518" t="s">
        <v>297</v>
      </c>
      <c r="C25" s="518" t="s">
        <v>298</v>
      </c>
      <c r="D25" s="518" t="s">
        <v>299</v>
      </c>
      <c r="E25" s="518" t="s">
        <v>300</v>
      </c>
      <c r="F25" s="518" t="s">
        <v>301</v>
      </c>
      <c r="G25" s="519" t="s">
        <v>302</v>
      </c>
    </row>
    <row r="26" spans="1:8" s="6" customFormat="1" outlineLevel="1">
      <c r="A26" s="272" t="s">
        <v>463</v>
      </c>
      <c r="B26" s="541">
        <v>1673823</v>
      </c>
      <c r="C26" s="541">
        <v>607000</v>
      </c>
      <c r="D26" s="541">
        <v>646000</v>
      </c>
      <c r="E26" s="541">
        <v>654000</v>
      </c>
      <c r="F26" s="541">
        <v>663000</v>
      </c>
      <c r="G26" s="542">
        <v>670000</v>
      </c>
    </row>
    <row r="27" spans="1:8" s="6" customFormat="1" outlineLevel="1">
      <c r="A27" s="275" t="s">
        <v>464</v>
      </c>
      <c r="B27" s="543">
        <v>553986</v>
      </c>
      <c r="C27" s="544">
        <v>443000</v>
      </c>
      <c r="D27" s="544">
        <v>452000</v>
      </c>
      <c r="E27" s="544">
        <v>460000</v>
      </c>
      <c r="F27" s="544">
        <v>468000</v>
      </c>
      <c r="G27" s="545">
        <v>475000</v>
      </c>
      <c r="H27" s="537"/>
    </row>
    <row r="28" spans="1:8" outlineLevel="1">
      <c r="A28" s="305" t="s">
        <v>497</v>
      </c>
      <c r="B28" s="306"/>
      <c r="C28" s="306"/>
      <c r="D28" s="306"/>
      <c r="E28" s="306"/>
      <c r="F28" s="306"/>
      <c r="G28" s="307"/>
      <c r="H28" s="5"/>
    </row>
    <row r="29" spans="1:8" outlineLevel="1">
      <c r="A29" s="275" t="s">
        <v>468</v>
      </c>
      <c r="B29" s="276"/>
      <c r="C29" s="277"/>
      <c r="D29" s="277"/>
      <c r="E29" s="277"/>
      <c r="F29" s="277"/>
      <c r="G29" s="278"/>
    </row>
    <row r="30" spans="1:8" outlineLevel="1">
      <c r="A30" s="279" t="s">
        <v>471</v>
      </c>
      <c r="B30" s="521">
        <v>706159</v>
      </c>
      <c r="C30" s="521">
        <v>544000</v>
      </c>
      <c r="D30" s="521">
        <v>560000</v>
      </c>
      <c r="E30" s="521">
        <v>570000</v>
      </c>
      <c r="F30" s="521">
        <v>580000</v>
      </c>
      <c r="G30" s="521">
        <v>590000</v>
      </c>
    </row>
    <row r="31" spans="1:8" outlineLevel="1">
      <c r="A31" s="282" t="s">
        <v>472</v>
      </c>
      <c r="B31" s="173"/>
      <c r="C31" s="173"/>
      <c r="D31" s="173"/>
      <c r="E31" s="173"/>
      <c r="F31" s="173"/>
      <c r="G31" s="174"/>
    </row>
    <row r="32" spans="1:8" outlineLevel="1">
      <c r="A32" s="284" t="s">
        <v>473</v>
      </c>
      <c r="B32" s="520">
        <v>14658</v>
      </c>
      <c r="C32" s="520">
        <v>16000</v>
      </c>
      <c r="D32" s="520">
        <v>16000</v>
      </c>
      <c r="E32" s="520">
        <v>16000</v>
      </c>
      <c r="F32" s="520">
        <v>16000</v>
      </c>
      <c r="G32" s="520">
        <v>16000</v>
      </c>
      <c r="H32" s="522"/>
    </row>
    <row r="33" spans="1:9" outlineLevel="1">
      <c r="A33" s="305" t="s">
        <v>498</v>
      </c>
      <c r="B33" s="308"/>
      <c r="C33" s="309"/>
      <c r="D33" s="309"/>
      <c r="E33" s="309"/>
      <c r="F33" s="309"/>
      <c r="G33" s="310"/>
    </row>
    <row r="34" spans="1:9" outlineLevel="1">
      <c r="A34" s="285" t="s">
        <v>476</v>
      </c>
      <c r="B34" s="30">
        <f t="shared" ref="B34:G34" si="5">B26-B30</f>
        <v>967664</v>
      </c>
      <c r="C34" s="30">
        <f t="shared" si="5"/>
        <v>63000</v>
      </c>
      <c r="D34" s="30">
        <f t="shared" si="5"/>
        <v>86000</v>
      </c>
      <c r="E34" s="30">
        <f t="shared" si="5"/>
        <v>84000</v>
      </c>
      <c r="F34" s="30">
        <f t="shared" si="5"/>
        <v>83000</v>
      </c>
      <c r="G34" s="44">
        <f t="shared" si="5"/>
        <v>80000</v>
      </c>
    </row>
    <row r="35" spans="1:9" outlineLevel="1">
      <c r="A35" s="295" t="s">
        <v>477</v>
      </c>
      <c r="B35" s="523">
        <v>-1238778</v>
      </c>
      <c r="C35" s="523">
        <v>277940</v>
      </c>
      <c r="D35" s="523">
        <v>-821336</v>
      </c>
      <c r="E35" s="523">
        <v>-108911</v>
      </c>
      <c r="F35" s="523">
        <v>416717</v>
      </c>
      <c r="G35" s="524">
        <v>287796</v>
      </c>
      <c r="H35" s="529"/>
      <c r="I35" s="530"/>
    </row>
    <row r="36" spans="1:9" outlineLevel="1">
      <c r="A36" s="15" t="s">
        <v>348</v>
      </c>
      <c r="B36" s="30">
        <f t="shared" ref="B36:G36" si="6">B34+B35</f>
        <v>-271114</v>
      </c>
      <c r="C36" s="30">
        <f t="shared" si="6"/>
        <v>340940</v>
      </c>
      <c r="D36" s="30">
        <f t="shared" si="6"/>
        <v>-735336</v>
      </c>
      <c r="E36" s="30">
        <f t="shared" si="6"/>
        <v>-24911</v>
      </c>
      <c r="F36" s="30">
        <f t="shared" si="6"/>
        <v>499717</v>
      </c>
      <c r="G36" s="44">
        <f t="shared" si="6"/>
        <v>367796</v>
      </c>
      <c r="H36" s="529"/>
      <c r="I36" s="530"/>
    </row>
    <row r="37" spans="1:9" outlineLevel="1">
      <c r="A37" s="15" t="s">
        <v>479</v>
      </c>
      <c r="B37" s="525">
        <v>132360</v>
      </c>
      <c r="C37" s="525">
        <v>-398372</v>
      </c>
      <c r="D37" s="525">
        <v>546024</v>
      </c>
      <c r="E37" s="525">
        <v>38103</v>
      </c>
      <c r="F37" s="525">
        <v>-503588</v>
      </c>
      <c r="G37" s="526">
        <v>-343715</v>
      </c>
      <c r="H37" s="529"/>
      <c r="I37" s="530"/>
    </row>
    <row r="38" spans="1:9" ht="26.4" outlineLevel="1">
      <c r="A38" s="16" t="s">
        <v>353</v>
      </c>
      <c r="B38" s="527">
        <v>-398213</v>
      </c>
      <c r="C38" s="528">
        <v>-57432</v>
      </c>
      <c r="D38" s="528">
        <v>-189312</v>
      </c>
      <c r="E38" s="528">
        <v>13192</v>
      </c>
      <c r="F38" s="277">
        <v>-3871</v>
      </c>
      <c r="G38" s="278">
        <v>24081</v>
      </c>
    </row>
    <row r="39" spans="1:9" ht="26.4" outlineLevel="1">
      <c r="A39" s="16" t="s">
        <v>499</v>
      </c>
      <c r="B39" s="276">
        <v>-259459</v>
      </c>
      <c r="C39" s="277"/>
      <c r="D39" s="277"/>
      <c r="E39" s="277"/>
      <c r="F39" s="277"/>
      <c r="G39" s="278"/>
    </row>
    <row r="40" spans="1:9" outlineLevel="1">
      <c r="A40" s="286"/>
      <c r="B40" s="287"/>
      <c r="C40" s="287"/>
      <c r="D40" s="287"/>
      <c r="E40" s="287"/>
      <c r="F40" s="287"/>
      <c r="G40" s="288"/>
    </row>
    <row r="41" spans="1:9" outlineLevel="1">
      <c r="A41" s="16" t="s">
        <v>360</v>
      </c>
      <c r="B41" s="280">
        <v>249527</v>
      </c>
      <c r="C41" s="31">
        <f>B41+C38</f>
        <v>192095</v>
      </c>
      <c r="D41" s="31">
        <f>C41+D38</f>
        <v>2783</v>
      </c>
      <c r="E41" s="31">
        <f>D41+E38</f>
        <v>15975</v>
      </c>
      <c r="F41" s="31">
        <f>E41+F38</f>
        <v>12104</v>
      </c>
      <c r="G41" s="289">
        <f>F41+G38</f>
        <v>36185</v>
      </c>
    </row>
    <row r="42" spans="1:9" outlineLevel="1">
      <c r="A42" s="17" t="s">
        <v>483</v>
      </c>
      <c r="B42" s="290">
        <v>2302104</v>
      </c>
      <c r="C42" s="324">
        <f>B42+C37</f>
        <v>1903732</v>
      </c>
      <c r="D42" s="324">
        <f>C42+D37</f>
        <v>2449756</v>
      </c>
      <c r="E42" s="324">
        <f>D42+E37</f>
        <v>2487859</v>
      </c>
      <c r="F42" s="324">
        <f>E42+F37</f>
        <v>1984271</v>
      </c>
      <c r="G42" s="324">
        <f>F42+G37</f>
        <v>1640556</v>
      </c>
    </row>
    <row r="43" spans="1:9" ht="24.75" customHeight="1" outlineLevel="1">
      <c r="A43" s="186" t="s">
        <v>484</v>
      </c>
      <c r="B43" s="180"/>
      <c r="C43" s="178"/>
      <c r="D43" s="178"/>
      <c r="E43" s="178"/>
      <c r="F43" s="178"/>
      <c r="G43" s="291"/>
    </row>
    <row r="44" spans="1:9" outlineLevel="1">
      <c r="A44" s="186" t="s">
        <v>486</v>
      </c>
      <c r="B44" s="290"/>
      <c r="C44" s="277"/>
      <c r="D44" s="178"/>
      <c r="E44" s="178"/>
      <c r="F44" s="178"/>
      <c r="G44" s="291"/>
    </row>
    <row r="45" spans="1:9" outlineLevel="1">
      <c r="A45" s="312" t="s">
        <v>488</v>
      </c>
      <c r="B45" s="313">
        <v>2302104</v>
      </c>
      <c r="C45" s="314">
        <v>1903732</v>
      </c>
      <c r="D45" s="315">
        <v>2449756</v>
      </c>
      <c r="E45" s="315">
        <v>2487859</v>
      </c>
      <c r="F45" s="315">
        <v>1984271</v>
      </c>
      <c r="G45" s="316">
        <v>1640556</v>
      </c>
      <c r="H45" s="551"/>
      <c r="I45" s="552"/>
    </row>
    <row r="46" spans="1:9" outlineLevel="1">
      <c r="A46" s="16" t="s">
        <v>490</v>
      </c>
      <c r="B46" s="27">
        <f t="shared" ref="B46:G46" si="7">IF(B42-B41&lt;0,0,B42-B41)</f>
        <v>2052577</v>
      </c>
      <c r="C46" s="27">
        <f t="shared" si="7"/>
        <v>1711637</v>
      </c>
      <c r="D46" s="27">
        <f t="shared" si="7"/>
        <v>2446973</v>
      </c>
      <c r="E46" s="27">
        <f t="shared" si="7"/>
        <v>2471884</v>
      </c>
      <c r="F46" s="27">
        <f t="shared" si="7"/>
        <v>1972167</v>
      </c>
      <c r="G46" s="33">
        <f t="shared" si="7"/>
        <v>1604371</v>
      </c>
    </row>
    <row r="47" spans="1:9" ht="13.8" outlineLevel="1" thickBot="1">
      <c r="A47" s="292" t="s">
        <v>294</v>
      </c>
      <c r="B47" s="293">
        <f t="shared" ref="B47:G47" si="8">B46/B26</f>
        <v>1.2262807955201953</v>
      </c>
      <c r="C47" s="293">
        <f t="shared" si="8"/>
        <v>2.819830313014827</v>
      </c>
      <c r="D47" s="293">
        <f t="shared" si="8"/>
        <v>3.7878839009287928</v>
      </c>
      <c r="E47" s="293">
        <f t="shared" si="8"/>
        <v>3.7796391437308867</v>
      </c>
      <c r="F47" s="293">
        <f t="shared" si="8"/>
        <v>2.9746108597285068</v>
      </c>
      <c r="G47" s="294">
        <f t="shared" si="8"/>
        <v>2.394583582089552</v>
      </c>
    </row>
    <row r="48" spans="1:9" ht="13.8" thickBot="1">
      <c r="B48" s="340">
        <f t="shared" ref="B48:G48" si="9">B36+B37-B38+B39</f>
        <v>0</v>
      </c>
      <c r="C48" s="340">
        <f t="shared" si="9"/>
        <v>0</v>
      </c>
      <c r="D48" s="340">
        <f t="shared" si="9"/>
        <v>0</v>
      </c>
      <c r="E48" s="340">
        <f>E36+E37-E38+E39</f>
        <v>0</v>
      </c>
      <c r="F48" s="340">
        <f t="shared" si="9"/>
        <v>0</v>
      </c>
      <c r="G48" s="340">
        <f t="shared" si="9"/>
        <v>0</v>
      </c>
    </row>
    <row r="49" spans="1:8" ht="39.6">
      <c r="A49" s="2" t="s">
        <v>517</v>
      </c>
      <c r="B49" s="21" t="s">
        <v>491</v>
      </c>
      <c r="C49" s="21" t="s">
        <v>492</v>
      </c>
      <c r="D49" s="21" t="s">
        <v>493</v>
      </c>
      <c r="E49" s="21" t="s">
        <v>494</v>
      </c>
      <c r="F49" s="21" t="s">
        <v>495</v>
      </c>
      <c r="G49" s="22" t="s">
        <v>496</v>
      </c>
    </row>
    <row r="50" spans="1:8" outlineLevel="1">
      <c r="A50" s="272" t="s">
        <v>463</v>
      </c>
      <c r="B50" s="507">
        <v>1951850</v>
      </c>
      <c r="C50" s="507">
        <v>2000000</v>
      </c>
      <c r="D50" s="507">
        <v>2200000</v>
      </c>
      <c r="E50" s="507">
        <v>2400000</v>
      </c>
      <c r="F50" s="507">
        <v>2600000</v>
      </c>
      <c r="G50" s="506">
        <v>2800000</v>
      </c>
    </row>
    <row r="51" spans="1:8" outlineLevel="1">
      <c r="A51" s="275" t="s">
        <v>464</v>
      </c>
      <c r="B51" s="507">
        <v>1711669.05</v>
      </c>
      <c r="C51" s="507">
        <v>1750000</v>
      </c>
      <c r="D51" s="507">
        <v>1950000</v>
      </c>
      <c r="E51" s="507">
        <v>2150000</v>
      </c>
      <c r="F51" s="507">
        <v>2350000</v>
      </c>
      <c r="G51" s="506">
        <v>2550000</v>
      </c>
    </row>
    <row r="52" spans="1:8" outlineLevel="1">
      <c r="A52" s="305" t="s">
        <v>497</v>
      </c>
      <c r="B52" s="306"/>
      <c r="C52" s="306"/>
      <c r="D52" s="306"/>
      <c r="E52" s="306"/>
      <c r="F52" s="306"/>
      <c r="G52" s="307"/>
    </row>
    <row r="53" spans="1:8" outlineLevel="1">
      <c r="A53" s="275" t="s">
        <v>468</v>
      </c>
      <c r="B53" s="505">
        <v>14658</v>
      </c>
      <c r="C53" s="504">
        <v>16000</v>
      </c>
      <c r="D53" s="504">
        <v>16000</v>
      </c>
      <c r="E53" s="504">
        <v>16000</v>
      </c>
      <c r="F53" s="504">
        <v>16000</v>
      </c>
      <c r="G53" s="509">
        <v>16000</v>
      </c>
      <c r="H53" s="532"/>
    </row>
    <row r="54" spans="1:8" outlineLevel="1">
      <c r="A54" s="279" t="s">
        <v>471</v>
      </c>
      <c r="B54" s="533">
        <v>1586352</v>
      </c>
      <c r="C54" s="533">
        <v>1822000</v>
      </c>
      <c r="D54" s="533">
        <v>2032000</v>
      </c>
      <c r="E54" s="533">
        <v>2242000</v>
      </c>
      <c r="F54" s="533">
        <v>2445000</v>
      </c>
      <c r="G54" s="534">
        <v>2648000</v>
      </c>
      <c r="H54" s="532"/>
    </row>
    <row r="55" spans="1:8" outlineLevel="1">
      <c r="A55" s="172" t="s">
        <v>472</v>
      </c>
      <c r="B55" s="173"/>
      <c r="C55" s="173"/>
      <c r="D55" s="173"/>
      <c r="E55" s="173"/>
      <c r="F55" s="173"/>
      <c r="G55" s="174"/>
    </row>
    <row r="56" spans="1:8" outlineLevel="1">
      <c r="A56" s="172" t="s">
        <v>473</v>
      </c>
      <c r="B56" s="175"/>
      <c r="C56" s="175"/>
      <c r="D56" s="175"/>
      <c r="E56" s="175"/>
      <c r="F56" s="175"/>
      <c r="G56" s="176"/>
    </row>
    <row r="57" spans="1:8" outlineLevel="1">
      <c r="A57" s="305" t="s">
        <v>498</v>
      </c>
      <c r="B57" s="308"/>
      <c r="C57" s="309"/>
      <c r="D57" s="309"/>
      <c r="E57" s="309"/>
      <c r="F57" s="309"/>
      <c r="G57" s="310"/>
    </row>
    <row r="58" spans="1:8" outlineLevel="1">
      <c r="A58" s="296" t="s">
        <v>476</v>
      </c>
      <c r="B58" s="30">
        <f t="shared" ref="B58:G58" si="10">B50-B54</f>
        <v>365498</v>
      </c>
      <c r="C58" s="30">
        <f t="shared" si="10"/>
        <v>178000</v>
      </c>
      <c r="D58" s="30">
        <f t="shared" si="10"/>
        <v>168000</v>
      </c>
      <c r="E58" s="30">
        <f t="shared" si="10"/>
        <v>158000</v>
      </c>
      <c r="F58" s="30">
        <f t="shared" si="10"/>
        <v>155000</v>
      </c>
      <c r="G58" s="44">
        <f t="shared" si="10"/>
        <v>152000</v>
      </c>
    </row>
    <row r="59" spans="1:8" outlineLevel="1">
      <c r="A59" s="15" t="s">
        <v>477</v>
      </c>
      <c r="B59" s="533">
        <v>39565</v>
      </c>
      <c r="C59" s="533">
        <v>-200405</v>
      </c>
      <c r="D59" s="533">
        <v>-109694</v>
      </c>
      <c r="E59" s="533">
        <v>-157666</v>
      </c>
      <c r="F59" s="533">
        <v>-155954</v>
      </c>
      <c r="G59" s="534">
        <v>-155695</v>
      </c>
      <c r="H59" s="532"/>
    </row>
    <row r="60" spans="1:8" outlineLevel="1">
      <c r="A60" s="15" t="s">
        <v>348</v>
      </c>
      <c r="B60" s="30">
        <f t="shared" ref="B60:G60" si="11">B58+B59</f>
        <v>405063</v>
      </c>
      <c r="C60" s="30">
        <f t="shared" si="11"/>
        <v>-22405</v>
      </c>
      <c r="D60" s="30">
        <f t="shared" si="11"/>
        <v>58306</v>
      </c>
      <c r="E60" s="30">
        <f t="shared" si="11"/>
        <v>334</v>
      </c>
      <c r="F60" s="30">
        <f t="shared" si="11"/>
        <v>-954</v>
      </c>
      <c r="G60" s="44">
        <f t="shared" si="11"/>
        <v>-3695</v>
      </c>
    </row>
    <row r="61" spans="1:8" outlineLevel="1">
      <c r="A61" s="15" t="s">
        <v>479</v>
      </c>
      <c r="B61" s="533">
        <v>-19425.87</v>
      </c>
      <c r="C61" s="533">
        <v>-160044</v>
      </c>
      <c r="D61" s="533">
        <v>-58306</v>
      </c>
      <c r="E61" s="533">
        <v>-56742.17</v>
      </c>
      <c r="F61" s="533">
        <v>-33778.550000000003</v>
      </c>
      <c r="G61" s="534">
        <v>-16838.189999999999</v>
      </c>
      <c r="H61" s="535"/>
    </row>
    <row r="62" spans="1:8" ht="26.4" outlineLevel="1">
      <c r="A62" s="16" t="s">
        <v>353</v>
      </c>
      <c r="B62" s="276">
        <v>8312</v>
      </c>
      <c r="C62" s="277">
        <v>-10000</v>
      </c>
      <c r="D62" s="277">
        <v>10000</v>
      </c>
      <c r="E62" s="277">
        <v>-10000</v>
      </c>
      <c r="F62" s="277">
        <v>10000</v>
      </c>
      <c r="G62" s="278">
        <v>-15000</v>
      </c>
    </row>
    <row r="63" spans="1:8" ht="26.4" outlineLevel="1">
      <c r="A63" s="16" t="s">
        <v>499</v>
      </c>
      <c r="B63" s="536">
        <f t="shared" ref="B63:G63" si="12">B62-B60-B61</f>
        <v>-377325.13</v>
      </c>
      <c r="C63" s="536">
        <f t="shared" si="12"/>
        <v>172449</v>
      </c>
      <c r="D63" s="536">
        <f t="shared" si="12"/>
        <v>10000</v>
      </c>
      <c r="E63" s="536">
        <f t="shared" si="12"/>
        <v>46408.17</v>
      </c>
      <c r="F63" s="536">
        <f t="shared" si="12"/>
        <v>44732.55</v>
      </c>
      <c r="G63" s="536">
        <f t="shared" si="12"/>
        <v>5533.1899999999987</v>
      </c>
    </row>
    <row r="64" spans="1:8" ht="24.75" customHeight="1" outlineLevel="1">
      <c r="A64" s="286"/>
      <c r="B64" s="287"/>
      <c r="C64" s="287"/>
      <c r="D64" s="287"/>
      <c r="E64" s="287"/>
      <c r="F64" s="287"/>
      <c r="G64" s="288"/>
    </row>
    <row r="65" spans="1:7" outlineLevel="1">
      <c r="A65" s="16" t="s">
        <v>360</v>
      </c>
      <c r="B65" s="280">
        <v>11506</v>
      </c>
      <c r="C65" s="31">
        <f>B65+C62</f>
        <v>1506</v>
      </c>
      <c r="D65" s="31">
        <f>C65+D62</f>
        <v>11506</v>
      </c>
      <c r="E65" s="31">
        <f>D65+E62</f>
        <v>1506</v>
      </c>
      <c r="F65" s="31">
        <f>E65+F62</f>
        <v>11506</v>
      </c>
      <c r="G65" s="289">
        <f>F65+G62</f>
        <v>-3494</v>
      </c>
    </row>
    <row r="66" spans="1:7" outlineLevel="1">
      <c r="A66" s="297" t="s">
        <v>483</v>
      </c>
      <c r="B66" s="290">
        <v>471631</v>
      </c>
      <c r="C66" s="324">
        <f>B66+C61</f>
        <v>311587</v>
      </c>
      <c r="D66" s="324">
        <f>C66+D61</f>
        <v>253281</v>
      </c>
      <c r="E66" s="324">
        <f>D66+E61</f>
        <v>196538.83000000002</v>
      </c>
      <c r="F66" s="324">
        <f>E66+F61</f>
        <v>162760.28000000003</v>
      </c>
      <c r="G66" s="324">
        <f>F66+G61</f>
        <v>145922.09000000003</v>
      </c>
    </row>
    <row r="67" spans="1:7" ht="20.399999999999999" outlineLevel="1">
      <c r="A67" s="186" t="s">
        <v>484</v>
      </c>
      <c r="B67" s="180"/>
      <c r="C67" s="178"/>
      <c r="D67" s="178"/>
      <c r="E67" s="178"/>
      <c r="F67" s="178"/>
      <c r="G67" s="291"/>
    </row>
    <row r="68" spans="1:7" outlineLevel="1">
      <c r="A68" s="298" t="s">
        <v>486</v>
      </c>
      <c r="B68" s="290"/>
      <c r="C68" s="277"/>
      <c r="D68" s="178"/>
      <c r="E68" s="178"/>
      <c r="F68" s="178"/>
      <c r="G68" s="291"/>
    </row>
    <row r="69" spans="1:7" outlineLevel="1">
      <c r="A69" s="312" t="s">
        <v>488</v>
      </c>
      <c r="B69" s="313"/>
      <c r="C69" s="314"/>
      <c r="D69" s="315"/>
      <c r="E69" s="315"/>
      <c r="F69" s="315"/>
      <c r="G69" s="316"/>
    </row>
    <row r="70" spans="1:7" outlineLevel="1">
      <c r="A70" s="16" t="s">
        <v>490</v>
      </c>
      <c r="B70" s="27">
        <f t="shared" ref="B70:G70" si="13">IF(B66-B65&lt;0,0,B66-B65)</f>
        <v>460125</v>
      </c>
      <c r="C70" s="27">
        <f t="shared" si="13"/>
        <v>310081</v>
      </c>
      <c r="D70" s="27">
        <f t="shared" si="13"/>
        <v>241775</v>
      </c>
      <c r="E70" s="27">
        <f t="shared" si="13"/>
        <v>195032.83000000002</v>
      </c>
      <c r="F70" s="27">
        <f t="shared" si="13"/>
        <v>151254.28000000003</v>
      </c>
      <c r="G70" s="33">
        <f t="shared" si="13"/>
        <v>149416.09000000003</v>
      </c>
    </row>
    <row r="71" spans="1:7" ht="13.8" outlineLevel="1" thickBot="1">
      <c r="A71" s="292" t="s">
        <v>294</v>
      </c>
      <c r="B71" s="293">
        <f t="shared" ref="B71:G71" si="14">B70/B50</f>
        <v>0.23573788969439249</v>
      </c>
      <c r="C71" s="293">
        <f t="shared" si="14"/>
        <v>0.1550405</v>
      </c>
      <c r="D71" s="293">
        <f t="shared" si="14"/>
        <v>0.10989772727272727</v>
      </c>
      <c r="E71" s="293">
        <f t="shared" si="14"/>
        <v>8.1263679166666672E-2</v>
      </c>
      <c r="F71" s="293">
        <f t="shared" si="14"/>
        <v>5.8174723076923091E-2</v>
      </c>
      <c r="G71" s="294">
        <f t="shared" si="14"/>
        <v>5.3362889285714296E-2</v>
      </c>
    </row>
    <row r="72" spans="1:7" ht="13.8" thickBot="1">
      <c r="B72" s="340">
        <f t="shared" ref="B72:G72" si="15">B60+B61-B62+B63</f>
        <v>0</v>
      </c>
      <c r="C72" s="340">
        <f t="shared" si="15"/>
        <v>0</v>
      </c>
      <c r="D72" s="340">
        <f t="shared" si="15"/>
        <v>0</v>
      </c>
      <c r="E72" s="340">
        <f t="shared" si="15"/>
        <v>0</v>
      </c>
      <c r="F72" s="340">
        <f t="shared" si="15"/>
        <v>0</v>
      </c>
      <c r="G72" s="340">
        <f t="shared" si="15"/>
        <v>0</v>
      </c>
    </row>
    <row r="73" spans="1:7" ht="39.6" collapsed="1">
      <c r="A73" s="2" t="s">
        <v>500</v>
      </c>
      <c r="B73" s="21" t="s">
        <v>491</v>
      </c>
      <c r="C73" s="21" t="s">
        <v>492</v>
      </c>
      <c r="D73" s="21" t="s">
        <v>493</v>
      </c>
      <c r="E73" s="21" t="s">
        <v>494</v>
      </c>
      <c r="F73" s="21" t="s">
        <v>495</v>
      </c>
      <c r="G73" s="22" t="s">
        <v>496</v>
      </c>
    </row>
    <row r="74" spans="1:7" hidden="1" outlineLevel="1">
      <c r="A74" s="272" t="s">
        <v>463</v>
      </c>
      <c r="B74" s="273"/>
      <c r="C74" s="273"/>
      <c r="D74" s="273"/>
      <c r="E74" s="273"/>
      <c r="F74" s="273"/>
      <c r="G74" s="274"/>
    </row>
    <row r="75" spans="1:7" hidden="1" outlineLevel="1">
      <c r="A75" s="275" t="s">
        <v>464</v>
      </c>
      <c r="B75" s="273"/>
      <c r="C75" s="273"/>
      <c r="D75" s="273"/>
      <c r="E75" s="273"/>
      <c r="F75" s="273"/>
      <c r="G75" s="274"/>
    </row>
    <row r="76" spans="1:7" hidden="1" outlineLevel="1">
      <c r="A76" s="305" t="s">
        <v>497</v>
      </c>
      <c r="B76" s="306"/>
      <c r="C76" s="306"/>
      <c r="D76" s="306"/>
      <c r="E76" s="306"/>
      <c r="F76" s="306"/>
      <c r="G76" s="307"/>
    </row>
    <row r="77" spans="1:7" hidden="1" outlineLevel="1">
      <c r="A77" s="275" t="s">
        <v>468</v>
      </c>
      <c r="B77" s="276"/>
      <c r="C77" s="277"/>
      <c r="D77" s="277"/>
      <c r="E77" s="277"/>
      <c r="F77" s="277"/>
      <c r="G77" s="278"/>
    </row>
    <row r="78" spans="1:7" hidden="1" outlineLevel="1">
      <c r="A78" s="279" t="s">
        <v>471</v>
      </c>
      <c r="B78" s="280"/>
      <c r="C78" s="280"/>
      <c r="D78" s="280"/>
      <c r="E78" s="280"/>
      <c r="F78" s="280"/>
      <c r="G78" s="281"/>
    </row>
    <row r="79" spans="1:7" hidden="1" outlineLevel="1">
      <c r="A79" s="172" t="s">
        <v>472</v>
      </c>
      <c r="B79" s="173"/>
      <c r="C79" s="173"/>
      <c r="D79" s="173"/>
      <c r="E79" s="173"/>
      <c r="F79" s="173"/>
      <c r="G79" s="174"/>
    </row>
    <row r="80" spans="1:7" hidden="1" outlineLevel="1">
      <c r="A80" s="172" t="s">
        <v>473</v>
      </c>
      <c r="B80" s="175"/>
      <c r="C80" s="175"/>
      <c r="D80" s="175"/>
      <c r="E80" s="175"/>
      <c r="F80" s="175"/>
      <c r="G80" s="176"/>
    </row>
    <row r="81" spans="1:7" hidden="1" outlineLevel="1">
      <c r="A81" s="305" t="s">
        <v>498</v>
      </c>
      <c r="B81" s="308"/>
      <c r="C81" s="309"/>
      <c r="D81" s="309"/>
      <c r="E81" s="309"/>
      <c r="F81" s="309"/>
      <c r="G81" s="310"/>
    </row>
    <row r="82" spans="1:7" hidden="1" outlineLevel="1">
      <c r="A82" s="296" t="s">
        <v>476</v>
      </c>
      <c r="B82" s="30">
        <f t="shared" ref="B82:G82" si="16">B74-B78</f>
        <v>0</v>
      </c>
      <c r="C82" s="30">
        <f t="shared" si="16"/>
        <v>0</v>
      </c>
      <c r="D82" s="30">
        <f t="shared" si="16"/>
        <v>0</v>
      </c>
      <c r="E82" s="30">
        <f t="shared" si="16"/>
        <v>0</v>
      </c>
      <c r="F82" s="30">
        <f t="shared" si="16"/>
        <v>0</v>
      </c>
      <c r="G82" s="44">
        <f t="shared" si="16"/>
        <v>0</v>
      </c>
    </row>
    <row r="83" spans="1:7" hidden="1" outlineLevel="1">
      <c r="A83" s="15" t="s">
        <v>477</v>
      </c>
      <c r="B83" s="280"/>
      <c r="C83" s="280"/>
      <c r="D83" s="280"/>
      <c r="E83" s="280"/>
      <c r="F83" s="280"/>
      <c r="G83" s="281"/>
    </row>
    <row r="84" spans="1:7" hidden="1" outlineLevel="1">
      <c r="A84" s="15" t="s">
        <v>348</v>
      </c>
      <c r="B84" s="30">
        <f t="shared" ref="B84:G84" si="17">B82+B83</f>
        <v>0</v>
      </c>
      <c r="C84" s="30">
        <f t="shared" si="17"/>
        <v>0</v>
      </c>
      <c r="D84" s="30">
        <f t="shared" si="17"/>
        <v>0</v>
      </c>
      <c r="E84" s="30">
        <f t="shared" si="17"/>
        <v>0</v>
      </c>
      <c r="F84" s="30">
        <f t="shared" si="17"/>
        <v>0</v>
      </c>
      <c r="G84" s="44">
        <f t="shared" si="17"/>
        <v>0</v>
      </c>
    </row>
    <row r="85" spans="1:7" ht="26.25" hidden="1" customHeight="1" outlineLevel="1">
      <c r="A85" s="15" t="s">
        <v>479</v>
      </c>
      <c r="B85" s="280"/>
      <c r="C85" s="280"/>
      <c r="D85" s="280"/>
      <c r="E85" s="280"/>
      <c r="F85" s="280"/>
      <c r="G85" s="281"/>
    </row>
    <row r="86" spans="1:7" ht="26.4" hidden="1" outlineLevel="1">
      <c r="A86" s="16" t="s">
        <v>353</v>
      </c>
      <c r="B86" s="276"/>
      <c r="C86" s="277"/>
      <c r="D86" s="277"/>
      <c r="E86" s="277"/>
      <c r="F86" s="277"/>
      <c r="G86" s="278"/>
    </row>
    <row r="87" spans="1:7" ht="26.4" hidden="1" outlineLevel="1">
      <c r="A87" s="16" t="s">
        <v>499</v>
      </c>
      <c r="B87" s="276"/>
      <c r="C87" s="277"/>
      <c r="D87" s="277"/>
      <c r="E87" s="277"/>
      <c r="F87" s="277"/>
      <c r="G87" s="278"/>
    </row>
    <row r="88" spans="1:7" hidden="1" outlineLevel="1">
      <c r="A88" s="286"/>
      <c r="B88" s="287"/>
      <c r="C88" s="287"/>
      <c r="D88" s="287"/>
      <c r="E88" s="287"/>
      <c r="F88" s="287"/>
      <c r="G88" s="288"/>
    </row>
    <row r="89" spans="1:7" hidden="1" outlineLevel="1">
      <c r="A89" s="16" t="s">
        <v>360</v>
      </c>
      <c r="B89" s="280"/>
      <c r="C89" s="31">
        <f>B89+C86</f>
        <v>0</v>
      </c>
      <c r="D89" s="31">
        <f>C89+D86</f>
        <v>0</v>
      </c>
      <c r="E89" s="31">
        <f>D89+E86</f>
        <v>0</v>
      </c>
      <c r="F89" s="31">
        <f>E89+F86</f>
        <v>0</v>
      </c>
      <c r="G89" s="289">
        <f>F89+G86</f>
        <v>0</v>
      </c>
    </row>
    <row r="90" spans="1:7" hidden="1" outlineLevel="1">
      <c r="A90" s="297" t="s">
        <v>483</v>
      </c>
      <c r="B90" s="290"/>
      <c r="C90" s="324">
        <f>B90+C85</f>
        <v>0</v>
      </c>
      <c r="D90" s="324">
        <f>C90+D85</f>
        <v>0</v>
      </c>
      <c r="E90" s="324">
        <f>D90+E85</f>
        <v>0</v>
      </c>
      <c r="F90" s="324">
        <f>E90+F85</f>
        <v>0</v>
      </c>
      <c r="G90" s="324">
        <f>F90+G85</f>
        <v>0</v>
      </c>
    </row>
    <row r="91" spans="1:7" ht="20.399999999999999" hidden="1" outlineLevel="1">
      <c r="A91" s="186" t="s">
        <v>484</v>
      </c>
      <c r="B91" s="180"/>
      <c r="C91" s="178"/>
      <c r="D91" s="178"/>
      <c r="E91" s="178"/>
      <c r="F91" s="178"/>
      <c r="G91" s="291"/>
    </row>
    <row r="92" spans="1:7" hidden="1" outlineLevel="1">
      <c r="A92" s="298" t="s">
        <v>486</v>
      </c>
      <c r="B92" s="290"/>
      <c r="C92" s="277"/>
      <c r="D92" s="178"/>
      <c r="E92" s="178"/>
      <c r="F92" s="178"/>
      <c r="G92" s="291"/>
    </row>
    <row r="93" spans="1:7" hidden="1" outlineLevel="1">
      <c r="A93" s="312" t="s">
        <v>488</v>
      </c>
      <c r="B93" s="313"/>
      <c r="C93" s="314"/>
      <c r="D93" s="315"/>
      <c r="E93" s="315"/>
      <c r="F93" s="315"/>
      <c r="G93" s="316"/>
    </row>
    <row r="94" spans="1:7" hidden="1" outlineLevel="1">
      <c r="A94" s="16" t="s">
        <v>490</v>
      </c>
      <c r="B94" s="27">
        <f t="shared" ref="B94:G94" si="18">IF(B90-B89&lt;0,0,B90-B89)</f>
        <v>0</v>
      </c>
      <c r="C94" s="27">
        <f t="shared" si="18"/>
        <v>0</v>
      </c>
      <c r="D94" s="27">
        <f t="shared" si="18"/>
        <v>0</v>
      </c>
      <c r="E94" s="27">
        <f t="shared" si="18"/>
        <v>0</v>
      </c>
      <c r="F94" s="27">
        <f t="shared" si="18"/>
        <v>0</v>
      </c>
      <c r="G94" s="33">
        <f t="shared" si="18"/>
        <v>0</v>
      </c>
    </row>
    <row r="95" spans="1:7" ht="13.8" hidden="1" outlineLevel="1" thickBot="1">
      <c r="A95" s="292" t="s">
        <v>294</v>
      </c>
      <c r="B95" s="293" t="e">
        <f t="shared" ref="B95:G95" si="19">B94/B74</f>
        <v>#DIV/0!</v>
      </c>
      <c r="C95" s="293" t="e">
        <f t="shared" si="19"/>
        <v>#DIV/0!</v>
      </c>
      <c r="D95" s="293" t="e">
        <f t="shared" si="19"/>
        <v>#DIV/0!</v>
      </c>
      <c r="E95" s="293" t="e">
        <f t="shared" si="19"/>
        <v>#DIV/0!</v>
      </c>
      <c r="F95" s="293" t="e">
        <f t="shared" si="19"/>
        <v>#DIV/0!</v>
      </c>
      <c r="G95" s="294" t="e">
        <f t="shared" si="19"/>
        <v>#DIV/0!</v>
      </c>
    </row>
    <row r="96" spans="1:7" ht="13.8" thickBot="1">
      <c r="B96" s="340">
        <f t="shared" ref="B96:G96" si="20">B84+B85-B86+B87</f>
        <v>0</v>
      </c>
      <c r="C96" s="340">
        <f t="shared" si="20"/>
        <v>0</v>
      </c>
      <c r="D96" s="340">
        <f t="shared" si="20"/>
        <v>0</v>
      </c>
      <c r="E96" s="340">
        <f t="shared" si="20"/>
        <v>0</v>
      </c>
      <c r="F96" s="340">
        <f t="shared" si="20"/>
        <v>0</v>
      </c>
      <c r="G96" s="340">
        <f t="shared" si="20"/>
        <v>0</v>
      </c>
    </row>
    <row r="97" spans="1:7" ht="39.6" collapsed="1">
      <c r="A97" s="2" t="s">
        <v>501</v>
      </c>
      <c r="B97" s="21" t="s">
        <v>491</v>
      </c>
      <c r="C97" s="21" t="s">
        <v>492</v>
      </c>
      <c r="D97" s="21" t="s">
        <v>493</v>
      </c>
      <c r="E97" s="21" t="s">
        <v>494</v>
      </c>
      <c r="F97" s="21" t="s">
        <v>495</v>
      </c>
      <c r="G97" s="22" t="s">
        <v>496</v>
      </c>
    </row>
    <row r="98" spans="1:7" hidden="1" outlineLevel="1">
      <c r="A98" s="272" t="s">
        <v>463</v>
      </c>
      <c r="B98" s="273"/>
      <c r="C98" s="273"/>
      <c r="D98" s="273"/>
      <c r="E98" s="273"/>
      <c r="F98" s="273"/>
      <c r="G98" s="274"/>
    </row>
    <row r="99" spans="1:7" hidden="1" outlineLevel="1">
      <c r="A99" s="275" t="s">
        <v>464</v>
      </c>
      <c r="B99" s="273"/>
      <c r="C99" s="273"/>
      <c r="D99" s="273"/>
      <c r="E99" s="273"/>
      <c r="F99" s="273"/>
      <c r="G99" s="274"/>
    </row>
    <row r="100" spans="1:7" hidden="1" outlineLevel="1">
      <c r="A100" s="305" t="s">
        <v>497</v>
      </c>
      <c r="B100" s="306"/>
      <c r="C100" s="306"/>
      <c r="D100" s="306"/>
      <c r="E100" s="306"/>
      <c r="F100" s="306"/>
      <c r="G100" s="307"/>
    </row>
    <row r="101" spans="1:7" hidden="1" outlineLevel="1">
      <c r="A101" s="275" t="s">
        <v>468</v>
      </c>
      <c r="B101" s="276"/>
      <c r="C101" s="277"/>
      <c r="D101" s="277"/>
      <c r="E101" s="277"/>
      <c r="F101" s="277"/>
      <c r="G101" s="278"/>
    </row>
    <row r="102" spans="1:7" hidden="1" outlineLevel="1">
      <c r="A102" s="279" t="s">
        <v>471</v>
      </c>
      <c r="B102" s="280"/>
      <c r="C102" s="280"/>
      <c r="D102" s="280"/>
      <c r="E102" s="280"/>
      <c r="F102" s="280"/>
      <c r="G102" s="281"/>
    </row>
    <row r="103" spans="1:7" hidden="1" outlineLevel="1">
      <c r="A103" s="172" t="s">
        <v>472</v>
      </c>
      <c r="B103" s="173"/>
      <c r="C103" s="173"/>
      <c r="D103" s="173"/>
      <c r="E103" s="173"/>
      <c r="F103" s="173"/>
      <c r="G103" s="174"/>
    </row>
    <row r="104" spans="1:7" hidden="1" outlineLevel="1">
      <c r="A104" s="172" t="s">
        <v>473</v>
      </c>
      <c r="B104" s="175"/>
      <c r="C104" s="175"/>
      <c r="D104" s="175"/>
      <c r="E104" s="175"/>
      <c r="F104" s="175"/>
      <c r="G104" s="176"/>
    </row>
    <row r="105" spans="1:7" hidden="1" outlineLevel="1">
      <c r="A105" s="305" t="s">
        <v>498</v>
      </c>
      <c r="B105" s="308"/>
      <c r="C105" s="309"/>
      <c r="D105" s="309"/>
      <c r="E105" s="309"/>
      <c r="F105" s="309"/>
      <c r="G105" s="310"/>
    </row>
    <row r="106" spans="1:7" ht="24.75" hidden="1" customHeight="1" outlineLevel="1">
      <c r="A106" s="296" t="s">
        <v>476</v>
      </c>
      <c r="B106" s="30">
        <f t="shared" ref="B106:G106" si="21">B98-B102</f>
        <v>0</v>
      </c>
      <c r="C106" s="30">
        <f t="shared" si="21"/>
        <v>0</v>
      </c>
      <c r="D106" s="30">
        <f t="shared" si="21"/>
        <v>0</v>
      </c>
      <c r="E106" s="30">
        <f t="shared" si="21"/>
        <v>0</v>
      </c>
      <c r="F106" s="30">
        <f t="shared" si="21"/>
        <v>0</v>
      </c>
      <c r="G106" s="44">
        <f t="shared" si="21"/>
        <v>0</v>
      </c>
    </row>
    <row r="107" spans="1:7" hidden="1" outlineLevel="1">
      <c r="A107" s="15" t="s">
        <v>477</v>
      </c>
      <c r="B107" s="280"/>
      <c r="C107" s="280"/>
      <c r="D107" s="280"/>
      <c r="E107" s="280"/>
      <c r="F107" s="280"/>
      <c r="G107" s="281"/>
    </row>
    <row r="108" spans="1:7" hidden="1" outlineLevel="1">
      <c r="A108" s="15" t="s">
        <v>348</v>
      </c>
      <c r="B108" s="30">
        <f t="shared" ref="B108:G108" si="22">B106+B107</f>
        <v>0</v>
      </c>
      <c r="C108" s="30">
        <f t="shared" si="22"/>
        <v>0</v>
      </c>
      <c r="D108" s="30">
        <f t="shared" si="22"/>
        <v>0</v>
      </c>
      <c r="E108" s="30">
        <f t="shared" si="22"/>
        <v>0</v>
      </c>
      <c r="F108" s="30">
        <f t="shared" si="22"/>
        <v>0</v>
      </c>
      <c r="G108" s="44">
        <f t="shared" si="22"/>
        <v>0</v>
      </c>
    </row>
    <row r="109" spans="1:7" hidden="1" outlineLevel="1">
      <c r="A109" s="15" t="s">
        <v>479</v>
      </c>
      <c r="B109" s="280"/>
      <c r="C109" s="280"/>
      <c r="D109" s="280"/>
      <c r="E109" s="280"/>
      <c r="F109" s="280"/>
      <c r="G109" s="281"/>
    </row>
    <row r="110" spans="1:7" ht="26.4" hidden="1" outlineLevel="1">
      <c r="A110" s="16" t="s">
        <v>353</v>
      </c>
      <c r="B110" s="276"/>
      <c r="C110" s="277"/>
      <c r="D110" s="277"/>
      <c r="E110" s="277"/>
      <c r="F110" s="277"/>
      <c r="G110" s="278"/>
    </row>
    <row r="111" spans="1:7" ht="26.4" hidden="1" outlineLevel="1">
      <c r="A111" s="16" t="s">
        <v>499</v>
      </c>
      <c r="B111" s="276"/>
      <c r="C111" s="277"/>
      <c r="D111" s="277"/>
      <c r="E111" s="277"/>
      <c r="F111" s="277"/>
      <c r="G111" s="278"/>
    </row>
    <row r="112" spans="1:7" hidden="1" outlineLevel="1">
      <c r="A112" s="286"/>
      <c r="B112" s="287"/>
      <c r="C112" s="287"/>
      <c r="D112" s="287"/>
      <c r="E112" s="287"/>
      <c r="F112" s="287"/>
      <c r="G112" s="288"/>
    </row>
    <row r="113" spans="1:7" hidden="1" outlineLevel="1">
      <c r="A113" s="16" t="s">
        <v>360</v>
      </c>
      <c r="B113" s="280"/>
      <c r="C113" s="31">
        <f>B113+C110</f>
        <v>0</v>
      </c>
      <c r="D113" s="31">
        <f>C113+D110</f>
        <v>0</v>
      </c>
      <c r="E113" s="31">
        <f>D113+E110</f>
        <v>0</v>
      </c>
      <c r="F113" s="31">
        <f>E113+F110</f>
        <v>0</v>
      </c>
      <c r="G113" s="289">
        <f>F113+G110</f>
        <v>0</v>
      </c>
    </row>
    <row r="114" spans="1:7" hidden="1" outlineLevel="1">
      <c r="A114" s="297" t="s">
        <v>483</v>
      </c>
      <c r="B114" s="290"/>
      <c r="C114" s="324">
        <f>B114+C109</f>
        <v>0</v>
      </c>
      <c r="D114" s="324">
        <f>C114+D109</f>
        <v>0</v>
      </c>
      <c r="E114" s="324">
        <f>D114+E109</f>
        <v>0</v>
      </c>
      <c r="F114" s="324">
        <f>E114+F109</f>
        <v>0</v>
      </c>
      <c r="G114" s="324">
        <f>F114+G109</f>
        <v>0</v>
      </c>
    </row>
    <row r="115" spans="1:7" ht="20.399999999999999" hidden="1" outlineLevel="1">
      <c r="A115" s="186" t="s">
        <v>484</v>
      </c>
      <c r="B115" s="180"/>
      <c r="C115" s="178"/>
      <c r="D115" s="178"/>
      <c r="E115" s="178"/>
      <c r="F115" s="178"/>
      <c r="G115" s="291"/>
    </row>
    <row r="116" spans="1:7" hidden="1" outlineLevel="1">
      <c r="A116" s="298" t="s">
        <v>486</v>
      </c>
      <c r="B116" s="290"/>
      <c r="C116" s="277"/>
      <c r="D116" s="178"/>
      <c r="E116" s="178"/>
      <c r="F116" s="178"/>
      <c r="G116" s="291"/>
    </row>
    <row r="117" spans="1:7" hidden="1" outlineLevel="1">
      <c r="A117" s="312" t="s">
        <v>488</v>
      </c>
      <c r="B117" s="313"/>
      <c r="C117" s="314"/>
      <c r="D117" s="315"/>
      <c r="E117" s="315"/>
      <c r="F117" s="315"/>
      <c r="G117" s="316"/>
    </row>
    <row r="118" spans="1:7" hidden="1" outlineLevel="1">
      <c r="A118" s="16" t="s">
        <v>490</v>
      </c>
      <c r="B118" s="27">
        <f t="shared" ref="B118:G118" si="23">IF(B114-B113&lt;0,0,B114-B113)</f>
        <v>0</v>
      </c>
      <c r="C118" s="27">
        <f t="shared" si="23"/>
        <v>0</v>
      </c>
      <c r="D118" s="27">
        <f t="shared" si="23"/>
        <v>0</v>
      </c>
      <c r="E118" s="27">
        <f t="shared" si="23"/>
        <v>0</v>
      </c>
      <c r="F118" s="27">
        <f t="shared" si="23"/>
        <v>0</v>
      </c>
      <c r="G118" s="33">
        <f t="shared" si="23"/>
        <v>0</v>
      </c>
    </row>
    <row r="119" spans="1:7" ht="13.8" hidden="1" outlineLevel="1" thickBot="1">
      <c r="A119" s="292" t="s">
        <v>294</v>
      </c>
      <c r="B119" s="293" t="e">
        <f t="shared" ref="B119:G119" si="24">B118/B98</f>
        <v>#DIV/0!</v>
      </c>
      <c r="C119" s="293" t="e">
        <f t="shared" si="24"/>
        <v>#DIV/0!</v>
      </c>
      <c r="D119" s="293" t="e">
        <f t="shared" si="24"/>
        <v>#DIV/0!</v>
      </c>
      <c r="E119" s="293" t="e">
        <f t="shared" si="24"/>
        <v>#DIV/0!</v>
      </c>
      <c r="F119" s="293" t="e">
        <f t="shared" si="24"/>
        <v>#DIV/0!</v>
      </c>
      <c r="G119" s="294" t="e">
        <f t="shared" si="24"/>
        <v>#DIV/0!</v>
      </c>
    </row>
    <row r="120" spans="1:7" ht="13.8" thickBot="1">
      <c r="B120" s="340">
        <f t="shared" ref="B120:G120" si="25">B108+B109-B110+B111</f>
        <v>0</v>
      </c>
      <c r="C120" s="340">
        <f t="shared" si="25"/>
        <v>0</v>
      </c>
      <c r="D120" s="340">
        <f t="shared" si="25"/>
        <v>0</v>
      </c>
      <c r="E120" s="340">
        <f t="shared" si="25"/>
        <v>0</v>
      </c>
      <c r="F120" s="340">
        <f t="shared" si="25"/>
        <v>0</v>
      </c>
      <c r="G120" s="340">
        <f t="shared" si="25"/>
        <v>0</v>
      </c>
    </row>
    <row r="121" spans="1:7" ht="39.6" collapsed="1">
      <c r="A121" s="2" t="s">
        <v>502</v>
      </c>
      <c r="B121" s="21" t="s">
        <v>491</v>
      </c>
      <c r="C121" s="21" t="s">
        <v>492</v>
      </c>
      <c r="D121" s="21" t="s">
        <v>493</v>
      </c>
      <c r="E121" s="21" t="s">
        <v>494</v>
      </c>
      <c r="F121" s="21" t="s">
        <v>495</v>
      </c>
      <c r="G121" s="22" t="s">
        <v>496</v>
      </c>
    </row>
    <row r="122" spans="1:7" hidden="1" outlineLevel="1">
      <c r="A122" s="272" t="s">
        <v>463</v>
      </c>
      <c r="B122" s="273"/>
      <c r="C122" s="273"/>
      <c r="D122" s="273"/>
      <c r="E122" s="273"/>
      <c r="F122" s="273"/>
      <c r="G122" s="274"/>
    </row>
    <row r="123" spans="1:7" hidden="1" outlineLevel="1">
      <c r="A123" s="275" t="s">
        <v>464</v>
      </c>
      <c r="B123" s="273"/>
      <c r="C123" s="273"/>
      <c r="D123" s="273"/>
      <c r="E123" s="273"/>
      <c r="F123" s="273"/>
      <c r="G123" s="274"/>
    </row>
    <row r="124" spans="1:7" hidden="1" outlineLevel="1">
      <c r="A124" s="305" t="s">
        <v>497</v>
      </c>
      <c r="B124" s="306"/>
      <c r="C124" s="306"/>
      <c r="D124" s="306"/>
      <c r="E124" s="306"/>
      <c r="F124" s="306"/>
      <c r="G124" s="307"/>
    </row>
    <row r="125" spans="1:7" hidden="1" outlineLevel="1">
      <c r="A125" s="275" t="s">
        <v>468</v>
      </c>
      <c r="B125" s="276"/>
      <c r="C125" s="277"/>
      <c r="D125" s="277"/>
      <c r="E125" s="277"/>
      <c r="F125" s="277"/>
      <c r="G125" s="278"/>
    </row>
    <row r="126" spans="1:7" hidden="1" outlineLevel="1">
      <c r="A126" s="279" t="s">
        <v>471</v>
      </c>
      <c r="B126" s="280"/>
      <c r="C126" s="280"/>
      <c r="D126" s="280"/>
      <c r="E126" s="280"/>
      <c r="F126" s="280"/>
      <c r="G126" s="281"/>
    </row>
    <row r="127" spans="1:7" ht="26.25" hidden="1" customHeight="1" outlineLevel="1">
      <c r="A127" s="172" t="s">
        <v>472</v>
      </c>
      <c r="B127" s="173"/>
      <c r="C127" s="173"/>
      <c r="D127" s="173"/>
      <c r="E127" s="173"/>
      <c r="F127" s="173"/>
      <c r="G127" s="174"/>
    </row>
    <row r="128" spans="1:7" hidden="1" outlineLevel="1">
      <c r="A128" s="172" t="s">
        <v>473</v>
      </c>
      <c r="B128" s="175"/>
      <c r="C128" s="175"/>
      <c r="D128" s="175"/>
      <c r="E128" s="175"/>
      <c r="F128" s="175"/>
      <c r="G128" s="176"/>
    </row>
    <row r="129" spans="1:7" hidden="1" outlineLevel="1">
      <c r="A129" s="305" t="s">
        <v>498</v>
      </c>
      <c r="B129" s="308"/>
      <c r="C129" s="309"/>
      <c r="D129" s="309"/>
      <c r="E129" s="309"/>
      <c r="F129" s="309"/>
      <c r="G129" s="310"/>
    </row>
    <row r="130" spans="1:7" hidden="1" outlineLevel="1">
      <c r="A130" s="296" t="s">
        <v>476</v>
      </c>
      <c r="B130" s="30">
        <f t="shared" ref="B130:G130" si="26">B122-B126</f>
        <v>0</v>
      </c>
      <c r="C130" s="30">
        <f t="shared" si="26"/>
        <v>0</v>
      </c>
      <c r="D130" s="30">
        <f t="shared" si="26"/>
        <v>0</v>
      </c>
      <c r="E130" s="30">
        <f t="shared" si="26"/>
        <v>0</v>
      </c>
      <c r="F130" s="30">
        <f t="shared" si="26"/>
        <v>0</v>
      </c>
      <c r="G130" s="44">
        <f t="shared" si="26"/>
        <v>0</v>
      </c>
    </row>
    <row r="131" spans="1:7" hidden="1" outlineLevel="1">
      <c r="A131" s="15" t="s">
        <v>477</v>
      </c>
      <c r="B131" s="280"/>
      <c r="C131" s="280"/>
      <c r="D131" s="280"/>
      <c r="E131" s="280"/>
      <c r="F131" s="280"/>
      <c r="G131" s="281"/>
    </row>
    <row r="132" spans="1:7" hidden="1" outlineLevel="1">
      <c r="A132" s="15" t="s">
        <v>348</v>
      </c>
      <c r="B132" s="30">
        <f t="shared" ref="B132:G132" si="27">B130+B131</f>
        <v>0</v>
      </c>
      <c r="C132" s="30">
        <f t="shared" si="27"/>
        <v>0</v>
      </c>
      <c r="D132" s="30">
        <f t="shared" si="27"/>
        <v>0</v>
      </c>
      <c r="E132" s="30">
        <f t="shared" si="27"/>
        <v>0</v>
      </c>
      <c r="F132" s="30">
        <f t="shared" si="27"/>
        <v>0</v>
      </c>
      <c r="G132" s="44">
        <f t="shared" si="27"/>
        <v>0</v>
      </c>
    </row>
    <row r="133" spans="1:7" hidden="1" outlineLevel="1">
      <c r="A133" s="15" t="s">
        <v>479</v>
      </c>
      <c r="B133" s="280"/>
      <c r="C133" s="280"/>
      <c r="D133" s="280"/>
      <c r="E133" s="280"/>
      <c r="F133" s="280"/>
      <c r="G133" s="281"/>
    </row>
    <row r="134" spans="1:7" ht="26.4" hidden="1" outlineLevel="1">
      <c r="A134" s="16" t="s">
        <v>353</v>
      </c>
      <c r="B134" s="276"/>
      <c r="C134" s="277"/>
      <c r="D134" s="277"/>
      <c r="E134" s="277"/>
      <c r="F134" s="277"/>
      <c r="G134" s="278"/>
    </row>
    <row r="135" spans="1:7" ht="26.4" hidden="1" outlineLevel="1">
      <c r="A135" s="16" t="s">
        <v>499</v>
      </c>
      <c r="B135" s="276"/>
      <c r="C135" s="277"/>
      <c r="D135" s="277"/>
      <c r="E135" s="277"/>
      <c r="F135" s="277"/>
      <c r="G135" s="278"/>
    </row>
    <row r="136" spans="1:7" hidden="1" outlineLevel="1">
      <c r="A136" s="286"/>
      <c r="B136" s="287"/>
      <c r="C136" s="287"/>
      <c r="D136" s="287"/>
      <c r="E136" s="287"/>
      <c r="F136" s="287"/>
      <c r="G136" s="288"/>
    </row>
    <row r="137" spans="1:7" hidden="1" outlineLevel="1">
      <c r="A137" s="16" t="s">
        <v>360</v>
      </c>
      <c r="B137" s="280"/>
      <c r="C137" s="31">
        <f>B137+C134</f>
        <v>0</v>
      </c>
      <c r="D137" s="31">
        <f>C137+D134</f>
        <v>0</v>
      </c>
      <c r="E137" s="31">
        <f>D137+E134</f>
        <v>0</v>
      </c>
      <c r="F137" s="31">
        <f>E137+F134</f>
        <v>0</v>
      </c>
      <c r="G137" s="289">
        <f>F137+G134</f>
        <v>0</v>
      </c>
    </row>
    <row r="138" spans="1:7" hidden="1" outlineLevel="1">
      <c r="A138" s="297" t="s">
        <v>483</v>
      </c>
      <c r="B138" s="290"/>
      <c r="C138" s="324">
        <f>B138+C133</f>
        <v>0</v>
      </c>
      <c r="D138" s="324">
        <f>C138+D133</f>
        <v>0</v>
      </c>
      <c r="E138" s="324">
        <f>D138+E133</f>
        <v>0</v>
      </c>
      <c r="F138" s="324">
        <f>E138+F133</f>
        <v>0</v>
      </c>
      <c r="G138" s="324">
        <f>F138+G133</f>
        <v>0</v>
      </c>
    </row>
    <row r="139" spans="1:7" ht="20.399999999999999" hidden="1" outlineLevel="1">
      <c r="A139" s="186" t="s">
        <v>484</v>
      </c>
      <c r="B139" s="180"/>
      <c r="C139" s="178"/>
      <c r="D139" s="178"/>
      <c r="E139" s="178"/>
      <c r="F139" s="178"/>
      <c r="G139" s="291"/>
    </row>
    <row r="140" spans="1:7" hidden="1" outlineLevel="1">
      <c r="A140" s="298" t="s">
        <v>486</v>
      </c>
      <c r="B140" s="290"/>
      <c r="C140" s="277"/>
      <c r="D140" s="178"/>
      <c r="E140" s="178"/>
      <c r="F140" s="178"/>
      <c r="G140" s="291"/>
    </row>
    <row r="141" spans="1:7" hidden="1" outlineLevel="1">
      <c r="A141" s="312" t="s">
        <v>488</v>
      </c>
      <c r="B141" s="313"/>
      <c r="C141" s="314"/>
      <c r="D141" s="315"/>
      <c r="E141" s="315"/>
      <c r="F141" s="315"/>
      <c r="G141" s="316"/>
    </row>
    <row r="142" spans="1:7" hidden="1" outlineLevel="1">
      <c r="A142" s="16" t="s">
        <v>490</v>
      </c>
      <c r="B142" s="27">
        <f t="shared" ref="B142:G142" si="28">IF(B138-B137&lt;0,0,B138-B137)</f>
        <v>0</v>
      </c>
      <c r="C142" s="27">
        <f t="shared" si="28"/>
        <v>0</v>
      </c>
      <c r="D142" s="27">
        <f t="shared" si="28"/>
        <v>0</v>
      </c>
      <c r="E142" s="27">
        <f t="shared" si="28"/>
        <v>0</v>
      </c>
      <c r="F142" s="27">
        <f t="shared" si="28"/>
        <v>0</v>
      </c>
      <c r="G142" s="33">
        <f t="shared" si="28"/>
        <v>0</v>
      </c>
    </row>
    <row r="143" spans="1:7" ht="13.8" hidden="1" outlineLevel="1" thickBot="1">
      <c r="A143" s="292" t="s">
        <v>294</v>
      </c>
      <c r="B143" s="293" t="e">
        <f t="shared" ref="B143:G143" si="29">B142/B122</f>
        <v>#DIV/0!</v>
      </c>
      <c r="C143" s="293" t="e">
        <f t="shared" si="29"/>
        <v>#DIV/0!</v>
      </c>
      <c r="D143" s="293" t="e">
        <f t="shared" si="29"/>
        <v>#DIV/0!</v>
      </c>
      <c r="E143" s="293" t="e">
        <f t="shared" si="29"/>
        <v>#DIV/0!</v>
      </c>
      <c r="F143" s="293" t="e">
        <f t="shared" si="29"/>
        <v>#DIV/0!</v>
      </c>
      <c r="G143" s="294" t="e">
        <f t="shared" si="29"/>
        <v>#DIV/0!</v>
      </c>
    </row>
    <row r="144" spans="1:7" ht="13.8" thickBot="1">
      <c r="B144" s="340">
        <f t="shared" ref="B144:G144" si="30">B132+B133-B134+B135</f>
        <v>0</v>
      </c>
      <c r="C144" s="340">
        <f t="shared" si="30"/>
        <v>0</v>
      </c>
      <c r="D144" s="340">
        <f t="shared" si="30"/>
        <v>0</v>
      </c>
      <c r="E144" s="340">
        <f t="shared" si="30"/>
        <v>0</v>
      </c>
      <c r="F144" s="340">
        <f t="shared" si="30"/>
        <v>0</v>
      </c>
      <c r="G144" s="340">
        <f t="shared" si="30"/>
        <v>0</v>
      </c>
    </row>
    <row r="145" spans="1:7" ht="39.6" collapsed="1">
      <c r="A145" s="2" t="s">
        <v>503</v>
      </c>
      <c r="B145" s="21" t="s">
        <v>491</v>
      </c>
      <c r="C145" s="21" t="s">
        <v>492</v>
      </c>
      <c r="D145" s="21" t="s">
        <v>493</v>
      </c>
      <c r="E145" s="21" t="s">
        <v>494</v>
      </c>
      <c r="F145" s="21" t="s">
        <v>495</v>
      </c>
      <c r="G145" s="22" t="s">
        <v>496</v>
      </c>
    </row>
    <row r="146" spans="1:7" hidden="1" outlineLevel="1">
      <c r="A146" s="272" t="s">
        <v>463</v>
      </c>
      <c r="B146" s="273"/>
      <c r="C146" s="273"/>
      <c r="D146" s="273"/>
      <c r="E146" s="273"/>
      <c r="F146" s="273"/>
      <c r="G146" s="274"/>
    </row>
    <row r="147" spans="1:7" hidden="1" outlineLevel="1">
      <c r="A147" s="275" t="s">
        <v>464</v>
      </c>
      <c r="B147" s="273"/>
      <c r="C147" s="273"/>
      <c r="D147" s="273"/>
      <c r="E147" s="273"/>
      <c r="F147" s="273"/>
      <c r="G147" s="274"/>
    </row>
    <row r="148" spans="1:7" ht="15.75" hidden="1" customHeight="1" outlineLevel="1">
      <c r="A148" s="305" t="s">
        <v>497</v>
      </c>
      <c r="B148" s="306"/>
      <c r="C148" s="306"/>
      <c r="D148" s="306"/>
      <c r="E148" s="306"/>
      <c r="F148" s="306"/>
      <c r="G148" s="307"/>
    </row>
    <row r="149" spans="1:7" hidden="1" outlineLevel="1">
      <c r="A149" s="275" t="s">
        <v>468</v>
      </c>
      <c r="B149" s="276"/>
      <c r="C149" s="277"/>
      <c r="D149" s="277"/>
      <c r="E149" s="277"/>
      <c r="F149" s="277"/>
      <c r="G149" s="278"/>
    </row>
    <row r="150" spans="1:7" hidden="1" outlineLevel="1">
      <c r="A150" s="279" t="s">
        <v>471</v>
      </c>
      <c r="B150" s="280"/>
      <c r="C150" s="280"/>
      <c r="D150" s="280"/>
      <c r="E150" s="280"/>
      <c r="F150" s="280"/>
      <c r="G150" s="281"/>
    </row>
    <row r="151" spans="1:7" hidden="1" outlineLevel="1">
      <c r="A151" s="172" t="s">
        <v>472</v>
      </c>
      <c r="B151" s="173"/>
      <c r="C151" s="173"/>
      <c r="D151" s="173"/>
      <c r="E151" s="173"/>
      <c r="F151" s="173"/>
      <c r="G151" s="174"/>
    </row>
    <row r="152" spans="1:7" hidden="1" outlineLevel="1">
      <c r="A152" s="172" t="s">
        <v>473</v>
      </c>
      <c r="B152" s="175"/>
      <c r="C152" s="175"/>
      <c r="D152" s="175"/>
      <c r="E152" s="175"/>
      <c r="F152" s="175"/>
      <c r="G152" s="176"/>
    </row>
    <row r="153" spans="1:7" hidden="1" outlineLevel="1">
      <c r="A153" s="305" t="s">
        <v>498</v>
      </c>
      <c r="B153" s="308"/>
      <c r="C153" s="309"/>
      <c r="D153" s="309"/>
      <c r="E153" s="309"/>
      <c r="F153" s="309"/>
      <c r="G153" s="310"/>
    </row>
    <row r="154" spans="1:7" hidden="1" outlineLevel="1">
      <c r="A154" s="296" t="s">
        <v>476</v>
      </c>
      <c r="B154" s="30">
        <f t="shared" ref="B154:G154" si="31">B146-B150</f>
        <v>0</v>
      </c>
      <c r="C154" s="30">
        <f t="shared" si="31"/>
        <v>0</v>
      </c>
      <c r="D154" s="30">
        <f t="shared" si="31"/>
        <v>0</v>
      </c>
      <c r="E154" s="30">
        <f t="shared" si="31"/>
        <v>0</v>
      </c>
      <c r="F154" s="30">
        <f t="shared" si="31"/>
        <v>0</v>
      </c>
      <c r="G154" s="44">
        <f t="shared" si="31"/>
        <v>0</v>
      </c>
    </row>
    <row r="155" spans="1:7" hidden="1" outlineLevel="1">
      <c r="A155" s="15" t="s">
        <v>477</v>
      </c>
      <c r="B155" s="280"/>
      <c r="C155" s="280"/>
      <c r="D155" s="280"/>
      <c r="E155" s="280"/>
      <c r="F155" s="280"/>
      <c r="G155" s="281"/>
    </row>
    <row r="156" spans="1:7" hidden="1" outlineLevel="1">
      <c r="A156" s="15" t="s">
        <v>348</v>
      </c>
      <c r="B156" s="30">
        <f t="shared" ref="B156:G156" si="32">B154+B155</f>
        <v>0</v>
      </c>
      <c r="C156" s="30">
        <f t="shared" si="32"/>
        <v>0</v>
      </c>
      <c r="D156" s="30">
        <f t="shared" si="32"/>
        <v>0</v>
      </c>
      <c r="E156" s="30">
        <f t="shared" si="32"/>
        <v>0</v>
      </c>
      <c r="F156" s="30">
        <f t="shared" si="32"/>
        <v>0</v>
      </c>
      <c r="G156" s="44">
        <f t="shared" si="32"/>
        <v>0</v>
      </c>
    </row>
    <row r="157" spans="1:7" hidden="1" outlineLevel="1">
      <c r="A157" s="15" t="s">
        <v>479</v>
      </c>
      <c r="B157" s="280"/>
      <c r="C157" s="280"/>
      <c r="D157" s="280"/>
      <c r="E157" s="280"/>
      <c r="F157" s="280"/>
      <c r="G157" s="281"/>
    </row>
    <row r="158" spans="1:7" ht="26.4" hidden="1" outlineLevel="1">
      <c r="A158" s="16" t="s">
        <v>353</v>
      </c>
      <c r="B158" s="276"/>
      <c r="C158" s="277"/>
      <c r="D158" s="277"/>
      <c r="E158" s="277"/>
      <c r="F158" s="277"/>
      <c r="G158" s="278"/>
    </row>
    <row r="159" spans="1:7" ht="26.4" hidden="1" outlineLevel="1">
      <c r="A159" s="16" t="s">
        <v>499</v>
      </c>
      <c r="B159" s="276"/>
      <c r="C159" s="277"/>
      <c r="D159" s="277"/>
      <c r="E159" s="277"/>
      <c r="F159" s="277"/>
      <c r="G159" s="278"/>
    </row>
    <row r="160" spans="1:7" hidden="1" outlineLevel="1">
      <c r="A160" s="286"/>
      <c r="B160" s="287"/>
      <c r="C160" s="287"/>
      <c r="D160" s="287"/>
      <c r="E160" s="287"/>
      <c r="F160" s="287"/>
      <c r="G160" s="288"/>
    </row>
    <row r="161" spans="1:7" hidden="1" outlineLevel="1">
      <c r="A161" s="16" t="s">
        <v>360</v>
      </c>
      <c r="B161" s="280"/>
      <c r="C161" s="31">
        <f>B161+C158</f>
        <v>0</v>
      </c>
      <c r="D161" s="31">
        <f>C161+D158</f>
        <v>0</v>
      </c>
      <c r="E161" s="31">
        <f>D161+E158</f>
        <v>0</v>
      </c>
      <c r="F161" s="31">
        <f>E161+F158</f>
        <v>0</v>
      </c>
      <c r="G161" s="289">
        <f>F161+G158</f>
        <v>0</v>
      </c>
    </row>
    <row r="162" spans="1:7" hidden="1" outlineLevel="1">
      <c r="A162" s="297" t="s">
        <v>483</v>
      </c>
      <c r="B162" s="290"/>
      <c r="C162" s="324">
        <f>B162+C157</f>
        <v>0</v>
      </c>
      <c r="D162" s="324">
        <f>C162+D157</f>
        <v>0</v>
      </c>
      <c r="E162" s="324">
        <f>D162+E157</f>
        <v>0</v>
      </c>
      <c r="F162" s="324">
        <f>E162+F157</f>
        <v>0</v>
      </c>
      <c r="G162" s="324">
        <f>F162+G157</f>
        <v>0</v>
      </c>
    </row>
    <row r="163" spans="1:7" ht="20.399999999999999" hidden="1" outlineLevel="1">
      <c r="A163" s="186" t="s">
        <v>484</v>
      </c>
      <c r="B163" s="180"/>
      <c r="C163" s="178"/>
      <c r="D163" s="178"/>
      <c r="E163" s="178"/>
      <c r="F163" s="178"/>
      <c r="G163" s="291"/>
    </row>
    <row r="164" spans="1:7" hidden="1" outlineLevel="1">
      <c r="A164" s="298" t="s">
        <v>486</v>
      </c>
      <c r="B164" s="290"/>
      <c r="C164" s="277"/>
      <c r="D164" s="178"/>
      <c r="E164" s="178"/>
      <c r="F164" s="178"/>
      <c r="G164" s="291"/>
    </row>
    <row r="165" spans="1:7" hidden="1" outlineLevel="1">
      <c r="A165" s="312" t="s">
        <v>488</v>
      </c>
      <c r="B165" s="313"/>
      <c r="C165" s="314"/>
      <c r="D165" s="315"/>
      <c r="E165" s="315"/>
      <c r="F165" s="315"/>
      <c r="G165" s="316"/>
    </row>
    <row r="166" spans="1:7" hidden="1" outlineLevel="1">
      <c r="A166" s="16" t="s">
        <v>490</v>
      </c>
      <c r="B166" s="27">
        <f t="shared" ref="B166:G166" si="33">IF(B162-B161&lt;0,0,B162-B161)</f>
        <v>0</v>
      </c>
      <c r="C166" s="27">
        <f t="shared" si="33"/>
        <v>0</v>
      </c>
      <c r="D166" s="27">
        <f t="shared" si="33"/>
        <v>0</v>
      </c>
      <c r="E166" s="27">
        <f t="shared" si="33"/>
        <v>0</v>
      </c>
      <c r="F166" s="27">
        <f t="shared" si="33"/>
        <v>0</v>
      </c>
      <c r="G166" s="33">
        <f t="shared" si="33"/>
        <v>0</v>
      </c>
    </row>
    <row r="167" spans="1:7" ht="13.8" hidden="1" outlineLevel="1" thickBot="1">
      <c r="A167" s="292" t="s">
        <v>294</v>
      </c>
      <c r="B167" s="293" t="e">
        <f t="shared" ref="B167:G167" si="34">B166/B146</f>
        <v>#DIV/0!</v>
      </c>
      <c r="C167" s="293" t="e">
        <f t="shared" si="34"/>
        <v>#DIV/0!</v>
      </c>
      <c r="D167" s="293" t="e">
        <f t="shared" si="34"/>
        <v>#DIV/0!</v>
      </c>
      <c r="E167" s="293" t="e">
        <f t="shared" si="34"/>
        <v>#DIV/0!</v>
      </c>
      <c r="F167" s="293" t="e">
        <f t="shared" si="34"/>
        <v>#DIV/0!</v>
      </c>
      <c r="G167" s="294" t="e">
        <f t="shared" si="34"/>
        <v>#DIV/0!</v>
      </c>
    </row>
    <row r="168" spans="1:7" ht="13.8" thickBot="1">
      <c r="B168" s="340">
        <f t="shared" ref="B168:G168" si="35">B156+B157-B158+B159</f>
        <v>0</v>
      </c>
      <c r="C168" s="340">
        <f t="shared" si="35"/>
        <v>0</v>
      </c>
      <c r="D168" s="340">
        <f t="shared" si="35"/>
        <v>0</v>
      </c>
      <c r="E168" s="340">
        <f t="shared" si="35"/>
        <v>0</v>
      </c>
      <c r="F168" s="340">
        <f t="shared" si="35"/>
        <v>0</v>
      </c>
      <c r="G168" s="340">
        <f t="shared" si="35"/>
        <v>0</v>
      </c>
    </row>
    <row r="169" spans="1:7" ht="36" customHeight="1" collapsed="1">
      <c r="A169" s="2" t="s">
        <v>504</v>
      </c>
      <c r="B169" s="21" t="s">
        <v>491</v>
      </c>
      <c r="C169" s="21" t="s">
        <v>492</v>
      </c>
      <c r="D169" s="21" t="s">
        <v>493</v>
      </c>
      <c r="E169" s="21" t="s">
        <v>494</v>
      </c>
      <c r="F169" s="21" t="s">
        <v>495</v>
      </c>
      <c r="G169" s="22" t="s">
        <v>496</v>
      </c>
    </row>
    <row r="170" spans="1:7" hidden="1" outlineLevel="1">
      <c r="A170" s="272" t="s">
        <v>463</v>
      </c>
      <c r="B170" s="273"/>
      <c r="C170" s="273"/>
      <c r="D170" s="273"/>
      <c r="E170" s="273"/>
      <c r="F170" s="273"/>
      <c r="G170" s="274"/>
    </row>
    <row r="171" spans="1:7" hidden="1" outlineLevel="1">
      <c r="A171" s="275" t="s">
        <v>464</v>
      </c>
      <c r="B171" s="273"/>
      <c r="C171" s="273"/>
      <c r="D171" s="273"/>
      <c r="E171" s="273"/>
      <c r="F171" s="273"/>
      <c r="G171" s="274"/>
    </row>
    <row r="172" spans="1:7" hidden="1" outlineLevel="1">
      <c r="A172" s="305" t="s">
        <v>497</v>
      </c>
      <c r="B172" s="306"/>
      <c r="C172" s="306"/>
      <c r="D172" s="306"/>
      <c r="E172" s="306"/>
      <c r="F172" s="306"/>
      <c r="G172" s="307"/>
    </row>
    <row r="173" spans="1:7" hidden="1" outlineLevel="1">
      <c r="A173" s="275" t="s">
        <v>468</v>
      </c>
      <c r="B173" s="276"/>
      <c r="C173" s="277"/>
      <c r="D173" s="277"/>
      <c r="E173" s="277"/>
      <c r="F173" s="277"/>
      <c r="G173" s="278"/>
    </row>
    <row r="174" spans="1:7" hidden="1" outlineLevel="1">
      <c r="A174" s="279" t="s">
        <v>471</v>
      </c>
      <c r="B174" s="280"/>
      <c r="C174" s="280"/>
      <c r="D174" s="280"/>
      <c r="E174" s="280"/>
      <c r="F174" s="280"/>
      <c r="G174" s="281"/>
    </row>
    <row r="175" spans="1:7" hidden="1" outlineLevel="1">
      <c r="A175" s="172" t="s">
        <v>472</v>
      </c>
      <c r="B175" s="173"/>
      <c r="C175" s="173"/>
      <c r="D175" s="173"/>
      <c r="E175" s="173"/>
      <c r="F175" s="173"/>
      <c r="G175" s="174"/>
    </row>
    <row r="176" spans="1:7" hidden="1" outlineLevel="1">
      <c r="A176" s="172" t="s">
        <v>473</v>
      </c>
      <c r="B176" s="175"/>
      <c r="C176" s="175"/>
      <c r="D176" s="175"/>
      <c r="E176" s="175"/>
      <c r="F176" s="175"/>
      <c r="G176" s="176"/>
    </row>
    <row r="177" spans="1:7" hidden="1" outlineLevel="1">
      <c r="A177" s="305" t="s">
        <v>498</v>
      </c>
      <c r="B177" s="308"/>
      <c r="C177" s="309"/>
      <c r="D177" s="309"/>
      <c r="E177" s="309"/>
      <c r="F177" s="309"/>
      <c r="G177" s="310"/>
    </row>
    <row r="178" spans="1:7" hidden="1" outlineLevel="1">
      <c r="A178" s="296" t="s">
        <v>476</v>
      </c>
      <c r="B178" s="30">
        <f t="shared" ref="B178:G178" si="36">B170-B174</f>
        <v>0</v>
      </c>
      <c r="C178" s="30">
        <f t="shared" si="36"/>
        <v>0</v>
      </c>
      <c r="D178" s="30">
        <f t="shared" si="36"/>
        <v>0</v>
      </c>
      <c r="E178" s="30">
        <f t="shared" si="36"/>
        <v>0</v>
      </c>
      <c r="F178" s="30">
        <f t="shared" si="36"/>
        <v>0</v>
      </c>
      <c r="G178" s="44">
        <f t="shared" si="36"/>
        <v>0</v>
      </c>
    </row>
    <row r="179" spans="1:7" hidden="1" outlineLevel="1">
      <c r="A179" s="15" t="s">
        <v>477</v>
      </c>
      <c r="B179" s="280"/>
      <c r="C179" s="280"/>
      <c r="D179" s="280"/>
      <c r="E179" s="280"/>
      <c r="F179" s="280"/>
      <c r="G179" s="281"/>
    </row>
    <row r="180" spans="1:7" hidden="1" outlineLevel="1">
      <c r="A180" s="15" t="s">
        <v>348</v>
      </c>
      <c r="B180" s="30">
        <f t="shared" ref="B180:G180" si="37">B178+B179</f>
        <v>0</v>
      </c>
      <c r="C180" s="30">
        <f t="shared" si="37"/>
        <v>0</v>
      </c>
      <c r="D180" s="30">
        <f t="shared" si="37"/>
        <v>0</v>
      </c>
      <c r="E180" s="30">
        <f t="shared" si="37"/>
        <v>0</v>
      </c>
      <c r="F180" s="30">
        <f t="shared" si="37"/>
        <v>0</v>
      </c>
      <c r="G180" s="44">
        <f t="shared" si="37"/>
        <v>0</v>
      </c>
    </row>
    <row r="181" spans="1:7" hidden="1" outlineLevel="1">
      <c r="A181" s="15" t="s">
        <v>479</v>
      </c>
      <c r="B181" s="280"/>
      <c r="C181" s="280"/>
      <c r="D181" s="280"/>
      <c r="E181" s="280"/>
      <c r="F181" s="280"/>
      <c r="G181" s="281"/>
    </row>
    <row r="182" spans="1:7" ht="26.4" hidden="1" outlineLevel="1">
      <c r="A182" s="16" t="s">
        <v>353</v>
      </c>
      <c r="B182" s="276"/>
      <c r="C182" s="277"/>
      <c r="D182" s="277"/>
      <c r="E182" s="277"/>
      <c r="F182" s="277"/>
      <c r="G182" s="278"/>
    </row>
    <row r="183" spans="1:7" ht="26.4" hidden="1" outlineLevel="1">
      <c r="A183" s="16" t="s">
        <v>499</v>
      </c>
      <c r="B183" s="276"/>
      <c r="C183" s="277"/>
      <c r="D183" s="277"/>
      <c r="E183" s="277"/>
      <c r="F183" s="277"/>
      <c r="G183" s="278"/>
    </row>
    <row r="184" spans="1:7" hidden="1" outlineLevel="1">
      <c r="A184" s="286"/>
      <c r="B184" s="287"/>
      <c r="C184" s="287"/>
      <c r="D184" s="287"/>
      <c r="E184" s="287"/>
      <c r="F184" s="287"/>
      <c r="G184" s="288"/>
    </row>
    <row r="185" spans="1:7" hidden="1" outlineLevel="1">
      <c r="A185" s="16" t="s">
        <v>360</v>
      </c>
      <c r="B185" s="280"/>
      <c r="C185" s="31">
        <f>B185+C182</f>
        <v>0</v>
      </c>
      <c r="D185" s="31">
        <f>C185+D182</f>
        <v>0</v>
      </c>
      <c r="E185" s="31">
        <f>D185+E182</f>
        <v>0</v>
      </c>
      <c r="F185" s="31">
        <f>E185+F182</f>
        <v>0</v>
      </c>
      <c r="G185" s="289">
        <f>F185+G182</f>
        <v>0</v>
      </c>
    </row>
    <row r="186" spans="1:7" hidden="1" outlineLevel="1">
      <c r="A186" s="297" t="s">
        <v>483</v>
      </c>
      <c r="B186" s="290"/>
      <c r="C186" s="324">
        <f>B186+C181</f>
        <v>0</v>
      </c>
      <c r="D186" s="324">
        <f>C186+D181</f>
        <v>0</v>
      </c>
      <c r="E186" s="324">
        <f>D186+E181</f>
        <v>0</v>
      </c>
      <c r="F186" s="324">
        <f>E186+F181</f>
        <v>0</v>
      </c>
      <c r="G186" s="324">
        <f>F186+G181</f>
        <v>0</v>
      </c>
    </row>
    <row r="187" spans="1:7" ht="20.399999999999999" hidden="1" outlineLevel="1">
      <c r="A187" s="186" t="s">
        <v>484</v>
      </c>
      <c r="B187" s="180"/>
      <c r="C187" s="178"/>
      <c r="D187" s="178"/>
      <c r="E187" s="178"/>
      <c r="F187" s="178"/>
      <c r="G187" s="291"/>
    </row>
    <row r="188" spans="1:7" hidden="1" outlineLevel="1">
      <c r="A188" s="298" t="s">
        <v>486</v>
      </c>
      <c r="B188" s="290"/>
      <c r="C188" s="277"/>
      <c r="D188" s="178"/>
      <c r="E188" s="178"/>
      <c r="F188" s="178"/>
      <c r="G188" s="291"/>
    </row>
    <row r="189" spans="1:7" hidden="1" outlineLevel="1">
      <c r="A189" s="312" t="s">
        <v>488</v>
      </c>
      <c r="B189" s="313"/>
      <c r="C189" s="314"/>
      <c r="D189" s="315"/>
      <c r="E189" s="315"/>
      <c r="F189" s="315"/>
      <c r="G189" s="316"/>
    </row>
    <row r="190" spans="1:7" ht="24.75" hidden="1" customHeight="1" outlineLevel="1">
      <c r="A190" s="16" t="s">
        <v>490</v>
      </c>
      <c r="B190" s="27">
        <f t="shared" ref="B190:G190" si="38">IF(B186-B185&lt;0,0,B186-B185)</f>
        <v>0</v>
      </c>
      <c r="C190" s="27">
        <f t="shared" si="38"/>
        <v>0</v>
      </c>
      <c r="D190" s="27">
        <f t="shared" si="38"/>
        <v>0</v>
      </c>
      <c r="E190" s="27">
        <f t="shared" si="38"/>
        <v>0</v>
      </c>
      <c r="F190" s="27">
        <f t="shared" si="38"/>
        <v>0</v>
      </c>
      <c r="G190" s="33">
        <f t="shared" si="38"/>
        <v>0</v>
      </c>
    </row>
    <row r="191" spans="1:7" ht="13.8" hidden="1" outlineLevel="1" thickBot="1">
      <c r="A191" s="292" t="s">
        <v>294</v>
      </c>
      <c r="B191" s="293" t="e">
        <f t="shared" ref="B191:G191" si="39">B190/B170</f>
        <v>#DIV/0!</v>
      </c>
      <c r="C191" s="293" t="e">
        <f t="shared" si="39"/>
        <v>#DIV/0!</v>
      </c>
      <c r="D191" s="293" t="e">
        <f t="shared" si="39"/>
        <v>#DIV/0!</v>
      </c>
      <c r="E191" s="293" t="e">
        <f t="shared" si="39"/>
        <v>#DIV/0!</v>
      </c>
      <c r="F191" s="293" t="e">
        <f t="shared" si="39"/>
        <v>#DIV/0!</v>
      </c>
      <c r="G191" s="294" t="e">
        <f t="shared" si="39"/>
        <v>#DIV/0!</v>
      </c>
    </row>
    <row r="192" spans="1:7" ht="13.8" thickBot="1">
      <c r="B192" s="340">
        <f t="shared" ref="B192:G192" si="40">B180+B181-B182+B183</f>
        <v>0</v>
      </c>
      <c r="C192" s="340">
        <f t="shared" si="40"/>
        <v>0</v>
      </c>
      <c r="D192" s="340">
        <f t="shared" si="40"/>
        <v>0</v>
      </c>
      <c r="E192" s="340">
        <f t="shared" si="40"/>
        <v>0</v>
      </c>
      <c r="F192" s="340">
        <f t="shared" si="40"/>
        <v>0</v>
      </c>
      <c r="G192" s="340">
        <f t="shared" si="40"/>
        <v>0</v>
      </c>
    </row>
    <row r="193" spans="1:7" ht="39.6" collapsed="1">
      <c r="A193" s="2" t="s">
        <v>505</v>
      </c>
      <c r="B193" s="21" t="s">
        <v>491</v>
      </c>
      <c r="C193" s="21" t="s">
        <v>492</v>
      </c>
      <c r="D193" s="21" t="s">
        <v>493</v>
      </c>
      <c r="E193" s="21" t="s">
        <v>494</v>
      </c>
      <c r="F193" s="21" t="s">
        <v>495</v>
      </c>
      <c r="G193" s="22" t="s">
        <v>496</v>
      </c>
    </row>
    <row r="194" spans="1:7" hidden="1" outlineLevel="1">
      <c r="A194" s="272" t="s">
        <v>463</v>
      </c>
      <c r="B194" s="273"/>
      <c r="C194" s="273"/>
      <c r="D194" s="273"/>
      <c r="E194" s="273"/>
      <c r="F194" s="273"/>
      <c r="G194" s="274"/>
    </row>
    <row r="195" spans="1:7" hidden="1" outlineLevel="1">
      <c r="A195" s="275" t="s">
        <v>464</v>
      </c>
      <c r="B195" s="273"/>
      <c r="C195" s="273"/>
      <c r="D195" s="273"/>
      <c r="E195" s="273"/>
      <c r="F195" s="273"/>
      <c r="G195" s="274"/>
    </row>
    <row r="196" spans="1:7" hidden="1" outlineLevel="1">
      <c r="A196" s="305" t="s">
        <v>497</v>
      </c>
      <c r="B196" s="306"/>
      <c r="C196" s="306"/>
      <c r="D196" s="306"/>
      <c r="E196" s="306"/>
      <c r="F196" s="306"/>
      <c r="G196" s="307"/>
    </row>
    <row r="197" spans="1:7" hidden="1" outlineLevel="1">
      <c r="A197" s="275" t="s">
        <v>468</v>
      </c>
      <c r="B197" s="276"/>
      <c r="C197" s="277"/>
      <c r="D197" s="277"/>
      <c r="E197" s="277"/>
      <c r="F197" s="277"/>
      <c r="G197" s="278"/>
    </row>
    <row r="198" spans="1:7" hidden="1" outlineLevel="1">
      <c r="A198" s="279" t="s">
        <v>471</v>
      </c>
      <c r="B198" s="280"/>
      <c r="C198" s="280"/>
      <c r="D198" s="280"/>
      <c r="E198" s="280"/>
      <c r="F198" s="280"/>
      <c r="G198" s="281"/>
    </row>
    <row r="199" spans="1:7" hidden="1" outlineLevel="1">
      <c r="A199" s="172" t="s">
        <v>472</v>
      </c>
      <c r="B199" s="173"/>
      <c r="C199" s="173"/>
      <c r="D199" s="173"/>
      <c r="E199" s="173"/>
      <c r="F199" s="173"/>
      <c r="G199" s="174"/>
    </row>
    <row r="200" spans="1:7" hidden="1" outlineLevel="1">
      <c r="A200" s="172" t="s">
        <v>473</v>
      </c>
      <c r="B200" s="175"/>
      <c r="C200" s="175"/>
      <c r="D200" s="175"/>
      <c r="E200" s="175"/>
      <c r="F200" s="175"/>
      <c r="G200" s="176"/>
    </row>
    <row r="201" spans="1:7" hidden="1" outlineLevel="1">
      <c r="A201" s="305" t="s">
        <v>498</v>
      </c>
      <c r="B201" s="308"/>
      <c r="C201" s="309"/>
      <c r="D201" s="309"/>
      <c r="E201" s="309"/>
      <c r="F201" s="309"/>
      <c r="G201" s="310"/>
    </row>
    <row r="202" spans="1:7" hidden="1" outlineLevel="1">
      <c r="A202" s="296" t="s">
        <v>476</v>
      </c>
      <c r="B202" s="30">
        <f t="shared" ref="B202:G202" si="41">B194-B198</f>
        <v>0</v>
      </c>
      <c r="C202" s="30">
        <f t="shared" si="41"/>
        <v>0</v>
      </c>
      <c r="D202" s="30">
        <f t="shared" si="41"/>
        <v>0</v>
      </c>
      <c r="E202" s="30">
        <f t="shared" si="41"/>
        <v>0</v>
      </c>
      <c r="F202" s="30">
        <f t="shared" si="41"/>
        <v>0</v>
      </c>
      <c r="G202" s="44">
        <f t="shared" si="41"/>
        <v>0</v>
      </c>
    </row>
    <row r="203" spans="1:7" hidden="1" outlineLevel="1">
      <c r="A203" s="15" t="s">
        <v>477</v>
      </c>
      <c r="B203" s="280"/>
      <c r="C203" s="280"/>
      <c r="D203" s="280"/>
      <c r="E203" s="280"/>
      <c r="F203" s="280"/>
      <c r="G203" s="281"/>
    </row>
    <row r="204" spans="1:7" hidden="1" outlineLevel="1">
      <c r="A204" s="15" t="s">
        <v>348</v>
      </c>
      <c r="B204" s="30">
        <f t="shared" ref="B204:G204" si="42">B202+B203</f>
        <v>0</v>
      </c>
      <c r="C204" s="30">
        <f t="shared" si="42"/>
        <v>0</v>
      </c>
      <c r="D204" s="30">
        <f t="shared" si="42"/>
        <v>0</v>
      </c>
      <c r="E204" s="30">
        <f t="shared" si="42"/>
        <v>0</v>
      </c>
      <c r="F204" s="30">
        <f t="shared" si="42"/>
        <v>0</v>
      </c>
      <c r="G204" s="44">
        <f t="shared" si="42"/>
        <v>0</v>
      </c>
    </row>
    <row r="205" spans="1:7" hidden="1" outlineLevel="1">
      <c r="A205" s="15" t="s">
        <v>479</v>
      </c>
      <c r="B205" s="280"/>
      <c r="C205" s="280"/>
      <c r="D205" s="280"/>
      <c r="E205" s="280"/>
      <c r="F205" s="280"/>
      <c r="G205" s="281"/>
    </row>
    <row r="206" spans="1:7" ht="26.4" hidden="1" outlineLevel="1">
      <c r="A206" s="16" t="s">
        <v>353</v>
      </c>
      <c r="B206" s="276"/>
      <c r="C206" s="277"/>
      <c r="D206" s="277"/>
      <c r="E206" s="277"/>
      <c r="F206" s="277"/>
      <c r="G206" s="278"/>
    </row>
    <row r="207" spans="1:7" ht="26.4" hidden="1" outlineLevel="1">
      <c r="A207" s="16" t="s">
        <v>499</v>
      </c>
      <c r="B207" s="276"/>
      <c r="C207" s="277"/>
      <c r="D207" s="277"/>
      <c r="E207" s="277"/>
      <c r="F207" s="277"/>
      <c r="G207" s="278"/>
    </row>
    <row r="208" spans="1:7" hidden="1" outlineLevel="1">
      <c r="A208" s="286"/>
      <c r="B208" s="287"/>
      <c r="C208" s="287"/>
      <c r="D208" s="287"/>
      <c r="E208" s="287"/>
      <c r="F208" s="287"/>
      <c r="G208" s="288"/>
    </row>
    <row r="209" spans="1:7" hidden="1" outlineLevel="1">
      <c r="A209" s="16" t="s">
        <v>360</v>
      </c>
      <c r="B209" s="280"/>
      <c r="C209" s="31">
        <f>B209+C206</f>
        <v>0</v>
      </c>
      <c r="D209" s="31">
        <f>C209+D206</f>
        <v>0</v>
      </c>
      <c r="E209" s="31">
        <f>D209+E206</f>
        <v>0</v>
      </c>
      <c r="F209" s="31">
        <f>E209+F206</f>
        <v>0</v>
      </c>
      <c r="G209" s="289">
        <f>F209+G206</f>
        <v>0</v>
      </c>
    </row>
    <row r="210" spans="1:7" hidden="1" outlineLevel="1">
      <c r="A210" s="297" t="s">
        <v>483</v>
      </c>
      <c r="B210" s="290"/>
      <c r="C210" s="324">
        <f>B210+C205</f>
        <v>0</v>
      </c>
      <c r="D210" s="324">
        <f>C210+D205</f>
        <v>0</v>
      </c>
      <c r="E210" s="324">
        <f>D210+E205</f>
        <v>0</v>
      </c>
      <c r="F210" s="324">
        <f>E210+F205</f>
        <v>0</v>
      </c>
      <c r="G210" s="324">
        <f>F210+G205</f>
        <v>0</v>
      </c>
    </row>
    <row r="211" spans="1:7" ht="24.75" hidden="1" customHeight="1" outlineLevel="1">
      <c r="A211" s="186" t="s">
        <v>484</v>
      </c>
      <c r="B211" s="180"/>
      <c r="C211" s="178"/>
      <c r="D211" s="178"/>
      <c r="E211" s="178"/>
      <c r="F211" s="178"/>
      <c r="G211" s="291"/>
    </row>
    <row r="212" spans="1:7" hidden="1" outlineLevel="1">
      <c r="A212" s="298" t="s">
        <v>486</v>
      </c>
      <c r="B212" s="290"/>
      <c r="C212" s="277"/>
      <c r="D212" s="178"/>
      <c r="E212" s="178"/>
      <c r="F212" s="178"/>
      <c r="G212" s="291"/>
    </row>
    <row r="213" spans="1:7" hidden="1" outlineLevel="1">
      <c r="A213" s="312" t="s">
        <v>488</v>
      </c>
      <c r="B213" s="313"/>
      <c r="C213" s="314"/>
      <c r="D213" s="315"/>
      <c r="E213" s="315"/>
      <c r="F213" s="315"/>
      <c r="G213" s="316"/>
    </row>
    <row r="214" spans="1:7" hidden="1" outlineLevel="1">
      <c r="A214" s="16" t="s">
        <v>490</v>
      </c>
      <c r="B214" s="27">
        <f t="shared" ref="B214:G214" si="43">IF(B210-B209&lt;0,0,B210-B209)</f>
        <v>0</v>
      </c>
      <c r="C214" s="27">
        <f t="shared" si="43"/>
        <v>0</v>
      </c>
      <c r="D214" s="27">
        <f t="shared" si="43"/>
        <v>0</v>
      </c>
      <c r="E214" s="27">
        <f t="shared" si="43"/>
        <v>0</v>
      </c>
      <c r="F214" s="27">
        <f t="shared" si="43"/>
        <v>0</v>
      </c>
      <c r="G214" s="33">
        <f t="shared" si="43"/>
        <v>0</v>
      </c>
    </row>
    <row r="215" spans="1:7" ht="13.8" hidden="1" outlineLevel="1" thickBot="1">
      <c r="A215" s="292" t="s">
        <v>294</v>
      </c>
      <c r="B215" s="293" t="e">
        <f t="shared" ref="B215:G215" si="44">B214/B194</f>
        <v>#DIV/0!</v>
      </c>
      <c r="C215" s="293" t="e">
        <f t="shared" si="44"/>
        <v>#DIV/0!</v>
      </c>
      <c r="D215" s="293" t="e">
        <f t="shared" si="44"/>
        <v>#DIV/0!</v>
      </c>
      <c r="E215" s="293" t="e">
        <f t="shared" si="44"/>
        <v>#DIV/0!</v>
      </c>
      <c r="F215" s="293" t="e">
        <f t="shared" si="44"/>
        <v>#DIV/0!</v>
      </c>
      <c r="G215" s="294" t="e">
        <f t="shared" si="44"/>
        <v>#DIV/0!</v>
      </c>
    </row>
    <row r="216" spans="1:7" ht="13.8" thickBot="1">
      <c r="B216" s="340">
        <f t="shared" ref="B216:G216" si="45">B204+B205-B206+B207</f>
        <v>0</v>
      </c>
      <c r="C216" s="340">
        <f t="shared" si="45"/>
        <v>0</v>
      </c>
      <c r="D216" s="340">
        <f t="shared" si="45"/>
        <v>0</v>
      </c>
      <c r="E216" s="340">
        <f t="shared" si="45"/>
        <v>0</v>
      </c>
      <c r="F216" s="340">
        <f t="shared" si="45"/>
        <v>0</v>
      </c>
      <c r="G216" s="340">
        <f t="shared" si="45"/>
        <v>0</v>
      </c>
    </row>
    <row r="217" spans="1:7" ht="39.6" collapsed="1">
      <c r="A217" s="2" t="s">
        <v>506</v>
      </c>
      <c r="B217" s="21" t="s">
        <v>491</v>
      </c>
      <c r="C217" s="21" t="s">
        <v>492</v>
      </c>
      <c r="D217" s="21" t="s">
        <v>493</v>
      </c>
      <c r="E217" s="21" t="s">
        <v>494</v>
      </c>
      <c r="F217" s="21" t="s">
        <v>495</v>
      </c>
      <c r="G217" s="22" t="s">
        <v>496</v>
      </c>
    </row>
    <row r="218" spans="1:7" hidden="1" outlineLevel="1">
      <c r="A218" s="272" t="s">
        <v>463</v>
      </c>
      <c r="B218" s="273"/>
      <c r="C218" s="273"/>
      <c r="D218" s="273"/>
      <c r="E218" s="273"/>
      <c r="F218" s="273"/>
      <c r="G218" s="274"/>
    </row>
    <row r="219" spans="1:7" hidden="1" outlineLevel="1">
      <c r="A219" s="275" t="s">
        <v>464</v>
      </c>
      <c r="B219" s="273"/>
      <c r="C219" s="273"/>
      <c r="D219" s="273"/>
      <c r="E219" s="273"/>
      <c r="F219" s="273"/>
      <c r="G219" s="274"/>
    </row>
    <row r="220" spans="1:7" hidden="1" outlineLevel="1">
      <c r="A220" s="305" t="s">
        <v>497</v>
      </c>
      <c r="B220" s="306"/>
      <c r="C220" s="306"/>
      <c r="D220" s="306"/>
      <c r="E220" s="306"/>
      <c r="F220" s="306"/>
      <c r="G220" s="307"/>
    </row>
    <row r="221" spans="1:7" hidden="1" outlineLevel="1">
      <c r="A221" s="275" t="s">
        <v>468</v>
      </c>
      <c r="B221" s="276"/>
      <c r="C221" s="277"/>
      <c r="D221" s="277"/>
      <c r="E221" s="277"/>
      <c r="F221" s="277"/>
      <c r="G221" s="278"/>
    </row>
    <row r="222" spans="1:7" hidden="1" outlineLevel="1">
      <c r="A222" s="279" t="s">
        <v>471</v>
      </c>
      <c r="B222" s="280"/>
      <c r="C222" s="280"/>
      <c r="D222" s="280"/>
      <c r="E222" s="280"/>
      <c r="F222" s="280"/>
      <c r="G222" s="281"/>
    </row>
    <row r="223" spans="1:7" hidden="1" outlineLevel="1">
      <c r="A223" s="172" t="s">
        <v>472</v>
      </c>
      <c r="B223" s="173"/>
      <c r="C223" s="173"/>
      <c r="D223" s="173"/>
      <c r="E223" s="173"/>
      <c r="F223" s="173"/>
      <c r="G223" s="174"/>
    </row>
    <row r="224" spans="1:7" hidden="1" outlineLevel="1">
      <c r="A224" s="172" t="s">
        <v>473</v>
      </c>
      <c r="B224" s="175"/>
      <c r="C224" s="175"/>
      <c r="D224" s="175"/>
      <c r="E224" s="175"/>
      <c r="F224" s="175"/>
      <c r="G224" s="176"/>
    </row>
    <row r="225" spans="1:7" hidden="1" outlineLevel="1">
      <c r="A225" s="305" t="s">
        <v>498</v>
      </c>
      <c r="B225" s="308"/>
      <c r="C225" s="309"/>
      <c r="D225" s="309"/>
      <c r="E225" s="309"/>
      <c r="F225" s="309"/>
      <c r="G225" s="310"/>
    </row>
    <row r="226" spans="1:7" hidden="1" outlineLevel="1">
      <c r="A226" s="296" t="s">
        <v>476</v>
      </c>
      <c r="B226" s="30">
        <f t="shared" ref="B226:G226" si="46">B218-B222</f>
        <v>0</v>
      </c>
      <c r="C226" s="30">
        <f t="shared" si="46"/>
        <v>0</v>
      </c>
      <c r="D226" s="30">
        <f t="shared" si="46"/>
        <v>0</v>
      </c>
      <c r="E226" s="30">
        <f t="shared" si="46"/>
        <v>0</v>
      </c>
      <c r="F226" s="30">
        <f t="shared" si="46"/>
        <v>0</v>
      </c>
      <c r="G226" s="44">
        <f t="shared" si="46"/>
        <v>0</v>
      </c>
    </row>
    <row r="227" spans="1:7" hidden="1" outlineLevel="1">
      <c r="A227" s="15" t="s">
        <v>477</v>
      </c>
      <c r="B227" s="280"/>
      <c r="C227" s="280"/>
      <c r="D227" s="280"/>
      <c r="E227" s="280"/>
      <c r="F227" s="280"/>
      <c r="G227" s="281"/>
    </row>
    <row r="228" spans="1:7" hidden="1" outlineLevel="1">
      <c r="A228" s="15" t="s">
        <v>348</v>
      </c>
      <c r="B228" s="30">
        <f t="shared" ref="B228:G228" si="47">B226+B227</f>
        <v>0</v>
      </c>
      <c r="C228" s="30">
        <f t="shared" si="47"/>
        <v>0</v>
      </c>
      <c r="D228" s="30">
        <f t="shared" si="47"/>
        <v>0</v>
      </c>
      <c r="E228" s="30">
        <f t="shared" si="47"/>
        <v>0</v>
      </c>
      <c r="F228" s="30">
        <f t="shared" si="47"/>
        <v>0</v>
      </c>
      <c r="G228" s="44">
        <f t="shared" si="47"/>
        <v>0</v>
      </c>
    </row>
    <row r="229" spans="1:7" hidden="1" outlineLevel="1">
      <c r="A229" s="15" t="s">
        <v>479</v>
      </c>
      <c r="B229" s="280"/>
      <c r="C229" s="280"/>
      <c r="D229" s="280"/>
      <c r="E229" s="280"/>
      <c r="F229" s="280"/>
      <c r="G229" s="281"/>
    </row>
    <row r="230" spans="1:7" ht="26.4" hidden="1" outlineLevel="1">
      <c r="A230" s="16" t="s">
        <v>353</v>
      </c>
      <c r="B230" s="276"/>
      <c r="C230" s="277"/>
      <c r="D230" s="277"/>
      <c r="E230" s="277"/>
      <c r="F230" s="277"/>
      <c r="G230" s="278"/>
    </row>
    <row r="231" spans="1:7" ht="26.4" hidden="1" outlineLevel="1">
      <c r="A231" s="16" t="s">
        <v>499</v>
      </c>
      <c r="B231" s="276"/>
      <c r="C231" s="277"/>
      <c r="D231" s="277"/>
      <c r="E231" s="277"/>
      <c r="F231" s="277"/>
      <c r="G231" s="278"/>
    </row>
    <row r="232" spans="1:7" hidden="1" outlineLevel="1">
      <c r="A232" s="286"/>
      <c r="B232" s="287"/>
      <c r="C232" s="287"/>
      <c r="D232" s="287"/>
      <c r="E232" s="287"/>
      <c r="F232" s="287"/>
      <c r="G232" s="288"/>
    </row>
    <row r="233" spans="1:7" hidden="1" outlineLevel="1">
      <c r="A233" s="16" t="s">
        <v>360</v>
      </c>
      <c r="B233" s="280"/>
      <c r="C233" s="31">
        <f>B233+C230</f>
        <v>0</v>
      </c>
      <c r="D233" s="31">
        <f>C233+D230</f>
        <v>0</v>
      </c>
      <c r="E233" s="31">
        <f>D233+E230</f>
        <v>0</v>
      </c>
      <c r="F233" s="31">
        <f>E233+F230</f>
        <v>0</v>
      </c>
      <c r="G233" s="289">
        <f>F233+G230</f>
        <v>0</v>
      </c>
    </row>
    <row r="234" spans="1:7" hidden="1" outlineLevel="1">
      <c r="A234" s="297" t="s">
        <v>483</v>
      </c>
      <c r="B234" s="290"/>
      <c r="C234" s="324">
        <f>B234+C229</f>
        <v>0</v>
      </c>
      <c r="D234" s="324">
        <f>C234+D229</f>
        <v>0</v>
      </c>
      <c r="E234" s="324">
        <f>D234+E229</f>
        <v>0</v>
      </c>
      <c r="F234" s="324">
        <f>E234+F229</f>
        <v>0</v>
      </c>
      <c r="G234" s="324">
        <f>F234+G229</f>
        <v>0</v>
      </c>
    </row>
    <row r="235" spans="1:7" ht="20.399999999999999" hidden="1" outlineLevel="1">
      <c r="A235" s="186" t="s">
        <v>484</v>
      </c>
      <c r="B235" s="180"/>
      <c r="C235" s="178"/>
      <c r="D235" s="178"/>
      <c r="E235" s="178"/>
      <c r="F235" s="178"/>
      <c r="G235" s="291"/>
    </row>
    <row r="236" spans="1:7" hidden="1" outlineLevel="1">
      <c r="A236" s="298" t="s">
        <v>486</v>
      </c>
      <c r="B236" s="290"/>
      <c r="C236" s="277"/>
      <c r="D236" s="178"/>
      <c r="E236" s="178"/>
      <c r="F236" s="178"/>
      <c r="G236" s="291"/>
    </row>
    <row r="237" spans="1:7" hidden="1" outlineLevel="1">
      <c r="A237" s="312" t="s">
        <v>488</v>
      </c>
      <c r="B237" s="313"/>
      <c r="C237" s="314"/>
      <c r="D237" s="315"/>
      <c r="E237" s="315"/>
      <c r="F237" s="315"/>
      <c r="G237" s="316"/>
    </row>
    <row r="238" spans="1:7" hidden="1" outlineLevel="1">
      <c r="A238" s="16" t="s">
        <v>490</v>
      </c>
      <c r="B238" s="27">
        <f t="shared" ref="B238:G238" si="48">IF(B234-B233&lt;0,0,B234-B233)</f>
        <v>0</v>
      </c>
      <c r="C238" s="27">
        <f t="shared" si="48"/>
        <v>0</v>
      </c>
      <c r="D238" s="27">
        <f t="shared" si="48"/>
        <v>0</v>
      </c>
      <c r="E238" s="27">
        <f t="shared" si="48"/>
        <v>0</v>
      </c>
      <c r="F238" s="27">
        <f t="shared" si="48"/>
        <v>0</v>
      </c>
      <c r="G238" s="33">
        <f t="shared" si="48"/>
        <v>0</v>
      </c>
    </row>
    <row r="239" spans="1:7" ht="13.8" hidden="1" outlineLevel="1" thickBot="1">
      <c r="A239" s="292" t="s">
        <v>294</v>
      </c>
      <c r="B239" s="293" t="e">
        <f t="shared" ref="B239:G239" si="49">B238/B218</f>
        <v>#DIV/0!</v>
      </c>
      <c r="C239" s="293" t="e">
        <f t="shared" si="49"/>
        <v>#DIV/0!</v>
      </c>
      <c r="D239" s="293" t="e">
        <f t="shared" si="49"/>
        <v>#DIV/0!</v>
      </c>
      <c r="E239" s="293" t="e">
        <f t="shared" si="49"/>
        <v>#DIV/0!</v>
      </c>
      <c r="F239" s="293" t="e">
        <f t="shared" si="49"/>
        <v>#DIV/0!</v>
      </c>
      <c r="G239" s="294" t="e">
        <f t="shared" si="49"/>
        <v>#DIV/0!</v>
      </c>
    </row>
    <row r="240" spans="1:7" ht="13.8" thickBot="1">
      <c r="B240" s="340">
        <f t="shared" ref="B240:G240" si="50">B228+B229-B230+B231</f>
        <v>0</v>
      </c>
      <c r="C240" s="340">
        <f t="shared" si="50"/>
        <v>0</v>
      </c>
      <c r="D240" s="340">
        <f t="shared" si="50"/>
        <v>0</v>
      </c>
      <c r="E240" s="340">
        <f t="shared" si="50"/>
        <v>0</v>
      </c>
      <c r="F240" s="340">
        <f t="shared" si="50"/>
        <v>0</v>
      </c>
      <c r="G240" s="340">
        <f t="shared" si="50"/>
        <v>0</v>
      </c>
    </row>
    <row r="241" spans="1:7" ht="40.200000000000003" thickBot="1">
      <c r="A241" s="2" t="s">
        <v>507</v>
      </c>
      <c r="B241" s="328" t="s">
        <v>297</v>
      </c>
      <c r="C241" s="328" t="s">
        <v>298</v>
      </c>
      <c r="D241" s="328" t="s">
        <v>299</v>
      </c>
      <c r="E241" s="328" t="s">
        <v>300</v>
      </c>
      <c r="F241" s="328" t="s">
        <v>301</v>
      </c>
      <c r="G241" s="430" t="s">
        <v>302</v>
      </c>
    </row>
    <row r="242" spans="1:7">
      <c r="A242" s="272" t="s">
        <v>463</v>
      </c>
      <c r="B242" s="46">
        <f t="shared" ref="B242:G242" si="51">B2+B26+B50+B74+B98+B122+B146+B170+B194+B218-B5-B29-B53-B77-B101-B125-B149-B173-B197-B221</f>
        <v>4099452</v>
      </c>
      <c r="C242" s="46">
        <f t="shared" si="51"/>
        <v>2981000</v>
      </c>
      <c r="D242" s="46">
        <f t="shared" si="51"/>
        <v>3280000</v>
      </c>
      <c r="E242" s="46">
        <f t="shared" si="51"/>
        <v>3498000</v>
      </c>
      <c r="F242" s="46">
        <f t="shared" si="51"/>
        <v>3717000</v>
      </c>
      <c r="G242" s="47">
        <f t="shared" si="51"/>
        <v>3924000</v>
      </c>
    </row>
    <row r="243" spans="1:7">
      <c r="A243" s="275" t="s">
        <v>464</v>
      </c>
      <c r="B243" s="299">
        <f t="shared" ref="B243:G244" si="52">B3+B27+B51+B75+B99+B123+B147+B171+B195+B219</f>
        <v>2371786.0499999998</v>
      </c>
      <c r="C243" s="299">
        <f t="shared" si="52"/>
        <v>2288000</v>
      </c>
      <c r="D243" s="299">
        <f t="shared" si="52"/>
        <v>2497000</v>
      </c>
      <c r="E243" s="299">
        <f t="shared" si="52"/>
        <v>2705000</v>
      </c>
      <c r="F243" s="299">
        <f t="shared" si="52"/>
        <v>2913000</v>
      </c>
      <c r="G243" s="300">
        <f t="shared" si="52"/>
        <v>3120000</v>
      </c>
    </row>
    <row r="244" spans="1:7">
      <c r="A244" s="435" t="s">
        <v>497</v>
      </c>
      <c r="B244" s="319">
        <f t="shared" si="52"/>
        <v>0</v>
      </c>
      <c r="C244" s="319">
        <f t="shared" si="52"/>
        <v>0</v>
      </c>
      <c r="D244" s="319">
        <f t="shared" si="52"/>
        <v>0</v>
      </c>
      <c r="E244" s="319">
        <f t="shared" si="52"/>
        <v>0</v>
      </c>
      <c r="F244" s="319">
        <f t="shared" si="52"/>
        <v>0</v>
      </c>
      <c r="G244" s="436">
        <f t="shared" si="52"/>
        <v>0</v>
      </c>
    </row>
    <row r="245" spans="1:7">
      <c r="A245" s="279" t="s">
        <v>471</v>
      </c>
      <c r="B245" s="46">
        <f t="shared" ref="B245:G245" si="53">B6+B30+B54+B78+B102+B126+B150+B174+B198+B222-B8-B32-B56-B80-B104-B128-B152-B176-B200-B224</f>
        <v>2681672</v>
      </c>
      <c r="C245" s="46">
        <f t="shared" si="53"/>
        <v>2715000</v>
      </c>
      <c r="D245" s="46">
        <f t="shared" si="53"/>
        <v>3026000</v>
      </c>
      <c r="E245" s="46">
        <f t="shared" si="53"/>
        <v>3256000</v>
      </c>
      <c r="F245" s="46">
        <f t="shared" si="53"/>
        <v>3479000</v>
      </c>
      <c r="G245" s="47">
        <f t="shared" si="53"/>
        <v>3692000</v>
      </c>
    </row>
    <row r="246" spans="1:7">
      <c r="A246" s="172" t="s">
        <v>472</v>
      </c>
      <c r="B246" s="299">
        <f t="shared" ref="B246:G246" si="54">B7+B31+B55+B79+B103+B127+B151+B175+B199+B223</f>
        <v>0</v>
      </c>
      <c r="C246" s="299">
        <f t="shared" si="54"/>
        <v>0</v>
      </c>
      <c r="D246" s="299">
        <f t="shared" si="54"/>
        <v>0</v>
      </c>
      <c r="E246" s="299">
        <f t="shared" si="54"/>
        <v>0</v>
      </c>
      <c r="F246" s="299">
        <f t="shared" si="54"/>
        <v>0</v>
      </c>
      <c r="G246" s="300">
        <f t="shared" si="54"/>
        <v>0</v>
      </c>
    </row>
    <row r="247" spans="1:7">
      <c r="A247" s="435" t="s">
        <v>498</v>
      </c>
      <c r="B247" s="308">
        <f t="shared" ref="B247:G247" si="55">B9+B33+B57+B81+B105+B129+B153+B177+B201+B225</f>
        <v>0</v>
      </c>
      <c r="C247" s="308">
        <f t="shared" si="55"/>
        <v>0</v>
      </c>
      <c r="D247" s="308">
        <f t="shared" si="55"/>
        <v>0</v>
      </c>
      <c r="E247" s="308">
        <f t="shared" si="55"/>
        <v>0</v>
      </c>
      <c r="F247" s="308">
        <f t="shared" si="55"/>
        <v>0</v>
      </c>
      <c r="G247" s="437">
        <f t="shared" si="55"/>
        <v>0</v>
      </c>
    </row>
    <row r="248" spans="1:7">
      <c r="A248" s="296" t="s">
        <v>476</v>
      </c>
      <c r="B248" s="30">
        <f t="shared" ref="B248:G248" si="56">B242-B245</f>
        <v>1417780</v>
      </c>
      <c r="C248" s="30">
        <f t="shared" si="56"/>
        <v>266000</v>
      </c>
      <c r="D248" s="30">
        <f t="shared" si="56"/>
        <v>254000</v>
      </c>
      <c r="E248" s="30">
        <f t="shared" si="56"/>
        <v>242000</v>
      </c>
      <c r="F248" s="30">
        <f t="shared" si="56"/>
        <v>238000</v>
      </c>
      <c r="G248" s="44">
        <f t="shared" si="56"/>
        <v>232000</v>
      </c>
    </row>
    <row r="249" spans="1:7">
      <c r="A249" s="15" t="s">
        <v>477</v>
      </c>
      <c r="B249" s="46">
        <f t="shared" ref="B249:G249" si="57">B11+B35+B59+B83+B107+B131+B155+B179+B203+B227</f>
        <v>-1223831</v>
      </c>
      <c r="C249" s="46">
        <f t="shared" si="57"/>
        <v>46035</v>
      </c>
      <c r="D249" s="46">
        <f t="shared" si="57"/>
        <v>-951030</v>
      </c>
      <c r="E249" s="46">
        <f t="shared" si="57"/>
        <v>-286577</v>
      </c>
      <c r="F249" s="46">
        <f t="shared" si="57"/>
        <v>260763</v>
      </c>
      <c r="G249" s="47">
        <f t="shared" si="57"/>
        <v>132101</v>
      </c>
    </row>
    <row r="250" spans="1:7">
      <c r="A250" s="15" t="s">
        <v>348</v>
      </c>
      <c r="B250" s="30">
        <f t="shared" ref="B250:G250" si="58">B248+B249</f>
        <v>193949</v>
      </c>
      <c r="C250" s="30">
        <f t="shared" si="58"/>
        <v>312035</v>
      </c>
      <c r="D250" s="30">
        <f t="shared" si="58"/>
        <v>-697030</v>
      </c>
      <c r="E250" s="30">
        <f t="shared" si="58"/>
        <v>-44577</v>
      </c>
      <c r="F250" s="30">
        <f t="shared" si="58"/>
        <v>498763</v>
      </c>
      <c r="G250" s="44">
        <f t="shared" si="58"/>
        <v>364101</v>
      </c>
    </row>
    <row r="251" spans="1:7">
      <c r="A251" s="15" t="s">
        <v>479</v>
      </c>
      <c r="B251" s="46">
        <f t="shared" ref="B251:G253" si="59">B13+B37+B61+B85+B109+B133+B157+B181+B205+B229</f>
        <v>112934.13</v>
      </c>
      <c r="C251" s="46">
        <f t="shared" si="59"/>
        <v>-558416</v>
      </c>
      <c r="D251" s="46">
        <f t="shared" si="59"/>
        <v>487718</v>
      </c>
      <c r="E251" s="46">
        <f t="shared" si="59"/>
        <v>-18639.169999999998</v>
      </c>
      <c r="F251" s="46">
        <f t="shared" si="59"/>
        <v>-537366.55000000005</v>
      </c>
      <c r="G251" s="47">
        <f t="shared" si="59"/>
        <v>-360553.19</v>
      </c>
    </row>
    <row r="252" spans="1:7" ht="26.4">
      <c r="A252" s="16" t="s">
        <v>353</v>
      </c>
      <c r="B252" s="46">
        <f t="shared" si="59"/>
        <v>-346410</v>
      </c>
      <c r="C252" s="46">
        <f t="shared" si="59"/>
        <v>-73932</v>
      </c>
      <c r="D252" s="46">
        <f t="shared" si="59"/>
        <v>-199312</v>
      </c>
      <c r="E252" s="46">
        <f t="shared" si="59"/>
        <v>-16808</v>
      </c>
      <c r="F252" s="46">
        <f t="shared" si="59"/>
        <v>6129</v>
      </c>
      <c r="G252" s="47">
        <f t="shared" si="59"/>
        <v>9081</v>
      </c>
    </row>
    <row r="253" spans="1:7">
      <c r="A253" s="16" t="s">
        <v>481</v>
      </c>
      <c r="B253" s="46">
        <f t="shared" si="59"/>
        <v>-653293.13</v>
      </c>
      <c r="C253" s="46">
        <f t="shared" si="59"/>
        <v>172449</v>
      </c>
      <c r="D253" s="46">
        <f t="shared" si="59"/>
        <v>10000</v>
      </c>
      <c r="E253" s="46">
        <f t="shared" si="59"/>
        <v>46408.17</v>
      </c>
      <c r="F253" s="46">
        <f t="shared" si="59"/>
        <v>44732.55</v>
      </c>
      <c r="G253" s="47">
        <f t="shared" si="59"/>
        <v>5533.1899999999987</v>
      </c>
    </row>
    <row r="254" spans="1:7">
      <c r="A254" s="286"/>
      <c r="B254" s="301"/>
      <c r="C254" s="301"/>
      <c r="D254" s="301"/>
      <c r="E254" s="301"/>
      <c r="F254" s="301"/>
      <c r="G254" s="302"/>
    </row>
    <row r="255" spans="1:7">
      <c r="A255" s="16" t="s">
        <v>360</v>
      </c>
      <c r="B255" s="46">
        <f>B17+B41+B65+B89+B113+B137+B161+B185+B209+B233</f>
        <v>344197</v>
      </c>
      <c r="C255" s="31">
        <f>B255+C252</f>
        <v>270265</v>
      </c>
      <c r="D255" s="31">
        <f>C255+D252</f>
        <v>70953</v>
      </c>
      <c r="E255" s="31">
        <f>D255+E252</f>
        <v>54145</v>
      </c>
      <c r="F255" s="31">
        <f>E255+F252</f>
        <v>60274</v>
      </c>
      <c r="G255" s="289">
        <f>F255+G252</f>
        <v>69355</v>
      </c>
    </row>
    <row r="256" spans="1:7">
      <c r="A256" s="17" t="s">
        <v>483</v>
      </c>
      <c r="B256" s="46">
        <f>B18+B42+B66+B90+B114+B138+B162+B186+B210+B234</f>
        <v>2773735</v>
      </c>
      <c r="C256" s="46">
        <f t="shared" ref="C256:G259" si="60">C18+C42+C66+C90+C114+C138+C162+C186+C210+C234</f>
        <v>2215319</v>
      </c>
      <c r="D256" s="46">
        <f t="shared" si="60"/>
        <v>2703037</v>
      </c>
      <c r="E256" s="46">
        <f t="shared" si="60"/>
        <v>2684397.83</v>
      </c>
      <c r="F256" s="46">
        <f t="shared" si="60"/>
        <v>2147031.2800000003</v>
      </c>
      <c r="G256" s="47">
        <f t="shared" si="60"/>
        <v>1786478.09</v>
      </c>
    </row>
    <row r="257" spans="1:9" ht="20.399999999999999">
      <c r="A257" s="186" t="s">
        <v>484</v>
      </c>
      <c r="B257" s="299">
        <f>B19+B43+B67+B91+B115+B139+B163+B187+B211+B235</f>
        <v>0</v>
      </c>
      <c r="C257" s="299">
        <f t="shared" si="60"/>
        <v>0</v>
      </c>
      <c r="D257" s="299">
        <f t="shared" si="60"/>
        <v>0</v>
      </c>
      <c r="E257" s="299">
        <f t="shared" si="60"/>
        <v>0</v>
      </c>
      <c r="F257" s="299">
        <f t="shared" si="60"/>
        <v>0</v>
      </c>
      <c r="G257" s="300">
        <f t="shared" si="60"/>
        <v>0</v>
      </c>
    </row>
    <row r="258" spans="1:9">
      <c r="A258" s="186" t="s">
        <v>486</v>
      </c>
      <c r="B258" s="299">
        <f>B20+B44+B68+B92+B116+B140+B164+B188+B212+B236</f>
        <v>0</v>
      </c>
      <c r="C258" s="299">
        <f t="shared" si="60"/>
        <v>0</v>
      </c>
      <c r="D258" s="299">
        <f t="shared" si="60"/>
        <v>0</v>
      </c>
      <c r="E258" s="299">
        <f t="shared" si="60"/>
        <v>0</v>
      </c>
      <c r="F258" s="299">
        <f t="shared" si="60"/>
        <v>0</v>
      </c>
      <c r="G258" s="300">
        <f t="shared" si="60"/>
        <v>0</v>
      </c>
    </row>
    <row r="259" spans="1:9">
      <c r="A259" s="312" t="s">
        <v>488</v>
      </c>
      <c r="B259" s="319">
        <f>B21+B45+B69+B93+B117+B141+B165+B189+B213+B237</f>
        <v>2302104</v>
      </c>
      <c r="C259" s="319">
        <f t="shared" si="60"/>
        <v>1903732</v>
      </c>
      <c r="D259" s="319">
        <f t="shared" si="60"/>
        <v>2449756</v>
      </c>
      <c r="E259" s="319">
        <f t="shared" si="60"/>
        <v>2487859</v>
      </c>
      <c r="F259" s="319">
        <f t="shared" si="60"/>
        <v>1984271</v>
      </c>
      <c r="G259" s="436">
        <f t="shared" si="60"/>
        <v>1640556</v>
      </c>
    </row>
    <row r="260" spans="1:9">
      <c r="A260" s="16" t="s">
        <v>490</v>
      </c>
      <c r="B260" s="27">
        <f t="shared" ref="B260:G260" si="61">IF(B256-B255&lt;0,0,B256-B255)</f>
        <v>2429538</v>
      </c>
      <c r="C260" s="27">
        <f t="shared" si="61"/>
        <v>1945054</v>
      </c>
      <c r="D260" s="27">
        <f t="shared" si="61"/>
        <v>2632084</v>
      </c>
      <c r="E260" s="27">
        <f t="shared" si="61"/>
        <v>2630252.83</v>
      </c>
      <c r="F260" s="27">
        <f t="shared" si="61"/>
        <v>2086757.2800000003</v>
      </c>
      <c r="G260" s="33">
        <f t="shared" si="61"/>
        <v>1717123.09</v>
      </c>
    </row>
    <row r="261" spans="1:9" ht="13.8" thickBot="1">
      <c r="A261" s="292" t="s">
        <v>294</v>
      </c>
      <c r="B261" s="293">
        <f t="shared" ref="B261:G261" si="62">B260/B242</f>
        <v>0.59264945656151113</v>
      </c>
      <c r="C261" s="293">
        <f t="shared" si="62"/>
        <v>0.65248373029184836</v>
      </c>
      <c r="D261" s="293">
        <f t="shared" si="62"/>
        <v>0.8024646341463415</v>
      </c>
      <c r="E261" s="293">
        <f t="shared" si="62"/>
        <v>0.75193048313321897</v>
      </c>
      <c r="F261" s="293">
        <f t="shared" si="62"/>
        <v>0.56140900726392262</v>
      </c>
      <c r="G261" s="294">
        <f t="shared" si="62"/>
        <v>0.4375950790010194</v>
      </c>
    </row>
    <row r="262" spans="1:9">
      <c r="A262" s="3"/>
      <c r="B262" s="4"/>
    </row>
    <row r="263" spans="1:9">
      <c r="A263" s="303" t="s">
        <v>371</v>
      </c>
      <c r="B263" s="27">
        <f t="shared" ref="B263:G263" si="63">B250+B251-B252+B253</f>
        <v>0</v>
      </c>
      <c r="C263" s="27">
        <f t="shared" si="63"/>
        <v>0</v>
      </c>
      <c r="D263" s="27">
        <f t="shared" si="63"/>
        <v>0</v>
      </c>
      <c r="E263" s="27">
        <f t="shared" si="63"/>
        <v>0</v>
      </c>
      <c r="F263" s="27">
        <f t="shared" si="63"/>
        <v>0</v>
      </c>
      <c r="G263" s="27">
        <f t="shared" si="63"/>
        <v>0</v>
      </c>
      <c r="H263" s="327" t="s">
        <v>372</v>
      </c>
      <c r="I263" s="531" t="s">
        <v>516</v>
      </c>
    </row>
    <row r="264" spans="1:9">
      <c r="A264" s="303" t="s">
        <v>508</v>
      </c>
      <c r="B264" s="27">
        <f t="shared" ref="B264:G264" si="64">B5-B8+B29-B32+B53-B56+B77-B80+B101-B104+B125-B128+B149-B152+B173-B176+B197-B200+B221-B224</f>
        <v>0</v>
      </c>
      <c r="C264" s="27">
        <f t="shared" si="64"/>
        <v>0</v>
      </c>
      <c r="D264" s="27">
        <f t="shared" si="64"/>
        <v>0</v>
      </c>
      <c r="E264" s="27">
        <f t="shared" si="64"/>
        <v>0</v>
      </c>
      <c r="F264" s="27">
        <f t="shared" si="64"/>
        <v>0</v>
      </c>
      <c r="G264" s="27">
        <f t="shared" si="64"/>
        <v>0</v>
      </c>
      <c r="H264" s="327" t="s">
        <v>372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outlinePr summaryBelow="0" summaryRight="0"/>
  </sheetPr>
  <dimension ref="A1:J22"/>
  <sheetViews>
    <sheetView tabSelected="1" zoomScale="12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J21" sqref="J21"/>
    </sheetView>
  </sheetViews>
  <sheetFormatPr defaultRowHeight="13.2"/>
  <cols>
    <col min="1" max="1" width="46.33203125" customWidth="1"/>
    <col min="2" max="2" width="12" customWidth="1"/>
    <col min="3" max="3" width="12.33203125" customWidth="1"/>
    <col min="4" max="6" width="12.109375" customWidth="1"/>
    <col min="7" max="7" width="12.5546875" customWidth="1"/>
    <col min="8" max="8" width="10.88671875" customWidth="1"/>
    <col min="10" max="10" width="11.109375" customWidth="1"/>
  </cols>
  <sheetData>
    <row r="1" spans="1:10" ht="40.200000000000003" thickBot="1">
      <c r="A1" s="2" t="s">
        <v>509</v>
      </c>
      <c r="B1" s="328" t="s">
        <v>297</v>
      </c>
      <c r="C1" s="328" t="s">
        <v>298</v>
      </c>
      <c r="D1" s="328" t="s">
        <v>299</v>
      </c>
      <c r="E1" s="328" t="s">
        <v>300</v>
      </c>
      <c r="F1" s="328" t="s">
        <v>301</v>
      </c>
      <c r="G1" s="430" t="s">
        <v>302</v>
      </c>
    </row>
    <row r="2" spans="1:10" ht="15" customHeight="1">
      <c r="A2" s="183" t="s">
        <v>305</v>
      </c>
      <c r="B2" s="46">
        <f>'Strateegia vorm KOV'!B2+'Strateegia vorm sõltuv üksus'!B242-'Strateegia vorm sõltuv üksus'!B246-'Strateegia vorm sõltuv üksus'!B243</f>
        <v>20249942.739999998</v>
      </c>
      <c r="C2" s="46">
        <f>'Strateegia vorm KOV'!C2+'Strateegia vorm sõltuv üksus'!C242-'Strateegia vorm sõltuv üksus'!C246-'Strateegia vorm sõltuv üksus'!C243</f>
        <v>21287707</v>
      </c>
      <c r="D2" s="46">
        <f>'Strateegia vorm KOV'!D2+'Strateegia vorm sõltuv üksus'!D242-'Strateegia vorm sõltuv üksus'!D246-'Strateegia vorm sõltuv üksus'!D243</f>
        <v>21159894</v>
      </c>
      <c r="E2" s="46">
        <f>'Strateegia vorm KOV'!E2+'Strateegia vorm sõltuv üksus'!E242-'Strateegia vorm sõltuv üksus'!E246-'Strateegia vorm sõltuv üksus'!E243</f>
        <v>21850243.550000001</v>
      </c>
      <c r="F2" s="46">
        <f>'Strateegia vorm KOV'!F2+'Strateegia vorm sõltuv üksus'!F242-'Strateegia vorm sõltuv üksus'!F246-'Strateegia vorm sõltuv üksus'!F243</f>
        <v>22557205.727499999</v>
      </c>
      <c r="G2" s="47">
        <f>'Strateegia vorm KOV'!G2+'Strateegia vorm sõltuv üksus'!G242-'Strateegia vorm sõltuv üksus'!G246-'Strateegia vorm sõltuv üksus'!G243</f>
        <v>23289216.013875</v>
      </c>
      <c r="I2" s="6"/>
    </row>
    <row r="3" spans="1:10">
      <c r="A3" s="184" t="s">
        <v>319</v>
      </c>
      <c r="B3" s="30">
        <f>'Strateegia vorm KOV'!B13+'Strateegia vorm sõltuv üksus'!B245-'Strateegia vorm sõltuv üksus'!B246-'Strateegia vorm sõltuv üksus'!B243</f>
        <v>16208870.370000001</v>
      </c>
      <c r="C3" s="30">
        <f>'Strateegia vorm KOV'!C13+'Strateegia vorm sõltuv üksus'!C245-'Strateegia vorm sõltuv üksus'!C246-'Strateegia vorm sõltuv üksus'!C243</f>
        <v>16473840</v>
      </c>
      <c r="D3" s="30">
        <f>'Strateegia vorm KOV'!D13+'Strateegia vorm sõltuv üksus'!D245-'Strateegia vorm sõltuv üksus'!D246-'Strateegia vorm sõltuv üksus'!D243</f>
        <v>17353481.552099999</v>
      </c>
      <c r="E3" s="30">
        <f>'Strateegia vorm KOV'!E13+'Strateegia vorm sõltuv üksus'!E245-'Strateegia vorm sõltuv üksus'!E246-'Strateegia vorm sõltuv üksus'!E243</f>
        <v>17876315.998663001</v>
      </c>
      <c r="F3" s="30">
        <f>'Strateegia vorm KOV'!F13+'Strateegia vorm sõltuv üksus'!F245-'Strateegia vorm sõltuv üksus'!F246-'Strateegia vorm sõltuv üksus'!F243</f>
        <v>18609973.999662887</v>
      </c>
      <c r="G3" s="44">
        <f>'Strateegia vorm KOV'!G13+'Strateegia vorm sõltuv üksus'!G245-'Strateegia vorm sõltuv üksus'!G246-'Strateegia vorm sõltuv üksus'!G243</f>
        <v>19373006.603415977</v>
      </c>
      <c r="I3" s="6"/>
    </row>
    <row r="4" spans="1:10">
      <c r="A4" s="270" t="s">
        <v>510</v>
      </c>
      <c r="B4" s="317">
        <f>'Strateegia vorm sõltuv üksus'!B247+'Strateegia vorm KOV'!B18-'Strateegia vorm sõltuv üksus'!B244</f>
        <v>19000</v>
      </c>
      <c r="C4" s="317">
        <f>'Strateegia vorm sõltuv üksus'!C247+'Strateegia vorm KOV'!C18-'Strateegia vorm sõltuv üksus'!C244</f>
        <v>19000</v>
      </c>
      <c r="D4" s="317">
        <f>'Strateegia vorm sõltuv üksus'!D247+'Strateegia vorm KOV'!D18-'Strateegia vorm sõltuv üksus'!D244</f>
        <v>19000</v>
      </c>
      <c r="E4" s="317">
        <f>'Strateegia vorm sõltuv üksus'!E247+'Strateegia vorm KOV'!E18-'Strateegia vorm sõltuv üksus'!E244</f>
        <v>19000</v>
      </c>
      <c r="F4" s="317">
        <f>'Strateegia vorm sõltuv üksus'!F247+'Strateegia vorm KOV'!F18-'Strateegia vorm sõltuv üksus'!F244</f>
        <v>19000</v>
      </c>
      <c r="G4" s="320">
        <f>'Strateegia vorm sõltuv üksus'!G247+'Strateegia vorm KOV'!G18-'Strateegia vorm sõltuv üksus'!G244</f>
        <v>0</v>
      </c>
      <c r="I4" s="6"/>
    </row>
    <row r="5" spans="1:10">
      <c r="A5" s="184" t="s">
        <v>476</v>
      </c>
      <c r="B5" s="30">
        <f t="shared" ref="B5:G5" si="0">B2-B3</f>
        <v>4041072.3699999973</v>
      </c>
      <c r="C5" s="30">
        <f t="shared" si="0"/>
        <v>4813867</v>
      </c>
      <c r="D5" s="30">
        <f t="shared" si="0"/>
        <v>3806412.447900001</v>
      </c>
      <c r="E5" s="30">
        <f t="shared" si="0"/>
        <v>3973927.551337</v>
      </c>
      <c r="F5" s="30">
        <f t="shared" si="0"/>
        <v>3947231.7278371118</v>
      </c>
      <c r="G5" s="44">
        <f t="shared" si="0"/>
        <v>3916209.410459023</v>
      </c>
      <c r="J5" s="5"/>
    </row>
    <row r="6" spans="1:10">
      <c r="A6" s="9" t="s">
        <v>330</v>
      </c>
      <c r="B6" s="25">
        <f>'Strateegia vorm KOV'!B21+'Strateegia vorm sõltuv üksus'!B249-'Strateegia vorm KOV'!B30-'Strateegia vorm KOV'!B29</f>
        <v>-5532166.8700000001</v>
      </c>
      <c r="C6" s="25">
        <f>'Strateegia vorm KOV'!C21+'Strateegia vorm sõltuv üksus'!C249-'Strateegia vorm KOV'!C30-'Strateegia vorm KOV'!C29</f>
        <v>-10421838</v>
      </c>
      <c r="D6" s="25">
        <f>'Strateegia vorm KOV'!D21+'Strateegia vorm sõltuv üksus'!D249-'Strateegia vorm KOV'!D30-'Strateegia vorm KOV'!D29</f>
        <v>-5913261</v>
      </c>
      <c r="E6" s="25">
        <f>'Strateegia vorm KOV'!E21+'Strateegia vorm sõltuv üksus'!E249-'Strateegia vorm KOV'!E30-'Strateegia vorm KOV'!E29</f>
        <v>-4583567</v>
      </c>
      <c r="F6" s="25">
        <f>'Strateegia vorm KOV'!F21+'Strateegia vorm sõltuv üksus'!F249-'Strateegia vorm KOV'!F30-'Strateegia vorm KOV'!F29</f>
        <v>-2205002</v>
      </c>
      <c r="G6" s="26">
        <f>'Strateegia vorm KOV'!G21+'Strateegia vorm sõltuv üksus'!G249-'Strateegia vorm KOV'!G30-'Strateegia vorm KOV'!G29</f>
        <v>-1894805</v>
      </c>
      <c r="I6" s="6"/>
      <c r="J6" s="5"/>
    </row>
    <row r="7" spans="1:10">
      <c r="A7" s="15" t="s">
        <v>348</v>
      </c>
      <c r="B7" s="25">
        <f t="shared" ref="B7:G7" si="1">B5+B6</f>
        <v>-1491094.5000000028</v>
      </c>
      <c r="C7" s="25">
        <f t="shared" si="1"/>
        <v>-5607971</v>
      </c>
      <c r="D7" s="25">
        <f t="shared" si="1"/>
        <v>-2106848.552099999</v>
      </c>
      <c r="E7" s="25">
        <f t="shared" si="1"/>
        <v>-609639.44866300002</v>
      </c>
      <c r="F7" s="25">
        <f t="shared" si="1"/>
        <v>1742229.7278371118</v>
      </c>
      <c r="G7" s="26">
        <f t="shared" si="1"/>
        <v>2021404.410459023</v>
      </c>
    </row>
    <row r="8" spans="1:10">
      <c r="A8" s="15" t="s">
        <v>349</v>
      </c>
      <c r="B8" s="25">
        <f>'Strateegia vorm KOV'!B34+'Strateegia vorm sõltuv üksus'!B251+'Strateegia vorm KOV'!B30+'Strateegia vorm KOV'!B29</f>
        <v>-845093.67</v>
      </c>
      <c r="C8" s="25">
        <f>'Strateegia vorm KOV'!C34+'Strateegia vorm sõltuv üksus'!C251+'Strateegia vorm KOV'!C30+'Strateegia vorm KOV'!C29</f>
        <v>6687390</v>
      </c>
      <c r="D8" s="25">
        <f>'Strateegia vorm KOV'!D34+'Strateegia vorm sõltuv üksus'!D251+'Strateegia vorm KOV'!D30+'Strateegia vorm KOV'!D29</f>
        <v>1005271</v>
      </c>
      <c r="E8" s="25">
        <f>'Strateegia vorm KOV'!E34+'Strateegia vorm sõltuv üksus'!E251+'Strateegia vorm KOV'!E30+'Strateegia vorm KOV'!E29</f>
        <v>353762.83</v>
      </c>
      <c r="F8" s="25">
        <f>'Strateegia vorm KOV'!F34+'Strateegia vorm sõltuv üksus'!F251+'Strateegia vorm KOV'!F30+'Strateegia vorm KOV'!F29</f>
        <v>-2314320.5499999998</v>
      </c>
      <c r="G8" s="26">
        <f>'Strateegia vorm KOV'!G34+'Strateegia vorm sõltuv üksus'!G251+'Strateegia vorm KOV'!G30+'Strateegia vorm KOV'!G29</f>
        <v>-2133159.19</v>
      </c>
      <c r="I8" s="6"/>
    </row>
    <row r="9" spans="1:10" ht="26.4">
      <c r="A9" s="16" t="s">
        <v>353</v>
      </c>
      <c r="B9" s="25">
        <f>'Strateegia vorm KOV'!B37+'Strateegia vorm sõltuv üksus'!B252</f>
        <v>-1244842.29</v>
      </c>
      <c r="C9" s="25">
        <f>'Strateegia vorm KOV'!C37+'Strateegia vorm sõltuv üksus'!C252</f>
        <v>1831868</v>
      </c>
      <c r="D9" s="25">
        <f>'Strateegia vorm KOV'!D37+'Strateegia vorm sõltuv üksus'!D252</f>
        <v>-1091577.552099999</v>
      </c>
      <c r="E9" s="25">
        <f>'Strateegia vorm KOV'!E37+'Strateegia vorm sõltuv üksus'!E252</f>
        <v>-209468.44866300002</v>
      </c>
      <c r="F9" s="25">
        <f>'Strateegia vorm KOV'!F37+'Strateegia vorm sõltuv üksus'!F252</f>
        <v>-527358.2721628882</v>
      </c>
      <c r="G9" s="26">
        <f>'Strateegia vorm KOV'!G37+'Strateegia vorm sõltuv üksus'!G252</f>
        <v>-106221.58954097703</v>
      </c>
    </row>
    <row r="10" spans="1:10">
      <c r="A10" s="16" t="s">
        <v>481</v>
      </c>
      <c r="B10" s="25">
        <f t="shared" ref="B10:G10" si="2">B9-B7-B8</f>
        <v>1091345.8800000027</v>
      </c>
      <c r="C10" s="25">
        <f t="shared" si="2"/>
        <v>752449</v>
      </c>
      <c r="D10" s="25">
        <f t="shared" si="2"/>
        <v>10000</v>
      </c>
      <c r="E10" s="25">
        <f t="shared" si="2"/>
        <v>46408.169999999984</v>
      </c>
      <c r="F10" s="25">
        <f t="shared" si="2"/>
        <v>44732.549999999814</v>
      </c>
      <c r="G10" s="26">
        <f t="shared" si="2"/>
        <v>5533.1899999999441</v>
      </c>
    </row>
    <row r="11" spans="1:10">
      <c r="A11" s="185"/>
      <c r="B11" s="28"/>
      <c r="C11" s="28"/>
      <c r="D11" s="28"/>
      <c r="E11" s="28"/>
      <c r="F11" s="28"/>
      <c r="G11" s="29"/>
    </row>
    <row r="12" spans="1:10">
      <c r="A12" s="16" t="s">
        <v>360</v>
      </c>
      <c r="B12" s="30">
        <f>'Strateegia vorm KOV'!B41+'Strateegia vorm sõltuv üksus'!B255</f>
        <v>346974.21</v>
      </c>
      <c r="C12" s="31">
        <f>B12+C9</f>
        <v>2178842.21</v>
      </c>
      <c r="D12" s="31">
        <f>C12+D9</f>
        <v>1087264.6579000009</v>
      </c>
      <c r="E12" s="31">
        <f>D12+E9</f>
        <v>877796.2092370009</v>
      </c>
      <c r="F12" s="31">
        <f>E12+F9</f>
        <v>350437.93707411271</v>
      </c>
      <c r="G12" s="32">
        <f>F12+G9</f>
        <v>244216.34753313567</v>
      </c>
    </row>
    <row r="13" spans="1:10">
      <c r="A13" s="17" t="s">
        <v>483</v>
      </c>
      <c r="B13" s="30">
        <f>'Strateegia vorm KOV'!B42+'Strateegia vorm sõltuv üksus'!B256-'Strateegia vorm sõltuv üksus'!B258-'Strateegia vorm sõltuv üksus'!B259</f>
        <v>5197961.38</v>
      </c>
      <c r="C13" s="30">
        <f>'Strateegia vorm KOV'!C42+'Strateegia vorm sõltuv üksus'!C256-'Strateegia vorm sõltuv üksus'!C258-'Strateegia vorm sõltuv üksus'!C259</f>
        <v>11663784.379999999</v>
      </c>
      <c r="D13" s="30">
        <f>'Strateegia vorm KOV'!D42+'Strateegia vorm sõltuv üksus'!D256-'Strateegia vorm sõltuv üksus'!D258-'Strateegia vorm sõltuv üksus'!D259</f>
        <v>12650055.379999999</v>
      </c>
      <c r="E13" s="30">
        <f>'Strateegia vorm KOV'!E42+'Strateegia vorm sõltuv üksus'!E256-'Strateegia vorm sõltuv üksus'!E258-'Strateegia vorm sõltuv üksus'!E259</f>
        <v>12984818.209999999</v>
      </c>
      <c r="F13" s="30">
        <f>'Strateegia vorm KOV'!F42+'Strateegia vorm sõltuv üksus'!F256-'Strateegia vorm sõltuv üksus'!F258-'Strateegia vorm sõltuv üksus'!F259</f>
        <v>10651497.66</v>
      </c>
      <c r="G13" s="44">
        <f>'Strateegia vorm KOV'!G42+'Strateegia vorm sõltuv üksus'!G256-'Strateegia vorm sõltuv üksus'!G258-'Strateegia vorm sõltuv üksus'!G259</f>
        <v>8518338.4699999988</v>
      </c>
    </row>
    <row r="14" spans="1:10" ht="20.399999999999999">
      <c r="A14" s="186" t="s">
        <v>484</v>
      </c>
      <c r="B14" s="36">
        <f>'Strateegia vorm KOV'!B44+'Strateegia vorm sõltuv üksus'!B257</f>
        <v>0</v>
      </c>
      <c r="C14" s="36">
        <f>'Strateegia vorm KOV'!C44+'Strateegia vorm sõltuv üksus'!C257</f>
        <v>0</v>
      </c>
      <c r="D14" s="36">
        <f>'Strateegia vorm KOV'!D44+'Strateegia vorm sõltuv üksus'!D257</f>
        <v>0</v>
      </c>
      <c r="E14" s="36">
        <f>'Strateegia vorm KOV'!E44+'Strateegia vorm sõltuv üksus'!E257</f>
        <v>0</v>
      </c>
      <c r="F14" s="36">
        <f>'Strateegia vorm KOV'!F44+'Strateegia vorm sõltuv üksus'!F257</f>
        <v>0</v>
      </c>
      <c r="G14" s="37">
        <f>'Strateegia vorm KOV'!G44+'Strateegia vorm sõltuv üksus'!G257</f>
        <v>0</v>
      </c>
    </row>
    <row r="15" spans="1:10">
      <c r="A15" s="19" t="s">
        <v>490</v>
      </c>
      <c r="B15" s="41">
        <f t="shared" ref="B15:G15" si="3">IF(B13-B12&lt;0,0,B13-B12)</f>
        <v>4850987.17</v>
      </c>
      <c r="C15" s="41">
        <f t="shared" si="3"/>
        <v>9484942.1699999981</v>
      </c>
      <c r="D15" s="41">
        <f t="shared" si="3"/>
        <v>11562790.722099997</v>
      </c>
      <c r="E15" s="41">
        <f t="shared" si="3"/>
        <v>12107022.000762999</v>
      </c>
      <c r="F15" s="41">
        <f t="shared" si="3"/>
        <v>10301059.722925887</v>
      </c>
      <c r="G15" s="33">
        <f t="shared" si="3"/>
        <v>8274122.1224668631</v>
      </c>
    </row>
    <row r="16" spans="1:10">
      <c r="A16" s="19" t="s">
        <v>294</v>
      </c>
      <c r="B16" s="34">
        <f t="shared" ref="B16:G16" si="4">B15/B2</f>
        <v>0.23955559935573428</v>
      </c>
      <c r="C16" s="34">
        <f t="shared" si="4"/>
        <v>0.44555959784677601</v>
      </c>
      <c r="D16" s="34">
        <f t="shared" si="4"/>
        <v>0.54644842370665925</v>
      </c>
      <c r="E16" s="34">
        <f t="shared" si="4"/>
        <v>0.55409094059104891</v>
      </c>
      <c r="F16" s="34">
        <f t="shared" si="4"/>
        <v>0.45666381941836137</v>
      </c>
      <c r="G16" s="35">
        <f t="shared" si="4"/>
        <v>0.35527697100397865</v>
      </c>
    </row>
    <row r="17" spans="1:7">
      <c r="A17" s="19" t="s">
        <v>511</v>
      </c>
      <c r="B17" s="36">
        <f t="shared" ref="B17:G17" si="5">IF((B5+B4)*6&gt;B2,B2+B14,IF((B5+B4)*6&lt;0.6*B2,0.6*B2+B14,(B5+B4)*6+B14))</f>
        <v>20249942.739999998</v>
      </c>
      <c r="C17" s="36">
        <f>IF((C5+C4)*10&gt;C2,C2+C14,IF((C5+C4)*10&lt;0.8*C2,0.8*C2+C14,(C5+C4)*10+C14))</f>
        <v>21287707</v>
      </c>
      <c r="D17" s="36">
        <f>IF((D5+D4)*10&gt;D2,D2+D14,IF((D5+D4)*10&lt;0.8*D2,0.8*D2+D14,(D5+D4)*10+D14))</f>
        <v>21159894</v>
      </c>
      <c r="E17" s="36">
        <f t="shared" si="5"/>
        <v>21850243.550000001</v>
      </c>
      <c r="F17" s="36">
        <f t="shared" si="5"/>
        <v>22557205.727499999</v>
      </c>
      <c r="G17" s="37">
        <f t="shared" si="5"/>
        <v>23289216.013875</v>
      </c>
    </row>
    <row r="18" spans="1:7">
      <c r="A18" s="19" t="s">
        <v>512</v>
      </c>
      <c r="B18" s="38">
        <f t="shared" ref="B18:G18" si="6">B17/B2</f>
        <v>1</v>
      </c>
      <c r="C18" s="38">
        <f t="shared" si="6"/>
        <v>1</v>
      </c>
      <c r="D18" s="38">
        <f t="shared" si="6"/>
        <v>1</v>
      </c>
      <c r="E18" s="38">
        <f t="shared" si="6"/>
        <v>1</v>
      </c>
      <c r="F18" s="38">
        <f t="shared" si="6"/>
        <v>1</v>
      </c>
      <c r="G18" s="35">
        <f t="shared" si="6"/>
        <v>1</v>
      </c>
    </row>
    <row r="19" spans="1:7" ht="13.8" thickBot="1">
      <c r="A19" s="23" t="s">
        <v>370</v>
      </c>
      <c r="B19" s="39">
        <f t="shared" ref="B19:G19" si="7">B17-B15</f>
        <v>15398955.569999998</v>
      </c>
      <c r="C19" s="39">
        <f t="shared" si="7"/>
        <v>11802764.830000002</v>
      </c>
      <c r="D19" s="39">
        <f t="shared" si="7"/>
        <v>9597103.2779000029</v>
      </c>
      <c r="E19" s="39">
        <f t="shared" si="7"/>
        <v>9743221.5492370017</v>
      </c>
      <c r="F19" s="39">
        <f t="shared" si="7"/>
        <v>12256146.004574113</v>
      </c>
      <c r="G19" s="40">
        <f t="shared" si="7"/>
        <v>15015093.891408138</v>
      </c>
    </row>
    <row r="21" spans="1:7">
      <c r="B21" s="124"/>
      <c r="C21" s="124"/>
      <c r="D21" s="124"/>
      <c r="E21" s="124"/>
      <c r="F21" s="124"/>
      <c r="G21" s="124"/>
    </row>
    <row r="22" spans="1:7">
      <c r="B22" s="124"/>
      <c r="C22" s="124"/>
      <c r="D22" s="124"/>
      <c r="E22" s="124"/>
      <c r="F22" s="124"/>
      <c r="G22" s="124"/>
    </row>
  </sheetData>
  <phoneticPr fontId="8" type="noConversion"/>
  <conditionalFormatting sqref="B19:G19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B0922B-A25B-4E5E-8D06-F3A7C9D02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774fc8-a5a4-4699-a315-a0e3181bc23f"/>
    <ds:schemaRef ds:uri="fba75f42-ce50-4497-a3ab-6fc2fdfbc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18BCB7-ADA7-4BB5-BD6F-D4FB3F530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Eelarvearuanne</vt:lpstr>
      <vt:lpstr>Strateegia vorm KOV</vt:lpstr>
      <vt:lpstr>Strateegia vorm valdkonniti</vt:lpstr>
      <vt:lpstr>Strateegia vorm sõltuv üksus</vt:lpstr>
      <vt:lpstr>Strateegia vorm arvestusüksus</vt:lpstr>
      <vt:lpstr>'Strateegia vorm sõltuv üksus'!Prindiala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kerstis</dc:creator>
  <cp:keywords/>
  <dc:description/>
  <cp:lastModifiedBy>Estrit Aasma</cp:lastModifiedBy>
  <cp:revision/>
  <dcterms:created xsi:type="dcterms:W3CDTF">2009-03-11T11:38:40Z</dcterms:created>
  <dcterms:modified xsi:type="dcterms:W3CDTF">2021-03-30T07:00:25Z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</Properties>
</file>