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tartuvald-my.sharepoint.com/personal/estrit_aasma_tartuvald_ee/Documents/Desktop/Koduleht/2021/eelarve/"/>
    </mc:Choice>
  </mc:AlternateContent>
  <xr:revisionPtr revIDLastSave="0" documentId="8_{ED12515B-2622-4D00-83CF-F72A459F1F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0-2021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07" i="8" l="1"/>
  <c r="S1329" i="8"/>
  <c r="O1329" i="8"/>
  <c r="N1329" i="8"/>
  <c r="S71" i="8"/>
  <c r="Q1338" i="8"/>
  <c r="Q876" i="8"/>
  <c r="Q874" i="8" s="1"/>
  <c r="R899" i="8"/>
  <c r="R901" i="8"/>
  <c r="R902" i="8"/>
  <c r="R903" i="8"/>
  <c r="R904" i="8"/>
  <c r="R905" i="8"/>
  <c r="R906" i="8"/>
  <c r="R907" i="8"/>
  <c r="R908" i="8"/>
  <c r="R909" i="8"/>
  <c r="R910" i="8"/>
  <c r="Q900" i="8"/>
  <c r="R900" i="8" s="1"/>
  <c r="Q1269" i="8"/>
  <c r="Q1286" i="8"/>
  <c r="R1379" i="8"/>
  <c r="Q1013" i="8"/>
  <c r="Q1011" i="8" s="1"/>
  <c r="Q946" i="8"/>
  <c r="Q944" i="8" s="1"/>
  <c r="Q439" i="8"/>
  <c r="Q437" i="8" s="1"/>
  <c r="Q412" i="8"/>
  <c r="Q410" i="8" s="1"/>
  <c r="Q373" i="8"/>
  <c r="S51" i="8"/>
  <c r="S42" i="8"/>
  <c r="Q42" i="8"/>
  <c r="S33" i="8"/>
  <c r="Q33" i="8"/>
  <c r="Q10" i="8"/>
  <c r="Q727" i="8"/>
  <c r="S1406" i="8"/>
  <c r="S1336" i="8"/>
  <c r="Q71" i="8"/>
  <c r="Q90" i="8"/>
  <c r="S90" i="8"/>
  <c r="S86" i="8"/>
  <c r="S70" i="8" s="1"/>
  <c r="Q51" i="8"/>
  <c r="N51" i="8"/>
  <c r="S10" i="8"/>
  <c r="S5" i="8"/>
  <c r="S1260" i="8"/>
  <c r="Q1231" i="8"/>
  <c r="Q1228" i="8" s="1"/>
  <c r="Q1226" i="8" s="1"/>
  <c r="N1231" i="8"/>
  <c r="S1216" i="8"/>
  <c r="O1216" i="8"/>
  <c r="S1210" i="8"/>
  <c r="S1140" i="8"/>
  <c r="S1139" i="8" s="1"/>
  <c r="S1137" i="8" s="1"/>
  <c r="S375" i="8"/>
  <c r="S373" i="8" s="1"/>
  <c r="S318" i="8"/>
  <c r="S314" i="8" s="1"/>
  <c r="S312" i="8" s="1"/>
  <c r="S171" i="8"/>
  <c r="S169" i="8" s="1"/>
  <c r="S122" i="8"/>
  <c r="S117" i="8" s="1"/>
  <c r="S115" i="8" s="1"/>
  <c r="S1338" i="8"/>
  <c r="S1312" i="8"/>
  <c r="R1273" i="8"/>
  <c r="R1274" i="8"/>
  <c r="R1275" i="8"/>
  <c r="R1276" i="8"/>
  <c r="R1277" i="8"/>
  <c r="R1278" i="8"/>
  <c r="R1279" i="8"/>
  <c r="R1280" i="8"/>
  <c r="R1281" i="8"/>
  <c r="R1282" i="8"/>
  <c r="R1283" i="8"/>
  <c r="R1284" i="8"/>
  <c r="R1285" i="8"/>
  <c r="R1272" i="8"/>
  <c r="R1262" i="8"/>
  <c r="R1263" i="8"/>
  <c r="R1264" i="8"/>
  <c r="R1261" i="8"/>
  <c r="R1248" i="8"/>
  <c r="R1249" i="8"/>
  <c r="R1250" i="8"/>
  <c r="R1251" i="8"/>
  <c r="R1252" i="8"/>
  <c r="R1253" i="8"/>
  <c r="R1254" i="8"/>
  <c r="R1172" i="8"/>
  <c r="R978" i="8"/>
  <c r="R976" i="8"/>
  <c r="R880" i="8"/>
  <c r="R873" i="8"/>
  <c r="R757" i="8"/>
  <c r="R758" i="8"/>
  <c r="R759" i="8"/>
  <c r="R755" i="8"/>
  <c r="R753" i="8"/>
  <c r="R752" i="8"/>
  <c r="R726" i="8"/>
  <c r="R479" i="8"/>
  <c r="R480" i="8"/>
  <c r="R481" i="8"/>
  <c r="R482" i="8"/>
  <c r="R483" i="8"/>
  <c r="R484" i="8"/>
  <c r="R485" i="8"/>
  <c r="R486" i="8"/>
  <c r="R461" i="8"/>
  <c r="R396" i="8"/>
  <c r="R377" i="8"/>
  <c r="R381" i="8"/>
  <c r="R382" i="8"/>
  <c r="R335" i="8"/>
  <c r="R311" i="8"/>
  <c r="R272" i="8"/>
  <c r="R224" i="8"/>
  <c r="R182" i="8"/>
  <c r="R183" i="8"/>
  <c r="R184" i="8"/>
  <c r="R185" i="8"/>
  <c r="R186" i="8"/>
  <c r="R187" i="8"/>
  <c r="R165" i="8"/>
  <c r="S151" i="8"/>
  <c r="S150" i="8" s="1"/>
  <c r="S145" i="8"/>
  <c r="S140" i="8"/>
  <c r="D122" i="8"/>
  <c r="S1292" i="8"/>
  <c r="S1290" i="8" s="1"/>
  <c r="S1289" i="8" s="1"/>
  <c r="S1286" i="8"/>
  <c r="S1271" i="8"/>
  <c r="S1269" i="8"/>
  <c r="S1255" i="8"/>
  <c r="S1231" i="8"/>
  <c r="S1228" i="8" s="1"/>
  <c r="S1226" i="8" s="1"/>
  <c r="S1248" i="8"/>
  <c r="S1246" i="8" s="1"/>
  <c r="S1198" i="8"/>
  <c r="S1196" i="8" s="1"/>
  <c r="S1194" i="8"/>
  <c r="S1182" i="8"/>
  <c r="S1180" i="8" s="1"/>
  <c r="S1178" i="8" s="1"/>
  <c r="S1168" i="8"/>
  <c r="S1166" i="8" s="1"/>
  <c r="S1176" i="8"/>
  <c r="S1174" i="8" s="1"/>
  <c r="S1154" i="8"/>
  <c r="S1151" i="8" s="1"/>
  <c r="S1149" i="8" s="1"/>
  <c r="S1131" i="8"/>
  <c r="S1129" i="8" s="1"/>
  <c r="S1104" i="8"/>
  <c r="S1101" i="8" s="1"/>
  <c r="S1117" i="8"/>
  <c r="S1114" i="8" s="1"/>
  <c r="S1098" i="8"/>
  <c r="S1086" i="8"/>
  <c r="S1083" i="8" s="1"/>
  <c r="S1081" i="8"/>
  <c r="S1049" i="8"/>
  <c r="S1042" i="8"/>
  <c r="S1079" i="8"/>
  <c r="S1057" i="8"/>
  <c r="S1053" i="8" s="1"/>
  <c r="S1051" i="8" s="1"/>
  <c r="S1039" i="8"/>
  <c r="S1037" i="8" s="1"/>
  <c r="S1017" i="8"/>
  <c r="S1013" i="8" s="1"/>
  <c r="S1011" i="8" s="1"/>
  <c r="S1009" i="8"/>
  <c r="S1006" i="8"/>
  <c r="S1004" i="8" s="1"/>
  <c r="S985" i="8"/>
  <c r="S981" i="8" s="1"/>
  <c r="S979" i="8" s="1"/>
  <c r="S977" i="8"/>
  <c r="S975" i="8"/>
  <c r="S972" i="8"/>
  <c r="S970" i="8" s="1"/>
  <c r="S1046" i="8"/>
  <c r="S1044" i="8" s="1"/>
  <c r="S950" i="8"/>
  <c r="S946" i="8" s="1"/>
  <c r="S944" i="8" s="1"/>
  <c r="S942" i="8"/>
  <c r="S939" i="8"/>
  <c r="S937" i="8" s="1"/>
  <c r="S917" i="8"/>
  <c r="S913" i="8" s="1"/>
  <c r="S911" i="8" s="1"/>
  <c r="S879" i="8"/>
  <c r="S876" i="8" s="1"/>
  <c r="S874" i="8" s="1"/>
  <c r="S872" i="8"/>
  <c r="S853" i="8"/>
  <c r="S850" i="8" s="1"/>
  <c r="S847" i="8" s="1"/>
  <c r="S828" i="8"/>
  <c r="S825" i="8" s="1"/>
  <c r="S823" i="8" s="1"/>
  <c r="S803" i="8"/>
  <c r="S800" i="8" s="1"/>
  <c r="S797" i="8" s="1"/>
  <c r="S777" i="8"/>
  <c r="S774" i="8" s="1"/>
  <c r="S771" i="8" s="1"/>
  <c r="S764" i="8"/>
  <c r="S762" i="8" s="1"/>
  <c r="S760" i="8"/>
  <c r="S756" i="8"/>
  <c r="S754" i="8" s="1"/>
  <c r="S751" i="8"/>
  <c r="S748" i="8"/>
  <c r="S732" i="8"/>
  <c r="S729" i="8" s="1"/>
  <c r="S727" i="8" s="1"/>
  <c r="S710" i="8"/>
  <c r="S707" i="8" s="1"/>
  <c r="S705" i="8" s="1"/>
  <c r="S689" i="8"/>
  <c r="S686" i="8" s="1"/>
  <c r="S684" i="8" s="1"/>
  <c r="S669" i="8"/>
  <c r="S666" i="8" s="1"/>
  <c r="S664" i="8" s="1"/>
  <c r="S658" i="8"/>
  <c r="S656" i="8" s="1"/>
  <c r="S644" i="8"/>
  <c r="S642" i="8" s="1"/>
  <c r="S631" i="8"/>
  <c r="S628" i="8" s="1"/>
  <c r="S626" i="8" s="1"/>
  <c r="S616" i="8"/>
  <c r="S614" i="8" s="1"/>
  <c r="S600" i="8"/>
  <c r="S596" i="8" s="1"/>
  <c r="S594" i="8" s="1"/>
  <c r="S591" i="8"/>
  <c r="S579" i="8"/>
  <c r="S577" i="8" s="1"/>
  <c r="S560" i="8"/>
  <c r="S556" i="8" s="1"/>
  <c r="S554" i="8" s="1"/>
  <c r="S536" i="8"/>
  <c r="S534" i="8" s="1"/>
  <c r="S522" i="8"/>
  <c r="S519" i="8" s="1"/>
  <c r="S517" i="8" s="1"/>
  <c r="S505" i="8"/>
  <c r="S502" i="8" s="1"/>
  <c r="S493" i="8"/>
  <c r="S490" i="8" s="1"/>
  <c r="S487" i="8"/>
  <c r="S478" i="8"/>
  <c r="S476" i="8" s="1"/>
  <c r="S460" i="8"/>
  <c r="S457" i="8" s="1"/>
  <c r="S455" i="8" s="1"/>
  <c r="S443" i="8"/>
  <c r="S439" i="8" s="1"/>
  <c r="S437" i="8" s="1"/>
  <c r="S427" i="8"/>
  <c r="S424" i="8" s="1"/>
  <c r="S422" i="8" s="1"/>
  <c r="S412" i="8"/>
  <c r="S410" i="8" s="1"/>
  <c r="S386" i="8"/>
  <c r="S385" i="8" s="1"/>
  <c r="S383" i="8" s="1"/>
  <c r="S366" i="8"/>
  <c r="S353" i="8"/>
  <c r="S351" i="8" s="1"/>
  <c r="S349" i="8" s="1"/>
  <c r="S338" i="8"/>
  <c r="S336" i="8" s="1"/>
  <c r="S258" i="8"/>
  <c r="S257" i="8" s="1"/>
  <c r="S245" i="8"/>
  <c r="S243" i="8" s="1"/>
  <c r="S239" i="8"/>
  <c r="S238" i="8" s="1"/>
  <c r="S233" i="8"/>
  <c r="S232" i="8" s="1"/>
  <c r="S223" i="8"/>
  <c r="S221" i="8" s="1"/>
  <c r="S213" i="8"/>
  <c r="S211" i="8" s="1"/>
  <c r="S194" i="8"/>
  <c r="S190" i="8" s="1"/>
  <c r="S188" i="8" s="1"/>
  <c r="S181" i="8"/>
  <c r="S180" i="8" s="1"/>
  <c r="S177" i="8"/>
  <c r="S164" i="8"/>
  <c r="S163" i="8" s="1"/>
  <c r="S156" i="8"/>
  <c r="S154" i="8" s="1"/>
  <c r="S304" i="8"/>
  <c r="S302" i="8" s="1"/>
  <c r="S282" i="8" s="1"/>
  <c r="S287" i="8"/>
  <c r="S277" i="8"/>
  <c r="S276" i="8" s="1"/>
  <c r="S274" i="8"/>
  <c r="S111" i="8"/>
  <c r="S107" i="8" s="1"/>
  <c r="S105" i="8" s="1"/>
  <c r="R40" i="8"/>
  <c r="Q1329" i="8"/>
  <c r="R1266" i="8"/>
  <c r="R1265" i="8"/>
  <c r="R1257" i="8"/>
  <c r="R1128" i="8"/>
  <c r="Q1117" i="8"/>
  <c r="Q1053" i="8"/>
  <c r="Q981" i="8"/>
  <c r="Q975" i="8"/>
  <c r="Q913" i="8"/>
  <c r="Q872" i="8"/>
  <c r="Q847" i="8"/>
  <c r="Q771" i="8"/>
  <c r="Q760" i="8"/>
  <c r="Q707" i="8"/>
  <c r="Q705" i="8" s="1"/>
  <c r="Q664" i="8"/>
  <c r="Q591" i="8"/>
  <c r="Q579" i="8"/>
  <c r="Q490" i="8"/>
  <c r="R487" i="8"/>
  <c r="Q338" i="8"/>
  <c r="Q336" i="8" s="1"/>
  <c r="Q285" i="8"/>
  <c r="Q274" i="8"/>
  <c r="Q245" i="8"/>
  <c r="Q243" i="8" s="1"/>
  <c r="Q221" i="8"/>
  <c r="Q210" i="8" s="1"/>
  <c r="Q188" i="8"/>
  <c r="Q181" i="8"/>
  <c r="Q180" i="8" s="1"/>
  <c r="Q164" i="8"/>
  <c r="Q163" i="8" s="1"/>
  <c r="Q1312" i="8"/>
  <c r="R1314" i="8"/>
  <c r="Q140" i="8"/>
  <c r="Q86" i="8"/>
  <c r="R83" i="8"/>
  <c r="Q142" i="8"/>
  <c r="Q115" i="8"/>
  <c r="Q105" i="8"/>
  <c r="N71" i="8"/>
  <c r="P50" i="8"/>
  <c r="R50" i="8" s="1"/>
  <c r="Q1400" i="8" l="1"/>
  <c r="Q8" i="8"/>
  <c r="Q1208" i="8"/>
  <c r="Q898" i="8"/>
  <c r="R898" i="8" s="1"/>
  <c r="S1400" i="8"/>
  <c r="S8" i="8"/>
  <c r="S98" i="8" s="1"/>
  <c r="S1209" i="8"/>
  <c r="S1208" i="8" s="1"/>
  <c r="S210" i="8"/>
  <c r="Q1051" i="8"/>
  <c r="Q283" i="8"/>
  <c r="Q577" i="8"/>
  <c r="Q911" i="8"/>
  <c r="Q1114" i="8"/>
  <c r="S153" i="8"/>
  <c r="S770" i="8"/>
  <c r="Q979" i="8"/>
  <c r="S104" i="8"/>
  <c r="S255" i="8"/>
  <c r="S230" i="8" s="1"/>
  <c r="Q153" i="8"/>
  <c r="Q230" i="8"/>
  <c r="Q104" i="8"/>
  <c r="Q70" i="8"/>
  <c r="Q98" i="8" s="1"/>
  <c r="O117" i="8"/>
  <c r="N117" i="8"/>
  <c r="O1210" i="8"/>
  <c r="P1213" i="8"/>
  <c r="R1213" i="8" s="1"/>
  <c r="Q770" i="8" l="1"/>
  <c r="Q282" i="8"/>
  <c r="S1307" i="8"/>
  <c r="S1308" i="8" s="1"/>
  <c r="S1401" i="8" s="1"/>
  <c r="O1209" i="8"/>
  <c r="O1057" i="8"/>
  <c r="P1358" i="8"/>
  <c r="R1358" i="8" s="1"/>
  <c r="P1325" i="8"/>
  <c r="R1325" i="8" s="1"/>
  <c r="P1340" i="8"/>
  <c r="R1340" i="8" s="1"/>
  <c r="P1341" i="8"/>
  <c r="R1341" i="8" s="1"/>
  <c r="P1342" i="8"/>
  <c r="R1342" i="8" s="1"/>
  <c r="P1343" i="8"/>
  <c r="R1343" i="8" s="1"/>
  <c r="P1344" i="8"/>
  <c r="R1344" i="8" s="1"/>
  <c r="P1345" i="8"/>
  <c r="R1345" i="8" s="1"/>
  <c r="P1346" i="8"/>
  <c r="R1346" i="8" s="1"/>
  <c r="P1347" i="8"/>
  <c r="R1347" i="8" s="1"/>
  <c r="P1348" i="8"/>
  <c r="R1348" i="8" s="1"/>
  <c r="P1349" i="8"/>
  <c r="R1349" i="8" s="1"/>
  <c r="P1350" i="8"/>
  <c r="R1350" i="8" s="1"/>
  <c r="P1351" i="8"/>
  <c r="R1351" i="8" s="1"/>
  <c r="P1352" i="8"/>
  <c r="R1352" i="8" s="1"/>
  <c r="P1353" i="8"/>
  <c r="R1353" i="8" s="1"/>
  <c r="P1354" i="8"/>
  <c r="R1354" i="8" s="1"/>
  <c r="P1355" i="8"/>
  <c r="R1355" i="8" s="1"/>
  <c r="P1356" i="8"/>
  <c r="R1356" i="8" s="1"/>
  <c r="P1357" i="8"/>
  <c r="R1357" i="8" s="1"/>
  <c r="P1359" i="8"/>
  <c r="R1359" i="8" s="1"/>
  <c r="P1360" i="8"/>
  <c r="R1360" i="8" s="1"/>
  <c r="P1361" i="8"/>
  <c r="R1361" i="8" s="1"/>
  <c r="P1362" i="8"/>
  <c r="R1362" i="8" s="1"/>
  <c r="P1363" i="8"/>
  <c r="R1363" i="8" s="1"/>
  <c r="P1364" i="8"/>
  <c r="R1364" i="8" s="1"/>
  <c r="P1365" i="8"/>
  <c r="R1365" i="8" s="1"/>
  <c r="P1366" i="8"/>
  <c r="R1366" i="8" s="1"/>
  <c r="P1367" i="8"/>
  <c r="R1367" i="8" s="1"/>
  <c r="P1368" i="8"/>
  <c r="R1368" i="8" s="1"/>
  <c r="P1369" i="8"/>
  <c r="R1369" i="8" s="1"/>
  <c r="P1370" i="8"/>
  <c r="R1370" i="8" s="1"/>
  <c r="P1371" i="8"/>
  <c r="R1371" i="8" s="1"/>
  <c r="P1372" i="8"/>
  <c r="R1372" i="8" s="1"/>
  <c r="P1373" i="8"/>
  <c r="R1373" i="8" s="1"/>
  <c r="P1375" i="8"/>
  <c r="R1375" i="8" s="1"/>
  <c r="P1376" i="8"/>
  <c r="R1376" i="8" s="1"/>
  <c r="P1377" i="8"/>
  <c r="R1377" i="8" s="1"/>
  <c r="P1378" i="8"/>
  <c r="R1378" i="8" s="1"/>
  <c r="P1380" i="8"/>
  <c r="R1380" i="8" s="1"/>
  <c r="P1381" i="8"/>
  <c r="R1381" i="8" s="1"/>
  <c r="P1382" i="8"/>
  <c r="R1382" i="8" s="1"/>
  <c r="P1383" i="8"/>
  <c r="R1383" i="8" s="1"/>
  <c r="P1384" i="8"/>
  <c r="R1384" i="8" s="1"/>
  <c r="P1385" i="8"/>
  <c r="R1385" i="8" s="1"/>
  <c r="P1386" i="8"/>
  <c r="R1386" i="8" s="1"/>
  <c r="P1387" i="8"/>
  <c r="R1387" i="8" s="1"/>
  <c r="P1388" i="8"/>
  <c r="R1388" i="8" s="1"/>
  <c r="P1389" i="8"/>
  <c r="R1389" i="8" s="1"/>
  <c r="P1390" i="8"/>
  <c r="R1390" i="8" s="1"/>
  <c r="P1391" i="8"/>
  <c r="R1391" i="8" s="1"/>
  <c r="P1392" i="8"/>
  <c r="R1392" i="8" s="1"/>
  <c r="P1393" i="8"/>
  <c r="R1393" i="8" s="1"/>
  <c r="P1394" i="8"/>
  <c r="R1394" i="8" s="1"/>
  <c r="P1395" i="8"/>
  <c r="R1395" i="8" s="1"/>
  <c r="P1396" i="8"/>
  <c r="R1396" i="8" s="1"/>
  <c r="P1397" i="8"/>
  <c r="R1397" i="8" s="1"/>
  <c r="P1339" i="8"/>
  <c r="R1339" i="8" s="1"/>
  <c r="N1338" i="8"/>
  <c r="O1338" i="8"/>
  <c r="O917" i="8"/>
  <c r="O913" i="8" s="1"/>
  <c r="O338" i="8"/>
  <c r="O181" i="8"/>
  <c r="O1104" i="8"/>
  <c r="O1046" i="8"/>
  <c r="O1044" i="8" s="1"/>
  <c r="O710" i="8"/>
  <c r="O853" i="8"/>
  <c r="Q1307" i="8" l="1"/>
  <c r="Q1308" i="8" s="1"/>
  <c r="O803" i="8"/>
  <c r="O800" i="8" s="1"/>
  <c r="O777" i="8"/>
  <c r="O774" i="8" s="1"/>
  <c r="Q1401" i="8" l="1"/>
  <c r="O689" i="8"/>
  <c r="O686" i="8" s="1"/>
  <c r="O460" i="8"/>
  <c r="O457" i="8" s="1"/>
  <c r="P409" i="8"/>
  <c r="R409" i="8" s="1"/>
  <c r="N400" i="8"/>
  <c r="N399" i="8" s="1"/>
  <c r="P395" i="8"/>
  <c r="R395" i="8" s="1"/>
  <c r="O107" i="8" l="1"/>
  <c r="O1406" i="8" l="1"/>
  <c r="P1405" i="8"/>
  <c r="R1405" i="8" s="1"/>
  <c r="P1404" i="8"/>
  <c r="R1404" i="8" s="1"/>
  <c r="R1406" i="8" s="1"/>
  <c r="P1399" i="8"/>
  <c r="R1399" i="8" s="1"/>
  <c r="P1398" i="8"/>
  <c r="R1398" i="8" s="1"/>
  <c r="O1336" i="8"/>
  <c r="P1038" i="8"/>
  <c r="R1038" i="8" s="1"/>
  <c r="P1040" i="8"/>
  <c r="R1040" i="8" s="1"/>
  <c r="P1041" i="8"/>
  <c r="R1041" i="8" s="1"/>
  <c r="O872" i="8"/>
  <c r="O487" i="8"/>
  <c r="O1289" i="8"/>
  <c r="P1291" i="8"/>
  <c r="R1291" i="8" s="1"/>
  <c r="P1293" i="8"/>
  <c r="R1293" i="8" s="1"/>
  <c r="P1294" i="8"/>
  <c r="R1294" i="8" s="1"/>
  <c r="P1295" i="8"/>
  <c r="R1295" i="8" s="1"/>
  <c r="P1296" i="8"/>
  <c r="R1296" i="8" s="1"/>
  <c r="P1297" i="8"/>
  <c r="R1297" i="8" s="1"/>
  <c r="P1298" i="8"/>
  <c r="R1298" i="8" s="1"/>
  <c r="P1299" i="8"/>
  <c r="R1299" i="8" s="1"/>
  <c r="P1300" i="8"/>
  <c r="R1300" i="8" s="1"/>
  <c r="P1301" i="8"/>
  <c r="R1301" i="8" s="1"/>
  <c r="P1302" i="8"/>
  <c r="R1302" i="8" s="1"/>
  <c r="P1303" i="8"/>
  <c r="R1303" i="8" s="1"/>
  <c r="P1304" i="8"/>
  <c r="R1304" i="8" s="1"/>
  <c r="P1305" i="8"/>
  <c r="R1305" i="8" s="1"/>
  <c r="P1306" i="8"/>
  <c r="R1306" i="8" s="1"/>
  <c r="O1286" i="8"/>
  <c r="P1288" i="8"/>
  <c r="R1288" i="8" s="1"/>
  <c r="P1287" i="8"/>
  <c r="O1271" i="8"/>
  <c r="P1270" i="8"/>
  <c r="P1269" i="8" s="1"/>
  <c r="R1269" i="8" s="1"/>
  <c r="O1269" i="8"/>
  <c r="O1260" i="8"/>
  <c r="P1255" i="8"/>
  <c r="R1255" i="8" s="1"/>
  <c r="O1255" i="8"/>
  <c r="P1247" i="8"/>
  <c r="R1247" i="8" s="1"/>
  <c r="O1226" i="8"/>
  <c r="P1227" i="8"/>
  <c r="R1227" i="8" s="1"/>
  <c r="P1229" i="8"/>
  <c r="R1229" i="8" s="1"/>
  <c r="P1230" i="8"/>
  <c r="R1230" i="8" s="1"/>
  <c r="P1232" i="8"/>
  <c r="R1232" i="8" s="1"/>
  <c r="P1233" i="8"/>
  <c r="R1233" i="8" s="1"/>
  <c r="P1234" i="8"/>
  <c r="R1234" i="8" s="1"/>
  <c r="P1236" i="8"/>
  <c r="R1236" i="8" s="1"/>
  <c r="P1237" i="8"/>
  <c r="R1237" i="8" s="1"/>
  <c r="P1238" i="8"/>
  <c r="R1238" i="8" s="1"/>
  <c r="P1239" i="8"/>
  <c r="R1239" i="8" s="1"/>
  <c r="P1240" i="8"/>
  <c r="R1240" i="8" s="1"/>
  <c r="P1241" i="8"/>
  <c r="R1241" i="8" s="1"/>
  <c r="P1242" i="8"/>
  <c r="R1242" i="8" s="1"/>
  <c r="P1243" i="8"/>
  <c r="R1243" i="8" s="1"/>
  <c r="P1244" i="8"/>
  <c r="R1244" i="8" s="1"/>
  <c r="P1245" i="8"/>
  <c r="R1245" i="8" s="1"/>
  <c r="M1209" i="8"/>
  <c r="P1211" i="8"/>
  <c r="P1214" i="8"/>
  <c r="R1214" i="8" s="1"/>
  <c r="P1215" i="8"/>
  <c r="R1215" i="8" s="1"/>
  <c r="P1217" i="8"/>
  <c r="R1217" i="8" s="1"/>
  <c r="P1218" i="8"/>
  <c r="R1218" i="8" s="1"/>
  <c r="P1219" i="8"/>
  <c r="R1219" i="8" s="1"/>
  <c r="P1221" i="8"/>
  <c r="R1221" i="8" s="1"/>
  <c r="P1222" i="8"/>
  <c r="R1222" i="8" s="1"/>
  <c r="P1223" i="8"/>
  <c r="R1223" i="8" s="1"/>
  <c r="P1224" i="8"/>
  <c r="R1224" i="8" s="1"/>
  <c r="P1225" i="8"/>
  <c r="R1225" i="8" s="1"/>
  <c r="N1210" i="8"/>
  <c r="O1208" i="8" l="1"/>
  <c r="R1211" i="8"/>
  <c r="P1210" i="8"/>
  <c r="P1197" i="8"/>
  <c r="R1197" i="8" s="1"/>
  <c r="P1199" i="8"/>
  <c r="R1199" i="8" s="1"/>
  <c r="P1200" i="8"/>
  <c r="R1200" i="8" s="1"/>
  <c r="P1201" i="8"/>
  <c r="R1201" i="8" s="1"/>
  <c r="P1202" i="8"/>
  <c r="R1202" i="8" s="1"/>
  <c r="P1203" i="8"/>
  <c r="R1203" i="8" s="1"/>
  <c r="P1204" i="8"/>
  <c r="R1204" i="8" s="1"/>
  <c r="P1205" i="8"/>
  <c r="R1205" i="8" s="1"/>
  <c r="P1206" i="8"/>
  <c r="R1206" i="8" s="1"/>
  <c r="P1207" i="8"/>
  <c r="R1207" i="8" s="1"/>
  <c r="P1194" i="8"/>
  <c r="R1194" i="8" s="1"/>
  <c r="P1179" i="8"/>
  <c r="R1179" i="8" s="1"/>
  <c r="P1181" i="8"/>
  <c r="R1181" i="8" s="1"/>
  <c r="P1183" i="8"/>
  <c r="R1183" i="8" s="1"/>
  <c r="P1184" i="8"/>
  <c r="R1184" i="8" s="1"/>
  <c r="P1185" i="8"/>
  <c r="R1185" i="8" s="1"/>
  <c r="P1186" i="8"/>
  <c r="R1186" i="8" s="1"/>
  <c r="P1187" i="8"/>
  <c r="R1187" i="8" s="1"/>
  <c r="P1188" i="8"/>
  <c r="R1188" i="8" s="1"/>
  <c r="P1189" i="8"/>
  <c r="R1189" i="8" s="1"/>
  <c r="P1190" i="8"/>
  <c r="R1190" i="8" s="1"/>
  <c r="P1191" i="8"/>
  <c r="R1191" i="8" s="1"/>
  <c r="P1192" i="8"/>
  <c r="R1192" i="8" s="1"/>
  <c r="P1193" i="8"/>
  <c r="R1193" i="8" s="1"/>
  <c r="P1175" i="8"/>
  <c r="R1175" i="8" s="1"/>
  <c r="P1177" i="8"/>
  <c r="R1177" i="8" s="1"/>
  <c r="P1167" i="8"/>
  <c r="R1167" i="8" s="1"/>
  <c r="P1169" i="8"/>
  <c r="R1169" i="8" s="1"/>
  <c r="P1170" i="8"/>
  <c r="R1170" i="8" s="1"/>
  <c r="P1171" i="8"/>
  <c r="R1171" i="8" s="1"/>
  <c r="P1173" i="8"/>
  <c r="R1173" i="8" s="1"/>
  <c r="P1150" i="8"/>
  <c r="R1150" i="8" s="1"/>
  <c r="P1152" i="8"/>
  <c r="R1152" i="8" s="1"/>
  <c r="P1153" i="8"/>
  <c r="R1153" i="8" s="1"/>
  <c r="P1155" i="8"/>
  <c r="R1155" i="8" s="1"/>
  <c r="P1156" i="8"/>
  <c r="R1156" i="8" s="1"/>
  <c r="P1157" i="8"/>
  <c r="R1157" i="8" s="1"/>
  <c r="P1158" i="8"/>
  <c r="R1158" i="8" s="1"/>
  <c r="P1159" i="8"/>
  <c r="R1159" i="8" s="1"/>
  <c r="P1160" i="8"/>
  <c r="R1160" i="8" s="1"/>
  <c r="P1161" i="8"/>
  <c r="R1161" i="8" s="1"/>
  <c r="P1162" i="8"/>
  <c r="R1162" i="8" s="1"/>
  <c r="P1163" i="8"/>
  <c r="R1163" i="8" s="1"/>
  <c r="P1164" i="8"/>
  <c r="R1164" i="8" s="1"/>
  <c r="P1165" i="8"/>
  <c r="R1165" i="8" s="1"/>
  <c r="P1138" i="8"/>
  <c r="R1138" i="8" s="1"/>
  <c r="P1141" i="8"/>
  <c r="R1141" i="8" s="1"/>
  <c r="P1142" i="8"/>
  <c r="R1142" i="8" s="1"/>
  <c r="P1143" i="8"/>
  <c r="R1143" i="8" s="1"/>
  <c r="P1144" i="8"/>
  <c r="R1144" i="8" s="1"/>
  <c r="P1145" i="8"/>
  <c r="R1145" i="8" s="1"/>
  <c r="P1146" i="8"/>
  <c r="R1146" i="8" s="1"/>
  <c r="P1147" i="8"/>
  <c r="R1147" i="8" s="1"/>
  <c r="P1148" i="8"/>
  <c r="R1148" i="8" s="1"/>
  <c r="P1130" i="8"/>
  <c r="R1130" i="8" s="1"/>
  <c r="P1132" i="8"/>
  <c r="R1132" i="8" s="1"/>
  <c r="P1133" i="8"/>
  <c r="R1133" i="8" s="1"/>
  <c r="P1134" i="8"/>
  <c r="R1134" i="8" s="1"/>
  <c r="P1135" i="8"/>
  <c r="R1135" i="8" s="1"/>
  <c r="P1136" i="8"/>
  <c r="R1136" i="8" s="1"/>
  <c r="P1115" i="8"/>
  <c r="R1115" i="8" s="1"/>
  <c r="P1116" i="8"/>
  <c r="R1116" i="8" s="1"/>
  <c r="P1118" i="8"/>
  <c r="R1118" i="8" s="1"/>
  <c r="P1119" i="8"/>
  <c r="R1119" i="8" s="1"/>
  <c r="P1120" i="8"/>
  <c r="R1120" i="8" s="1"/>
  <c r="P1121" i="8"/>
  <c r="R1121" i="8" s="1"/>
  <c r="P1122" i="8"/>
  <c r="R1122" i="8" s="1"/>
  <c r="P1123" i="8"/>
  <c r="R1123" i="8" s="1"/>
  <c r="P1124" i="8"/>
  <c r="R1124" i="8" s="1"/>
  <c r="P1125" i="8"/>
  <c r="R1125" i="8" s="1"/>
  <c r="P1126" i="8"/>
  <c r="R1126" i="8" s="1"/>
  <c r="P1127" i="8"/>
  <c r="R1127" i="8" s="1"/>
  <c r="P1102" i="8"/>
  <c r="R1102" i="8" s="1"/>
  <c r="P1103" i="8"/>
  <c r="R1103" i="8" s="1"/>
  <c r="P1105" i="8"/>
  <c r="R1105" i="8" s="1"/>
  <c r="P1106" i="8"/>
  <c r="R1106" i="8" s="1"/>
  <c r="P1107" i="8"/>
  <c r="R1107" i="8" s="1"/>
  <c r="P1108" i="8"/>
  <c r="R1108" i="8" s="1"/>
  <c r="P1109" i="8"/>
  <c r="R1109" i="8" s="1"/>
  <c r="P1110" i="8"/>
  <c r="R1110" i="8" s="1"/>
  <c r="P1111" i="8"/>
  <c r="R1111" i="8" s="1"/>
  <c r="P1112" i="8"/>
  <c r="R1112" i="8" s="1"/>
  <c r="P1113" i="8"/>
  <c r="R1113" i="8" s="1"/>
  <c r="P1098" i="8"/>
  <c r="R1098" i="8" s="1"/>
  <c r="P1084" i="8"/>
  <c r="R1084" i="8" s="1"/>
  <c r="P1085" i="8"/>
  <c r="R1085" i="8" s="1"/>
  <c r="P1087" i="8"/>
  <c r="R1087" i="8" s="1"/>
  <c r="P1088" i="8"/>
  <c r="R1088" i="8" s="1"/>
  <c r="P1089" i="8"/>
  <c r="R1089" i="8" s="1"/>
  <c r="P1090" i="8"/>
  <c r="R1090" i="8" s="1"/>
  <c r="P1091" i="8"/>
  <c r="R1091" i="8" s="1"/>
  <c r="P1092" i="8"/>
  <c r="R1092" i="8" s="1"/>
  <c r="P1093" i="8"/>
  <c r="R1093" i="8" s="1"/>
  <c r="P1094" i="8"/>
  <c r="R1094" i="8" s="1"/>
  <c r="P1095" i="8"/>
  <c r="R1095" i="8" s="1"/>
  <c r="P1096" i="8"/>
  <c r="R1096" i="8" s="1"/>
  <c r="P1097" i="8"/>
  <c r="R1097" i="8" s="1"/>
  <c r="P1081" i="8"/>
  <c r="R1081" i="8" s="1"/>
  <c r="P1052" i="8"/>
  <c r="R1052" i="8" s="1"/>
  <c r="P1054" i="8"/>
  <c r="R1054" i="8" s="1"/>
  <c r="P1055" i="8"/>
  <c r="R1055" i="8" s="1"/>
  <c r="P1056" i="8"/>
  <c r="R1056" i="8" s="1"/>
  <c r="P1058" i="8"/>
  <c r="R1058" i="8" s="1"/>
  <c r="P1059" i="8"/>
  <c r="R1059" i="8" s="1"/>
  <c r="P1060" i="8"/>
  <c r="R1060" i="8" s="1"/>
  <c r="P1061" i="8"/>
  <c r="R1061" i="8" s="1"/>
  <c r="P1062" i="8"/>
  <c r="R1062" i="8" s="1"/>
  <c r="P1063" i="8"/>
  <c r="R1063" i="8" s="1"/>
  <c r="P1064" i="8"/>
  <c r="R1064" i="8" s="1"/>
  <c r="P1065" i="8"/>
  <c r="R1065" i="8" s="1"/>
  <c r="P1066" i="8"/>
  <c r="R1066" i="8" s="1"/>
  <c r="P1067" i="8"/>
  <c r="R1067" i="8" s="1"/>
  <c r="P1068" i="8"/>
  <c r="R1068" i="8" s="1"/>
  <c r="P1069" i="8"/>
  <c r="R1069" i="8" s="1"/>
  <c r="P1070" i="8"/>
  <c r="R1070" i="8" s="1"/>
  <c r="P1071" i="8"/>
  <c r="R1071" i="8" s="1"/>
  <c r="P1072" i="8"/>
  <c r="R1072" i="8" s="1"/>
  <c r="P1073" i="8"/>
  <c r="R1073" i="8" s="1"/>
  <c r="P1074" i="8"/>
  <c r="R1074" i="8" s="1"/>
  <c r="P1075" i="8"/>
  <c r="R1075" i="8" s="1"/>
  <c r="P1076" i="8"/>
  <c r="R1076" i="8" s="1"/>
  <c r="P1077" i="8"/>
  <c r="R1077" i="8" s="1"/>
  <c r="P1078" i="8"/>
  <c r="R1078" i="8" s="1"/>
  <c r="P1050" i="8"/>
  <c r="O1049" i="8"/>
  <c r="P1047" i="8"/>
  <c r="R1047" i="8" s="1"/>
  <c r="P1048" i="8"/>
  <c r="R1048" i="8" s="1"/>
  <c r="P1045" i="8"/>
  <c r="R1045" i="8" s="1"/>
  <c r="O1039" i="8"/>
  <c r="O1037" i="8" s="1"/>
  <c r="P1012" i="8"/>
  <c r="R1012" i="8" s="1"/>
  <c r="P1014" i="8"/>
  <c r="R1014" i="8" s="1"/>
  <c r="P1015" i="8"/>
  <c r="R1015" i="8" s="1"/>
  <c r="P1016" i="8"/>
  <c r="R1016" i="8" s="1"/>
  <c r="P1018" i="8"/>
  <c r="R1018" i="8" s="1"/>
  <c r="P1019" i="8"/>
  <c r="R1019" i="8" s="1"/>
  <c r="P1020" i="8"/>
  <c r="R1020" i="8" s="1"/>
  <c r="P1021" i="8"/>
  <c r="R1021" i="8" s="1"/>
  <c r="P1022" i="8"/>
  <c r="R1022" i="8" s="1"/>
  <c r="P1023" i="8"/>
  <c r="R1023" i="8" s="1"/>
  <c r="P1024" i="8"/>
  <c r="R1024" i="8" s="1"/>
  <c r="P1025" i="8"/>
  <c r="R1025" i="8" s="1"/>
  <c r="P1026" i="8"/>
  <c r="R1026" i="8" s="1"/>
  <c r="P1027" i="8"/>
  <c r="R1027" i="8" s="1"/>
  <c r="P1028" i="8"/>
  <c r="R1028" i="8" s="1"/>
  <c r="P1029" i="8"/>
  <c r="R1029" i="8" s="1"/>
  <c r="P1030" i="8"/>
  <c r="R1030" i="8" s="1"/>
  <c r="P1031" i="8"/>
  <c r="R1031" i="8" s="1"/>
  <c r="P1032" i="8"/>
  <c r="R1032" i="8" s="1"/>
  <c r="P1033" i="8"/>
  <c r="R1033" i="8" s="1"/>
  <c r="P1034" i="8"/>
  <c r="R1034" i="8" s="1"/>
  <c r="P1035" i="8"/>
  <c r="R1035" i="8" s="1"/>
  <c r="P1036" i="8"/>
  <c r="R1036" i="8" s="1"/>
  <c r="P1009" i="8"/>
  <c r="R1009" i="8" s="1"/>
  <c r="P1007" i="8"/>
  <c r="R1007" i="8" s="1"/>
  <c r="P1008" i="8"/>
  <c r="R1008" i="8" s="1"/>
  <c r="P1005" i="8"/>
  <c r="R1005" i="8" s="1"/>
  <c r="O1006" i="8"/>
  <c r="O1004" i="8" s="1"/>
  <c r="O985" i="8"/>
  <c r="O981" i="8" s="1"/>
  <c r="P980" i="8"/>
  <c r="R980" i="8" s="1"/>
  <c r="P982" i="8"/>
  <c r="R982" i="8" s="1"/>
  <c r="P983" i="8"/>
  <c r="R983" i="8" s="1"/>
  <c r="P984" i="8"/>
  <c r="R984" i="8" s="1"/>
  <c r="P986" i="8"/>
  <c r="R986" i="8" s="1"/>
  <c r="P987" i="8"/>
  <c r="R987" i="8" s="1"/>
  <c r="P988" i="8"/>
  <c r="R988" i="8" s="1"/>
  <c r="P989" i="8"/>
  <c r="R989" i="8" s="1"/>
  <c r="P990" i="8"/>
  <c r="R990" i="8" s="1"/>
  <c r="P991" i="8"/>
  <c r="R991" i="8" s="1"/>
  <c r="P992" i="8"/>
  <c r="R992" i="8" s="1"/>
  <c r="P993" i="8"/>
  <c r="R993" i="8" s="1"/>
  <c r="P994" i="8"/>
  <c r="R994" i="8" s="1"/>
  <c r="P995" i="8"/>
  <c r="R995" i="8" s="1"/>
  <c r="P996" i="8"/>
  <c r="R996" i="8" s="1"/>
  <c r="P997" i="8"/>
  <c r="R997" i="8" s="1"/>
  <c r="P998" i="8"/>
  <c r="R998" i="8" s="1"/>
  <c r="P999" i="8"/>
  <c r="R999" i="8" s="1"/>
  <c r="P1000" i="8"/>
  <c r="R1000" i="8" s="1"/>
  <c r="P1001" i="8"/>
  <c r="R1001" i="8" s="1"/>
  <c r="P1002" i="8"/>
  <c r="R1002" i="8" s="1"/>
  <c r="P1003" i="8"/>
  <c r="R1003" i="8" s="1"/>
  <c r="P977" i="8"/>
  <c r="R977" i="8" s="1"/>
  <c r="P971" i="8"/>
  <c r="R971" i="8" s="1"/>
  <c r="P973" i="8"/>
  <c r="R973" i="8" s="1"/>
  <c r="P974" i="8"/>
  <c r="R974" i="8" s="1"/>
  <c r="O972" i="8"/>
  <c r="O970" i="8" s="1"/>
  <c r="P947" i="8"/>
  <c r="R947" i="8" s="1"/>
  <c r="P948" i="8"/>
  <c r="R948" i="8" s="1"/>
  <c r="P949" i="8"/>
  <c r="R949" i="8" s="1"/>
  <c r="P951" i="8"/>
  <c r="R951" i="8" s="1"/>
  <c r="P952" i="8"/>
  <c r="R952" i="8" s="1"/>
  <c r="P953" i="8"/>
  <c r="R953" i="8" s="1"/>
  <c r="P954" i="8"/>
  <c r="R954" i="8" s="1"/>
  <c r="P955" i="8"/>
  <c r="R955" i="8" s="1"/>
  <c r="P956" i="8"/>
  <c r="R956" i="8" s="1"/>
  <c r="P957" i="8"/>
  <c r="R957" i="8" s="1"/>
  <c r="P958" i="8"/>
  <c r="R958" i="8" s="1"/>
  <c r="P959" i="8"/>
  <c r="R959" i="8" s="1"/>
  <c r="P960" i="8"/>
  <c r="R960" i="8" s="1"/>
  <c r="P961" i="8"/>
  <c r="R961" i="8" s="1"/>
  <c r="P962" i="8"/>
  <c r="R962" i="8" s="1"/>
  <c r="P963" i="8"/>
  <c r="R963" i="8" s="1"/>
  <c r="P964" i="8"/>
  <c r="R964" i="8" s="1"/>
  <c r="P965" i="8"/>
  <c r="R965" i="8" s="1"/>
  <c r="P966" i="8"/>
  <c r="R966" i="8" s="1"/>
  <c r="P967" i="8"/>
  <c r="R967" i="8" s="1"/>
  <c r="P968" i="8"/>
  <c r="R968" i="8" s="1"/>
  <c r="P969" i="8"/>
  <c r="R969" i="8" s="1"/>
  <c r="P912" i="8"/>
  <c r="R912" i="8" s="1"/>
  <c r="P914" i="8"/>
  <c r="R914" i="8" s="1"/>
  <c r="P915" i="8"/>
  <c r="R915" i="8" s="1"/>
  <c r="P916" i="8"/>
  <c r="R916" i="8" s="1"/>
  <c r="P918" i="8"/>
  <c r="R918" i="8" s="1"/>
  <c r="P919" i="8"/>
  <c r="R919" i="8" s="1"/>
  <c r="P920" i="8"/>
  <c r="R920" i="8" s="1"/>
  <c r="P921" i="8"/>
  <c r="R921" i="8" s="1"/>
  <c r="P922" i="8"/>
  <c r="R922" i="8" s="1"/>
  <c r="P923" i="8"/>
  <c r="R923" i="8" s="1"/>
  <c r="P924" i="8"/>
  <c r="R924" i="8" s="1"/>
  <c r="P925" i="8"/>
  <c r="R925" i="8" s="1"/>
  <c r="P926" i="8"/>
  <c r="R926" i="8" s="1"/>
  <c r="P927" i="8"/>
  <c r="R927" i="8" s="1"/>
  <c r="P928" i="8"/>
  <c r="R928" i="8" s="1"/>
  <c r="P929" i="8"/>
  <c r="R929" i="8" s="1"/>
  <c r="P930" i="8"/>
  <c r="R930" i="8" s="1"/>
  <c r="P931" i="8"/>
  <c r="R931" i="8" s="1"/>
  <c r="P932" i="8"/>
  <c r="R932" i="8" s="1"/>
  <c r="P933" i="8"/>
  <c r="R933" i="8" s="1"/>
  <c r="P934" i="8"/>
  <c r="R934" i="8" s="1"/>
  <c r="P935" i="8"/>
  <c r="R935" i="8" s="1"/>
  <c r="P936" i="8"/>
  <c r="R936" i="8" s="1"/>
  <c r="P875" i="8"/>
  <c r="R875" i="8" s="1"/>
  <c r="P877" i="8"/>
  <c r="R877" i="8" s="1"/>
  <c r="P878" i="8"/>
  <c r="R878" i="8" s="1"/>
  <c r="P879" i="8"/>
  <c r="R879" i="8" s="1"/>
  <c r="P881" i="8"/>
  <c r="R881" i="8" s="1"/>
  <c r="P882" i="8"/>
  <c r="R882" i="8" s="1"/>
  <c r="P883" i="8"/>
  <c r="R883" i="8" s="1"/>
  <c r="P884" i="8"/>
  <c r="R884" i="8" s="1"/>
  <c r="P885" i="8"/>
  <c r="R885" i="8" s="1"/>
  <c r="P886" i="8"/>
  <c r="R886" i="8" s="1"/>
  <c r="P887" i="8"/>
  <c r="R887" i="8" s="1"/>
  <c r="P888" i="8"/>
  <c r="R888" i="8" s="1"/>
  <c r="P889" i="8"/>
  <c r="R889" i="8" s="1"/>
  <c r="P890" i="8"/>
  <c r="R890" i="8" s="1"/>
  <c r="P891" i="8"/>
  <c r="R891" i="8" s="1"/>
  <c r="P892" i="8"/>
  <c r="R892" i="8" s="1"/>
  <c r="P893" i="8"/>
  <c r="R893" i="8" s="1"/>
  <c r="P894" i="8"/>
  <c r="R894" i="8" s="1"/>
  <c r="P895" i="8"/>
  <c r="R895" i="8" s="1"/>
  <c r="P896" i="8"/>
  <c r="R896" i="8" s="1"/>
  <c r="P897" i="8"/>
  <c r="R897" i="8" s="1"/>
  <c r="P848" i="8"/>
  <c r="R848" i="8" s="1"/>
  <c r="P849" i="8"/>
  <c r="R849" i="8" s="1"/>
  <c r="P851" i="8"/>
  <c r="R851" i="8" s="1"/>
  <c r="P852" i="8"/>
  <c r="R852" i="8" s="1"/>
  <c r="P854" i="8"/>
  <c r="R854" i="8" s="1"/>
  <c r="P855" i="8"/>
  <c r="R855" i="8" s="1"/>
  <c r="P856" i="8"/>
  <c r="R856" i="8" s="1"/>
  <c r="P857" i="8"/>
  <c r="R857" i="8" s="1"/>
  <c r="P858" i="8"/>
  <c r="R858" i="8" s="1"/>
  <c r="P859" i="8"/>
  <c r="R859" i="8" s="1"/>
  <c r="P860" i="8"/>
  <c r="R860" i="8" s="1"/>
  <c r="P861" i="8"/>
  <c r="R861" i="8" s="1"/>
  <c r="P862" i="8"/>
  <c r="R862" i="8" s="1"/>
  <c r="P863" i="8"/>
  <c r="R863" i="8" s="1"/>
  <c r="P864" i="8"/>
  <c r="R864" i="8" s="1"/>
  <c r="P865" i="8"/>
  <c r="R865" i="8" s="1"/>
  <c r="P866" i="8"/>
  <c r="R866" i="8" s="1"/>
  <c r="P867" i="8"/>
  <c r="R867" i="8" s="1"/>
  <c r="P868" i="8"/>
  <c r="R868" i="8" s="1"/>
  <c r="P869" i="8"/>
  <c r="R869" i="8" s="1"/>
  <c r="P870" i="8"/>
  <c r="R870" i="8" s="1"/>
  <c r="P871" i="8"/>
  <c r="R871" i="8" s="1"/>
  <c r="P824" i="8"/>
  <c r="R824" i="8" s="1"/>
  <c r="P826" i="8"/>
  <c r="R826" i="8" s="1"/>
  <c r="P827" i="8"/>
  <c r="R827" i="8" s="1"/>
  <c r="P829" i="8"/>
  <c r="R829" i="8" s="1"/>
  <c r="P830" i="8"/>
  <c r="R830" i="8" s="1"/>
  <c r="P831" i="8"/>
  <c r="R831" i="8" s="1"/>
  <c r="P832" i="8"/>
  <c r="R832" i="8" s="1"/>
  <c r="P833" i="8"/>
  <c r="R833" i="8" s="1"/>
  <c r="P834" i="8"/>
  <c r="R834" i="8" s="1"/>
  <c r="P835" i="8"/>
  <c r="R835" i="8" s="1"/>
  <c r="P836" i="8"/>
  <c r="R836" i="8" s="1"/>
  <c r="P837" i="8"/>
  <c r="R837" i="8" s="1"/>
  <c r="P838" i="8"/>
  <c r="R838" i="8" s="1"/>
  <c r="P839" i="8"/>
  <c r="R839" i="8" s="1"/>
  <c r="P840" i="8"/>
  <c r="R840" i="8" s="1"/>
  <c r="P841" i="8"/>
  <c r="R841" i="8" s="1"/>
  <c r="P842" i="8"/>
  <c r="R842" i="8" s="1"/>
  <c r="P843" i="8"/>
  <c r="R843" i="8" s="1"/>
  <c r="P844" i="8"/>
  <c r="R844" i="8" s="1"/>
  <c r="P845" i="8"/>
  <c r="R845" i="8" s="1"/>
  <c r="P846" i="8"/>
  <c r="R846" i="8" s="1"/>
  <c r="P798" i="8"/>
  <c r="R798" i="8" s="1"/>
  <c r="P799" i="8"/>
  <c r="R799" i="8" s="1"/>
  <c r="P801" i="8"/>
  <c r="R801" i="8" s="1"/>
  <c r="P802" i="8"/>
  <c r="R802" i="8" s="1"/>
  <c r="P804" i="8"/>
  <c r="R804" i="8" s="1"/>
  <c r="P805" i="8"/>
  <c r="R805" i="8" s="1"/>
  <c r="P806" i="8"/>
  <c r="R806" i="8" s="1"/>
  <c r="P807" i="8"/>
  <c r="R807" i="8" s="1"/>
  <c r="P808" i="8"/>
  <c r="R808" i="8" s="1"/>
  <c r="P809" i="8"/>
  <c r="R809" i="8" s="1"/>
  <c r="P810" i="8"/>
  <c r="R810" i="8" s="1"/>
  <c r="P811" i="8"/>
  <c r="R811" i="8" s="1"/>
  <c r="P812" i="8"/>
  <c r="R812" i="8" s="1"/>
  <c r="P813" i="8"/>
  <c r="R813" i="8" s="1"/>
  <c r="P814" i="8"/>
  <c r="R814" i="8" s="1"/>
  <c r="P815" i="8"/>
  <c r="R815" i="8" s="1"/>
  <c r="P816" i="8"/>
  <c r="R816" i="8" s="1"/>
  <c r="P817" i="8"/>
  <c r="R817" i="8" s="1"/>
  <c r="P818" i="8"/>
  <c r="R818" i="8" s="1"/>
  <c r="P819" i="8"/>
  <c r="R819" i="8" s="1"/>
  <c r="P820" i="8"/>
  <c r="R820" i="8" s="1"/>
  <c r="P821" i="8"/>
  <c r="R821" i="8" s="1"/>
  <c r="P822" i="8"/>
  <c r="R822" i="8" s="1"/>
  <c r="P772" i="8"/>
  <c r="R772" i="8" s="1"/>
  <c r="P773" i="8"/>
  <c r="R773" i="8" s="1"/>
  <c r="P775" i="8"/>
  <c r="R775" i="8" s="1"/>
  <c r="P776" i="8"/>
  <c r="R776" i="8" s="1"/>
  <c r="P778" i="8"/>
  <c r="R778" i="8" s="1"/>
  <c r="P779" i="8"/>
  <c r="R779" i="8" s="1"/>
  <c r="P780" i="8"/>
  <c r="R780" i="8" s="1"/>
  <c r="P781" i="8"/>
  <c r="R781" i="8" s="1"/>
  <c r="P782" i="8"/>
  <c r="R782" i="8" s="1"/>
  <c r="P783" i="8"/>
  <c r="R783" i="8" s="1"/>
  <c r="P784" i="8"/>
  <c r="R784" i="8" s="1"/>
  <c r="P785" i="8"/>
  <c r="R785" i="8" s="1"/>
  <c r="P786" i="8"/>
  <c r="R786" i="8" s="1"/>
  <c r="P787" i="8"/>
  <c r="R787" i="8" s="1"/>
  <c r="P788" i="8"/>
  <c r="R788" i="8" s="1"/>
  <c r="P789" i="8"/>
  <c r="R789" i="8" s="1"/>
  <c r="P790" i="8"/>
  <c r="R790" i="8" s="1"/>
  <c r="P791" i="8"/>
  <c r="R791" i="8" s="1"/>
  <c r="P792" i="8"/>
  <c r="R792" i="8" s="1"/>
  <c r="P793" i="8"/>
  <c r="R793" i="8" s="1"/>
  <c r="P794" i="8"/>
  <c r="R794" i="8" s="1"/>
  <c r="P795" i="8"/>
  <c r="R795" i="8" s="1"/>
  <c r="P796" i="8"/>
  <c r="R796" i="8" s="1"/>
  <c r="P763" i="8"/>
  <c r="R763" i="8" s="1"/>
  <c r="P765" i="8"/>
  <c r="R765" i="8" s="1"/>
  <c r="P766" i="8"/>
  <c r="R766" i="8" s="1"/>
  <c r="P767" i="8"/>
  <c r="R767" i="8" s="1"/>
  <c r="P768" i="8"/>
  <c r="R768" i="8" s="1"/>
  <c r="P769" i="8"/>
  <c r="R769" i="8" s="1"/>
  <c r="P728" i="8"/>
  <c r="R728" i="8" s="1"/>
  <c r="P730" i="8"/>
  <c r="R730" i="8" s="1"/>
  <c r="P731" i="8"/>
  <c r="R731" i="8" s="1"/>
  <c r="P733" i="8"/>
  <c r="R733" i="8" s="1"/>
  <c r="P734" i="8"/>
  <c r="R734" i="8" s="1"/>
  <c r="P735" i="8"/>
  <c r="R735" i="8" s="1"/>
  <c r="P736" i="8"/>
  <c r="R736" i="8" s="1"/>
  <c r="P737" i="8"/>
  <c r="R737" i="8" s="1"/>
  <c r="P738" i="8"/>
  <c r="R738" i="8" s="1"/>
  <c r="P739" i="8"/>
  <c r="R739" i="8" s="1"/>
  <c r="P740" i="8"/>
  <c r="R740" i="8" s="1"/>
  <c r="P741" i="8"/>
  <c r="R741" i="8" s="1"/>
  <c r="P742" i="8"/>
  <c r="R742" i="8" s="1"/>
  <c r="P743" i="8"/>
  <c r="R743" i="8" s="1"/>
  <c r="P744" i="8"/>
  <c r="R744" i="8" s="1"/>
  <c r="P745" i="8"/>
  <c r="R745" i="8" s="1"/>
  <c r="P746" i="8"/>
  <c r="R746" i="8" s="1"/>
  <c r="P747" i="8"/>
  <c r="R747" i="8" s="1"/>
  <c r="P706" i="8"/>
  <c r="R706" i="8" s="1"/>
  <c r="P708" i="8"/>
  <c r="R708" i="8" s="1"/>
  <c r="P709" i="8"/>
  <c r="R709" i="8" s="1"/>
  <c r="P711" i="8"/>
  <c r="R711" i="8" s="1"/>
  <c r="P712" i="8"/>
  <c r="R712" i="8" s="1"/>
  <c r="P713" i="8"/>
  <c r="R713" i="8" s="1"/>
  <c r="P714" i="8"/>
  <c r="R714" i="8" s="1"/>
  <c r="P715" i="8"/>
  <c r="R715" i="8" s="1"/>
  <c r="P716" i="8"/>
  <c r="R716" i="8" s="1"/>
  <c r="P717" i="8"/>
  <c r="R717" i="8" s="1"/>
  <c r="P718" i="8"/>
  <c r="R718" i="8" s="1"/>
  <c r="P719" i="8"/>
  <c r="R719" i="8" s="1"/>
  <c r="P720" i="8"/>
  <c r="R720" i="8" s="1"/>
  <c r="P721" i="8"/>
  <c r="R721" i="8" s="1"/>
  <c r="P722" i="8"/>
  <c r="R722" i="8" s="1"/>
  <c r="P723" i="8"/>
  <c r="R723" i="8" s="1"/>
  <c r="P724" i="8"/>
  <c r="R724" i="8" s="1"/>
  <c r="P725" i="8"/>
  <c r="R725" i="8" s="1"/>
  <c r="P685" i="8"/>
  <c r="R685" i="8" s="1"/>
  <c r="P687" i="8"/>
  <c r="R687" i="8" s="1"/>
  <c r="P688" i="8"/>
  <c r="R688" i="8" s="1"/>
  <c r="P690" i="8"/>
  <c r="R690" i="8" s="1"/>
  <c r="P691" i="8"/>
  <c r="R691" i="8" s="1"/>
  <c r="P692" i="8"/>
  <c r="R692" i="8" s="1"/>
  <c r="P693" i="8"/>
  <c r="R693" i="8" s="1"/>
  <c r="P694" i="8"/>
  <c r="R694" i="8" s="1"/>
  <c r="P695" i="8"/>
  <c r="R695" i="8" s="1"/>
  <c r="P696" i="8"/>
  <c r="R696" i="8" s="1"/>
  <c r="P697" i="8"/>
  <c r="R697" i="8" s="1"/>
  <c r="P698" i="8"/>
  <c r="R698" i="8" s="1"/>
  <c r="P699" i="8"/>
  <c r="R699" i="8" s="1"/>
  <c r="P700" i="8"/>
  <c r="R700" i="8" s="1"/>
  <c r="P701" i="8"/>
  <c r="R701" i="8" s="1"/>
  <c r="P702" i="8"/>
  <c r="R702" i="8" s="1"/>
  <c r="P703" i="8"/>
  <c r="R703" i="8" s="1"/>
  <c r="P704" i="8"/>
  <c r="R704" i="8" s="1"/>
  <c r="P665" i="8"/>
  <c r="R665" i="8" s="1"/>
  <c r="P667" i="8"/>
  <c r="R667" i="8" s="1"/>
  <c r="P668" i="8"/>
  <c r="R668" i="8" s="1"/>
  <c r="P670" i="8"/>
  <c r="R670" i="8" s="1"/>
  <c r="P671" i="8"/>
  <c r="R671" i="8" s="1"/>
  <c r="P672" i="8"/>
  <c r="R672" i="8" s="1"/>
  <c r="P673" i="8"/>
  <c r="R673" i="8" s="1"/>
  <c r="P674" i="8"/>
  <c r="R674" i="8" s="1"/>
  <c r="P675" i="8"/>
  <c r="R675" i="8" s="1"/>
  <c r="P676" i="8"/>
  <c r="R676" i="8" s="1"/>
  <c r="P677" i="8"/>
  <c r="R677" i="8" s="1"/>
  <c r="P678" i="8"/>
  <c r="R678" i="8" s="1"/>
  <c r="P679" i="8"/>
  <c r="R679" i="8" s="1"/>
  <c r="P680" i="8"/>
  <c r="R680" i="8" s="1"/>
  <c r="P681" i="8"/>
  <c r="R681" i="8" s="1"/>
  <c r="P682" i="8"/>
  <c r="R682" i="8" s="1"/>
  <c r="P683" i="8"/>
  <c r="R683" i="8" s="1"/>
  <c r="P657" i="8"/>
  <c r="R657" i="8" s="1"/>
  <c r="P659" i="8"/>
  <c r="R659" i="8" s="1"/>
  <c r="P660" i="8"/>
  <c r="R660" i="8" s="1"/>
  <c r="P661" i="8"/>
  <c r="R661" i="8" s="1"/>
  <c r="P662" i="8"/>
  <c r="R662" i="8" s="1"/>
  <c r="P663" i="8"/>
  <c r="R663" i="8" s="1"/>
  <c r="P643" i="8"/>
  <c r="R643" i="8" s="1"/>
  <c r="P645" i="8"/>
  <c r="R645" i="8" s="1"/>
  <c r="P646" i="8"/>
  <c r="R646" i="8" s="1"/>
  <c r="P647" i="8"/>
  <c r="R647" i="8" s="1"/>
  <c r="P648" i="8"/>
  <c r="R648" i="8" s="1"/>
  <c r="P649" i="8"/>
  <c r="R649" i="8" s="1"/>
  <c r="P650" i="8"/>
  <c r="R650" i="8" s="1"/>
  <c r="P651" i="8"/>
  <c r="R651" i="8" s="1"/>
  <c r="P652" i="8"/>
  <c r="R652" i="8" s="1"/>
  <c r="P653" i="8"/>
  <c r="R653" i="8" s="1"/>
  <c r="P654" i="8"/>
  <c r="R654" i="8" s="1"/>
  <c r="P655" i="8"/>
  <c r="R655" i="8" s="1"/>
  <c r="P627" i="8"/>
  <c r="R627" i="8" s="1"/>
  <c r="P629" i="8"/>
  <c r="R629" i="8" s="1"/>
  <c r="P630" i="8"/>
  <c r="R630" i="8" s="1"/>
  <c r="P632" i="8"/>
  <c r="R632" i="8" s="1"/>
  <c r="P633" i="8"/>
  <c r="R633" i="8" s="1"/>
  <c r="P634" i="8"/>
  <c r="R634" i="8" s="1"/>
  <c r="P635" i="8"/>
  <c r="R635" i="8" s="1"/>
  <c r="P636" i="8"/>
  <c r="R636" i="8" s="1"/>
  <c r="P637" i="8"/>
  <c r="R637" i="8" s="1"/>
  <c r="P638" i="8"/>
  <c r="R638" i="8" s="1"/>
  <c r="P639" i="8"/>
  <c r="R639" i="8" s="1"/>
  <c r="P640" i="8"/>
  <c r="R640" i="8" s="1"/>
  <c r="P641" i="8"/>
  <c r="R641" i="8" s="1"/>
  <c r="P615" i="8"/>
  <c r="R615" i="8" s="1"/>
  <c r="P617" i="8"/>
  <c r="R617" i="8" s="1"/>
  <c r="P618" i="8"/>
  <c r="R618" i="8" s="1"/>
  <c r="P619" i="8"/>
  <c r="R619" i="8" s="1"/>
  <c r="P620" i="8"/>
  <c r="R620" i="8" s="1"/>
  <c r="P621" i="8"/>
  <c r="R621" i="8" s="1"/>
  <c r="P622" i="8"/>
  <c r="R622" i="8" s="1"/>
  <c r="P623" i="8"/>
  <c r="R623" i="8" s="1"/>
  <c r="P624" i="8"/>
  <c r="R624" i="8" s="1"/>
  <c r="P625" i="8"/>
  <c r="R625" i="8" s="1"/>
  <c r="P595" i="8"/>
  <c r="R595" i="8" s="1"/>
  <c r="P597" i="8"/>
  <c r="R597" i="8" s="1"/>
  <c r="P598" i="8"/>
  <c r="R598" i="8" s="1"/>
  <c r="P599" i="8"/>
  <c r="R599" i="8" s="1"/>
  <c r="P601" i="8"/>
  <c r="R601" i="8" s="1"/>
  <c r="P602" i="8"/>
  <c r="R602" i="8" s="1"/>
  <c r="P603" i="8"/>
  <c r="R603" i="8" s="1"/>
  <c r="P604" i="8"/>
  <c r="R604" i="8" s="1"/>
  <c r="P605" i="8"/>
  <c r="R605" i="8" s="1"/>
  <c r="P606" i="8"/>
  <c r="R606" i="8" s="1"/>
  <c r="P607" i="8"/>
  <c r="R607" i="8" s="1"/>
  <c r="P608" i="8"/>
  <c r="R608" i="8" s="1"/>
  <c r="P609" i="8"/>
  <c r="R609" i="8" s="1"/>
  <c r="P610" i="8"/>
  <c r="R610" i="8" s="1"/>
  <c r="P611" i="8"/>
  <c r="R611" i="8" s="1"/>
  <c r="P612" i="8"/>
  <c r="R612" i="8" s="1"/>
  <c r="P613" i="8"/>
  <c r="R613" i="8" s="1"/>
  <c r="R1210" i="8" l="1"/>
  <c r="O979" i="8"/>
  <c r="P578" i="8"/>
  <c r="R578" i="8" s="1"/>
  <c r="P580" i="8"/>
  <c r="R580" i="8" s="1"/>
  <c r="P581" i="8"/>
  <c r="R581" i="8" s="1"/>
  <c r="P582" i="8"/>
  <c r="R582" i="8" s="1"/>
  <c r="P583" i="8"/>
  <c r="R583" i="8" s="1"/>
  <c r="P584" i="8"/>
  <c r="R584" i="8" s="1"/>
  <c r="P585" i="8"/>
  <c r="R585" i="8" s="1"/>
  <c r="P586" i="8"/>
  <c r="R586" i="8" s="1"/>
  <c r="P587" i="8"/>
  <c r="R587" i="8" s="1"/>
  <c r="P588" i="8"/>
  <c r="R588" i="8" s="1"/>
  <c r="P589" i="8"/>
  <c r="R589" i="8" s="1"/>
  <c r="P590" i="8"/>
  <c r="R590" i="8" s="1"/>
  <c r="P555" i="8"/>
  <c r="R555" i="8" s="1"/>
  <c r="P557" i="8"/>
  <c r="R557" i="8" s="1"/>
  <c r="P558" i="8"/>
  <c r="R558" i="8" s="1"/>
  <c r="P559" i="8"/>
  <c r="R559" i="8" s="1"/>
  <c r="P561" i="8"/>
  <c r="R561" i="8" s="1"/>
  <c r="P562" i="8"/>
  <c r="R562" i="8" s="1"/>
  <c r="P563" i="8"/>
  <c r="R563" i="8" s="1"/>
  <c r="P564" i="8"/>
  <c r="R564" i="8" s="1"/>
  <c r="P565" i="8"/>
  <c r="R565" i="8" s="1"/>
  <c r="P566" i="8"/>
  <c r="R566" i="8" s="1"/>
  <c r="P567" i="8"/>
  <c r="R567" i="8" s="1"/>
  <c r="P568" i="8"/>
  <c r="R568" i="8" s="1"/>
  <c r="P569" i="8"/>
  <c r="R569" i="8" s="1"/>
  <c r="P570" i="8"/>
  <c r="R570" i="8" s="1"/>
  <c r="P571" i="8"/>
  <c r="R571" i="8" s="1"/>
  <c r="P572" i="8"/>
  <c r="R572" i="8" s="1"/>
  <c r="P573" i="8"/>
  <c r="R573" i="8" s="1"/>
  <c r="P574" i="8"/>
  <c r="R574" i="8" s="1"/>
  <c r="P575" i="8"/>
  <c r="R575" i="8" s="1"/>
  <c r="P576" i="8"/>
  <c r="R576" i="8" s="1"/>
  <c r="P535" i="8"/>
  <c r="R535" i="8" s="1"/>
  <c r="P537" i="8"/>
  <c r="R537" i="8" s="1"/>
  <c r="P538" i="8"/>
  <c r="R538" i="8" s="1"/>
  <c r="P540" i="8"/>
  <c r="R540" i="8" s="1"/>
  <c r="P541" i="8"/>
  <c r="R541" i="8" s="1"/>
  <c r="P542" i="8"/>
  <c r="R542" i="8" s="1"/>
  <c r="P543" i="8"/>
  <c r="R543" i="8" s="1"/>
  <c r="P544" i="8"/>
  <c r="R544" i="8" s="1"/>
  <c r="P545" i="8"/>
  <c r="R545" i="8" s="1"/>
  <c r="P546" i="8"/>
  <c r="R546" i="8" s="1"/>
  <c r="P547" i="8"/>
  <c r="R547" i="8" s="1"/>
  <c r="P548" i="8"/>
  <c r="R548" i="8" s="1"/>
  <c r="P549" i="8"/>
  <c r="R549" i="8" s="1"/>
  <c r="P550" i="8"/>
  <c r="R550" i="8" s="1"/>
  <c r="P551" i="8"/>
  <c r="R551" i="8" s="1"/>
  <c r="P552" i="8"/>
  <c r="R552" i="8" s="1"/>
  <c r="P553" i="8"/>
  <c r="R553" i="8" s="1"/>
  <c r="P518" i="8"/>
  <c r="R518" i="8" s="1"/>
  <c r="P520" i="8"/>
  <c r="R520" i="8" s="1"/>
  <c r="P521" i="8"/>
  <c r="R521" i="8" s="1"/>
  <c r="P523" i="8"/>
  <c r="R523" i="8" s="1"/>
  <c r="P524" i="8"/>
  <c r="R524" i="8" s="1"/>
  <c r="P525" i="8"/>
  <c r="R525" i="8" s="1"/>
  <c r="P526" i="8"/>
  <c r="R526" i="8" s="1"/>
  <c r="P527" i="8"/>
  <c r="R527" i="8" s="1"/>
  <c r="P528" i="8"/>
  <c r="R528" i="8" s="1"/>
  <c r="P529" i="8"/>
  <c r="R529" i="8" s="1"/>
  <c r="P530" i="8"/>
  <c r="R530" i="8" s="1"/>
  <c r="P531" i="8"/>
  <c r="R531" i="8" s="1"/>
  <c r="P532" i="8"/>
  <c r="R532" i="8" s="1"/>
  <c r="P533" i="8"/>
  <c r="R533" i="8" s="1"/>
  <c r="P503" i="8"/>
  <c r="R503" i="8" s="1"/>
  <c r="P504" i="8"/>
  <c r="R504" i="8" s="1"/>
  <c r="P506" i="8"/>
  <c r="R506" i="8" s="1"/>
  <c r="P507" i="8"/>
  <c r="R507" i="8" s="1"/>
  <c r="P508" i="8"/>
  <c r="R508" i="8" s="1"/>
  <c r="P509" i="8"/>
  <c r="R509" i="8" s="1"/>
  <c r="P510" i="8"/>
  <c r="R510" i="8" s="1"/>
  <c r="P511" i="8"/>
  <c r="R511" i="8" s="1"/>
  <c r="P512" i="8"/>
  <c r="R512" i="8" s="1"/>
  <c r="P513" i="8"/>
  <c r="R513" i="8" s="1"/>
  <c r="P514" i="8"/>
  <c r="R514" i="8" s="1"/>
  <c r="P515" i="8"/>
  <c r="R515" i="8" s="1"/>
  <c r="P516" i="8"/>
  <c r="R516" i="8" s="1"/>
  <c r="P491" i="8"/>
  <c r="R491" i="8" s="1"/>
  <c r="P492" i="8"/>
  <c r="R492" i="8" s="1"/>
  <c r="P494" i="8"/>
  <c r="R494" i="8" s="1"/>
  <c r="P495" i="8"/>
  <c r="R495" i="8" s="1"/>
  <c r="P496" i="8"/>
  <c r="R496" i="8" s="1"/>
  <c r="P497" i="8"/>
  <c r="R497" i="8" s="1"/>
  <c r="P498" i="8"/>
  <c r="R498" i="8" s="1"/>
  <c r="P499" i="8"/>
  <c r="R499" i="8" s="1"/>
  <c r="P500" i="8"/>
  <c r="R500" i="8" s="1"/>
  <c r="P501" i="8"/>
  <c r="R501" i="8" s="1"/>
  <c r="P475" i="8"/>
  <c r="R475" i="8" s="1"/>
  <c r="P456" i="8"/>
  <c r="R456" i="8" s="1"/>
  <c r="P458" i="8"/>
  <c r="R458" i="8" s="1"/>
  <c r="P459" i="8"/>
  <c r="R459" i="8" s="1"/>
  <c r="P462" i="8"/>
  <c r="R462" i="8" s="1"/>
  <c r="P463" i="8"/>
  <c r="R463" i="8" s="1"/>
  <c r="P464" i="8"/>
  <c r="R464" i="8" s="1"/>
  <c r="P465" i="8"/>
  <c r="R465" i="8" s="1"/>
  <c r="P466" i="8"/>
  <c r="R466" i="8" s="1"/>
  <c r="P467" i="8"/>
  <c r="R467" i="8" s="1"/>
  <c r="P468" i="8"/>
  <c r="R468" i="8" s="1"/>
  <c r="P469" i="8"/>
  <c r="R469" i="8" s="1"/>
  <c r="P470" i="8"/>
  <c r="R470" i="8" s="1"/>
  <c r="P471" i="8"/>
  <c r="R471" i="8" s="1"/>
  <c r="P472" i="8"/>
  <c r="R472" i="8" s="1"/>
  <c r="P473" i="8"/>
  <c r="R473" i="8" s="1"/>
  <c r="P474" i="8"/>
  <c r="R474" i="8" s="1"/>
  <c r="P438" i="8"/>
  <c r="R438" i="8" s="1"/>
  <c r="P440" i="8"/>
  <c r="R440" i="8" s="1"/>
  <c r="P441" i="8"/>
  <c r="R441" i="8" s="1"/>
  <c r="P442" i="8"/>
  <c r="R442" i="8" s="1"/>
  <c r="P444" i="8"/>
  <c r="R444" i="8" s="1"/>
  <c r="P445" i="8"/>
  <c r="R445" i="8" s="1"/>
  <c r="P446" i="8"/>
  <c r="R446" i="8" s="1"/>
  <c r="P447" i="8"/>
  <c r="R447" i="8" s="1"/>
  <c r="P448" i="8"/>
  <c r="R448" i="8" s="1"/>
  <c r="P449" i="8"/>
  <c r="R449" i="8" s="1"/>
  <c r="P450" i="8"/>
  <c r="R450" i="8" s="1"/>
  <c r="P451" i="8"/>
  <c r="R451" i="8" s="1"/>
  <c r="P452" i="8"/>
  <c r="R452" i="8" s="1"/>
  <c r="P453" i="8"/>
  <c r="R453" i="8" s="1"/>
  <c r="P454" i="8"/>
  <c r="R454" i="8" s="1"/>
  <c r="P423" i="8"/>
  <c r="R423" i="8" s="1"/>
  <c r="P425" i="8"/>
  <c r="R425" i="8" s="1"/>
  <c r="P426" i="8"/>
  <c r="R426" i="8" s="1"/>
  <c r="P428" i="8"/>
  <c r="R428" i="8" s="1"/>
  <c r="P429" i="8"/>
  <c r="R429" i="8" s="1"/>
  <c r="P430" i="8"/>
  <c r="R430" i="8" s="1"/>
  <c r="P431" i="8"/>
  <c r="R431" i="8" s="1"/>
  <c r="P432" i="8"/>
  <c r="R432" i="8" s="1"/>
  <c r="P433" i="8"/>
  <c r="R433" i="8" s="1"/>
  <c r="P434" i="8"/>
  <c r="R434" i="8" s="1"/>
  <c r="P435" i="8"/>
  <c r="R435" i="8" s="1"/>
  <c r="P436" i="8"/>
  <c r="R436" i="8" s="1"/>
  <c r="P411" i="8"/>
  <c r="R411" i="8" s="1"/>
  <c r="P413" i="8"/>
  <c r="R413" i="8" s="1"/>
  <c r="P414" i="8"/>
  <c r="R414" i="8" s="1"/>
  <c r="P415" i="8"/>
  <c r="R415" i="8" s="1"/>
  <c r="P416" i="8"/>
  <c r="R416" i="8" s="1"/>
  <c r="P417" i="8"/>
  <c r="R417" i="8" s="1"/>
  <c r="P418" i="8"/>
  <c r="R418" i="8" s="1"/>
  <c r="P419" i="8"/>
  <c r="R419" i="8" s="1"/>
  <c r="P420" i="8"/>
  <c r="R420" i="8" s="1"/>
  <c r="P421" i="8"/>
  <c r="R421" i="8" s="1"/>
  <c r="P398" i="8"/>
  <c r="R398" i="8" s="1"/>
  <c r="P401" i="8"/>
  <c r="R401" i="8" s="1"/>
  <c r="P402" i="8"/>
  <c r="R402" i="8" s="1"/>
  <c r="P403" i="8"/>
  <c r="R403" i="8" s="1"/>
  <c r="P404" i="8"/>
  <c r="R404" i="8" s="1"/>
  <c r="P405" i="8"/>
  <c r="R405" i="8" s="1"/>
  <c r="P406" i="8"/>
  <c r="R406" i="8" s="1"/>
  <c r="P407" i="8"/>
  <c r="R407" i="8" s="1"/>
  <c r="P408" i="8"/>
  <c r="R408" i="8" s="1"/>
  <c r="P387" i="8"/>
  <c r="R387" i="8" s="1"/>
  <c r="P388" i="8"/>
  <c r="R388" i="8" s="1"/>
  <c r="P389" i="8"/>
  <c r="R389" i="8" s="1"/>
  <c r="P390" i="8"/>
  <c r="R390" i="8" s="1"/>
  <c r="P391" i="8"/>
  <c r="R391" i="8" s="1"/>
  <c r="P392" i="8"/>
  <c r="R392" i="8" s="1"/>
  <c r="P393" i="8"/>
  <c r="R393" i="8" s="1"/>
  <c r="P394" i="8"/>
  <c r="R394" i="8" s="1"/>
  <c r="P374" i="8"/>
  <c r="R374" i="8" s="1"/>
  <c r="P376" i="8"/>
  <c r="R376" i="8" s="1"/>
  <c r="P378" i="8"/>
  <c r="R378" i="8" s="1"/>
  <c r="P379" i="8"/>
  <c r="R379" i="8" s="1"/>
  <c r="P380" i="8"/>
  <c r="R380" i="8" s="1"/>
  <c r="P367" i="8"/>
  <c r="R367" i="8" s="1"/>
  <c r="P350" i="8"/>
  <c r="R350" i="8" s="1"/>
  <c r="P352" i="8"/>
  <c r="R352" i="8" s="1"/>
  <c r="P354" i="8"/>
  <c r="R354" i="8" s="1"/>
  <c r="P355" i="8"/>
  <c r="R355" i="8" s="1"/>
  <c r="P356" i="8"/>
  <c r="R356" i="8" s="1"/>
  <c r="P357" i="8"/>
  <c r="R357" i="8" s="1"/>
  <c r="P358" i="8"/>
  <c r="R358" i="8" s="1"/>
  <c r="P359" i="8"/>
  <c r="R359" i="8" s="1"/>
  <c r="P360" i="8"/>
  <c r="R360" i="8" s="1"/>
  <c r="P361" i="8"/>
  <c r="R361" i="8" s="1"/>
  <c r="P362" i="8"/>
  <c r="R362" i="8" s="1"/>
  <c r="P363" i="8"/>
  <c r="R363" i="8" s="1"/>
  <c r="P364" i="8"/>
  <c r="R364" i="8" s="1"/>
  <c r="P365" i="8"/>
  <c r="P348" i="8"/>
  <c r="R348" i="8" s="1"/>
  <c r="P337" i="8"/>
  <c r="R337" i="8" s="1"/>
  <c r="P339" i="8"/>
  <c r="R339" i="8" s="1"/>
  <c r="P340" i="8"/>
  <c r="R340" i="8" s="1"/>
  <c r="P341" i="8"/>
  <c r="R341" i="8" s="1"/>
  <c r="P342" i="8"/>
  <c r="R342" i="8" s="1"/>
  <c r="P343" i="8"/>
  <c r="R343" i="8" s="1"/>
  <c r="P344" i="8"/>
  <c r="R344" i="8" s="1"/>
  <c r="P345" i="8"/>
  <c r="R345" i="8" s="1"/>
  <c r="P346" i="8"/>
  <c r="R346" i="8" s="1"/>
  <c r="P347" i="8"/>
  <c r="R347" i="8" s="1"/>
  <c r="P313" i="8" l="1"/>
  <c r="R313" i="8" s="1"/>
  <c r="P315" i="8"/>
  <c r="R315" i="8" s="1"/>
  <c r="P316" i="8"/>
  <c r="R316" i="8" s="1"/>
  <c r="P317" i="8"/>
  <c r="R317" i="8" s="1"/>
  <c r="P319" i="8"/>
  <c r="R319" i="8" s="1"/>
  <c r="P320" i="8"/>
  <c r="R320" i="8" s="1"/>
  <c r="P321" i="8"/>
  <c r="R321" i="8" s="1"/>
  <c r="P322" i="8"/>
  <c r="R322" i="8" s="1"/>
  <c r="P323" i="8"/>
  <c r="R323" i="8" s="1"/>
  <c r="P324" i="8"/>
  <c r="R324" i="8" s="1"/>
  <c r="P325" i="8"/>
  <c r="R325" i="8" s="1"/>
  <c r="P326" i="8"/>
  <c r="R326" i="8" s="1"/>
  <c r="P327" i="8"/>
  <c r="R327" i="8" s="1"/>
  <c r="P328" i="8"/>
  <c r="R328" i="8" s="1"/>
  <c r="P329" i="8"/>
  <c r="R329" i="8" s="1"/>
  <c r="P330" i="8"/>
  <c r="R330" i="8" s="1"/>
  <c r="P331" i="8"/>
  <c r="R331" i="8" s="1"/>
  <c r="P332" i="8"/>
  <c r="R332" i="8" s="1"/>
  <c r="P333" i="8"/>
  <c r="R333" i="8" s="1"/>
  <c r="P334" i="8"/>
  <c r="R334" i="8" s="1"/>
  <c r="P303" i="8"/>
  <c r="R303" i="8" s="1"/>
  <c r="P304" i="8"/>
  <c r="R304" i="8" s="1"/>
  <c r="P305" i="8"/>
  <c r="R305" i="8" s="1"/>
  <c r="P306" i="8"/>
  <c r="R306" i="8" s="1"/>
  <c r="P307" i="8"/>
  <c r="R307" i="8" s="1"/>
  <c r="P308" i="8"/>
  <c r="R308" i="8" s="1"/>
  <c r="P309" i="8"/>
  <c r="R309" i="8" s="1"/>
  <c r="P310" i="8"/>
  <c r="R310" i="8" s="1"/>
  <c r="P286" i="8"/>
  <c r="R286" i="8" s="1"/>
  <c r="P288" i="8"/>
  <c r="R288" i="8" s="1"/>
  <c r="P289" i="8"/>
  <c r="R289" i="8" s="1"/>
  <c r="P290" i="8"/>
  <c r="R290" i="8" s="1"/>
  <c r="P291" i="8"/>
  <c r="R291" i="8" s="1"/>
  <c r="P292" i="8"/>
  <c r="R292" i="8" s="1"/>
  <c r="P293" i="8"/>
  <c r="R293" i="8" s="1"/>
  <c r="P294" i="8"/>
  <c r="R294" i="8" s="1"/>
  <c r="P295" i="8"/>
  <c r="R295" i="8" s="1"/>
  <c r="P296" i="8"/>
  <c r="R296" i="8" s="1"/>
  <c r="P297" i="8"/>
  <c r="R297" i="8" s="1"/>
  <c r="P298" i="8"/>
  <c r="R298" i="8" s="1"/>
  <c r="P299" i="8"/>
  <c r="R299" i="8" s="1"/>
  <c r="P300" i="8"/>
  <c r="R300" i="8" s="1"/>
  <c r="P301" i="8"/>
  <c r="R301" i="8" s="1"/>
  <c r="P256" i="8"/>
  <c r="R256" i="8" s="1"/>
  <c r="P258" i="8"/>
  <c r="R258" i="8" s="1"/>
  <c r="P259" i="8"/>
  <c r="R259" i="8" s="1"/>
  <c r="P260" i="8"/>
  <c r="R260" i="8" s="1"/>
  <c r="P261" i="8"/>
  <c r="R261" i="8" s="1"/>
  <c r="P262" i="8"/>
  <c r="R262" i="8" s="1"/>
  <c r="P263" i="8"/>
  <c r="R263" i="8" s="1"/>
  <c r="P264" i="8"/>
  <c r="R264" i="8" s="1"/>
  <c r="P265" i="8"/>
  <c r="R265" i="8" s="1"/>
  <c r="P266" i="8"/>
  <c r="R266" i="8" s="1"/>
  <c r="P267" i="8"/>
  <c r="R267" i="8" s="1"/>
  <c r="P268" i="8"/>
  <c r="R268" i="8" s="1"/>
  <c r="P269" i="8"/>
  <c r="R269" i="8" s="1"/>
  <c r="P270" i="8"/>
  <c r="R270" i="8" s="1"/>
  <c r="P271" i="8"/>
  <c r="R271" i="8" s="1"/>
  <c r="P273" i="8"/>
  <c r="R273" i="8" s="1"/>
  <c r="P244" i="8"/>
  <c r="R244" i="8" s="1"/>
  <c r="P246" i="8"/>
  <c r="R246" i="8" s="1"/>
  <c r="P247" i="8"/>
  <c r="R247" i="8" s="1"/>
  <c r="P248" i="8"/>
  <c r="R248" i="8" s="1"/>
  <c r="P249" i="8"/>
  <c r="R249" i="8" s="1"/>
  <c r="P250" i="8"/>
  <c r="R250" i="8" s="1"/>
  <c r="P251" i="8"/>
  <c r="R251" i="8" s="1"/>
  <c r="P252" i="8"/>
  <c r="R252" i="8" s="1"/>
  <c r="P253" i="8"/>
  <c r="R253" i="8" s="1"/>
  <c r="P254" i="8"/>
  <c r="R254" i="8" s="1"/>
  <c r="P231" i="8"/>
  <c r="R231" i="8" s="1"/>
  <c r="P222" i="8"/>
  <c r="R222" i="8" s="1"/>
  <c r="P225" i="8"/>
  <c r="R225" i="8" s="1"/>
  <c r="P226" i="8"/>
  <c r="R226" i="8" s="1"/>
  <c r="P227" i="8"/>
  <c r="R227" i="8" s="1"/>
  <c r="P228" i="8"/>
  <c r="R228" i="8" s="1"/>
  <c r="P229" i="8"/>
  <c r="R229" i="8" s="1"/>
  <c r="P212" i="8"/>
  <c r="R212" i="8" s="1"/>
  <c r="P214" i="8"/>
  <c r="R214" i="8" s="1"/>
  <c r="P215" i="8"/>
  <c r="R215" i="8" s="1"/>
  <c r="P216" i="8"/>
  <c r="R216" i="8" s="1"/>
  <c r="P217" i="8"/>
  <c r="R217" i="8" s="1"/>
  <c r="P218" i="8"/>
  <c r="R218" i="8" s="1"/>
  <c r="P219" i="8"/>
  <c r="R219" i="8" s="1"/>
  <c r="P220" i="8"/>
  <c r="R220" i="8" s="1"/>
  <c r="P189" i="8"/>
  <c r="R189" i="8" s="1"/>
  <c r="P191" i="8"/>
  <c r="R191" i="8" s="1"/>
  <c r="P192" i="8"/>
  <c r="R192" i="8" s="1"/>
  <c r="P193" i="8"/>
  <c r="R193" i="8" s="1"/>
  <c r="P195" i="8"/>
  <c r="R195" i="8" s="1"/>
  <c r="P196" i="8"/>
  <c r="R196" i="8" s="1"/>
  <c r="P197" i="8"/>
  <c r="R197" i="8" s="1"/>
  <c r="P198" i="8"/>
  <c r="R198" i="8" s="1"/>
  <c r="P199" i="8"/>
  <c r="R199" i="8" s="1"/>
  <c r="P200" i="8"/>
  <c r="R200" i="8" s="1"/>
  <c r="P201" i="8"/>
  <c r="R201" i="8" s="1"/>
  <c r="P202" i="8"/>
  <c r="R202" i="8" s="1"/>
  <c r="P203" i="8"/>
  <c r="R203" i="8" s="1"/>
  <c r="P204" i="8"/>
  <c r="R204" i="8" s="1"/>
  <c r="P205" i="8"/>
  <c r="R205" i="8" s="1"/>
  <c r="P206" i="8"/>
  <c r="R206" i="8" s="1"/>
  <c r="P207" i="8"/>
  <c r="R207" i="8" s="1"/>
  <c r="P179" i="8"/>
  <c r="R179" i="8" s="1"/>
  <c r="P178" i="8"/>
  <c r="R178" i="8" s="1"/>
  <c r="P170" i="8"/>
  <c r="R170" i="8" s="1"/>
  <c r="P172" i="8"/>
  <c r="R172" i="8" s="1"/>
  <c r="P173" i="8"/>
  <c r="R173" i="8" s="1"/>
  <c r="P174" i="8"/>
  <c r="R174" i="8" s="1"/>
  <c r="P175" i="8"/>
  <c r="R175" i="8" s="1"/>
  <c r="P176" i="8"/>
  <c r="R176" i="8" s="1"/>
  <c r="P152" i="8"/>
  <c r="P151" i="8" s="1"/>
  <c r="P141" i="8"/>
  <c r="P116" i="8"/>
  <c r="R116" i="8" s="1"/>
  <c r="P118" i="8"/>
  <c r="R118" i="8" s="1"/>
  <c r="P119" i="8"/>
  <c r="R119" i="8" s="1"/>
  <c r="P120" i="8"/>
  <c r="R120" i="8" s="1"/>
  <c r="P121" i="8"/>
  <c r="R121" i="8" s="1"/>
  <c r="P122" i="8"/>
  <c r="R122" i="8" s="1"/>
  <c r="P123" i="8"/>
  <c r="R123" i="8" s="1"/>
  <c r="P124" i="8"/>
  <c r="R124" i="8" s="1"/>
  <c r="P125" i="8"/>
  <c r="R125" i="8" s="1"/>
  <c r="P126" i="8"/>
  <c r="R126" i="8" s="1"/>
  <c r="P127" i="8"/>
  <c r="R127" i="8" s="1"/>
  <c r="P128" i="8"/>
  <c r="R128" i="8" s="1"/>
  <c r="P129" i="8"/>
  <c r="R129" i="8" s="1"/>
  <c r="P130" i="8"/>
  <c r="R130" i="8" s="1"/>
  <c r="P131" i="8"/>
  <c r="R131" i="8" s="1"/>
  <c r="P132" i="8"/>
  <c r="R132" i="8" s="1"/>
  <c r="P133" i="8"/>
  <c r="R133" i="8" s="1"/>
  <c r="P134" i="8"/>
  <c r="R134" i="8" s="1"/>
  <c r="P135" i="8"/>
  <c r="R135" i="8" s="1"/>
  <c r="P136" i="8"/>
  <c r="R136" i="8" s="1"/>
  <c r="P137" i="8"/>
  <c r="R137" i="8" s="1"/>
  <c r="P138" i="8"/>
  <c r="R138" i="8" s="1"/>
  <c r="P139" i="8"/>
  <c r="R139" i="8" s="1"/>
  <c r="P150" i="8" l="1"/>
  <c r="R150" i="8" s="1"/>
  <c r="R151" i="8"/>
  <c r="P140" i="8"/>
  <c r="R140" i="8" s="1"/>
  <c r="R141" i="8"/>
  <c r="O105" i="8"/>
  <c r="P109" i="8"/>
  <c r="R109" i="8" s="1"/>
  <c r="P110" i="8"/>
  <c r="R110" i="8" s="1"/>
  <c r="P111" i="8"/>
  <c r="R111" i="8" s="1"/>
  <c r="P112" i="8"/>
  <c r="R112" i="8" s="1"/>
  <c r="P113" i="8"/>
  <c r="R113" i="8" s="1"/>
  <c r="P114" i="8"/>
  <c r="P106" i="8"/>
  <c r="P37" i="8"/>
  <c r="R37" i="8" s="1"/>
  <c r="O33" i="8"/>
  <c r="P940" i="8" l="1"/>
  <c r="R940" i="8" s="1"/>
  <c r="P941" i="8"/>
  <c r="R941" i="8" s="1"/>
  <c r="P938" i="8"/>
  <c r="R938" i="8" s="1"/>
  <c r="P1331" i="8" l="1"/>
  <c r="R1331" i="8" s="1"/>
  <c r="P1332" i="8"/>
  <c r="R1332" i="8" s="1"/>
  <c r="P1333" i="8"/>
  <c r="R1333" i="8" s="1"/>
  <c r="P1334" i="8"/>
  <c r="R1334" i="8" s="1"/>
  <c r="P1335" i="8"/>
  <c r="R1335" i="8" s="1"/>
  <c r="P1330" i="8"/>
  <c r="R1330" i="8" s="1"/>
  <c r="O1312" i="8"/>
  <c r="O1400" i="8" s="1"/>
  <c r="P1315" i="8"/>
  <c r="R1315" i="8" s="1"/>
  <c r="P1316" i="8"/>
  <c r="R1316" i="8" s="1"/>
  <c r="P1317" i="8"/>
  <c r="R1317" i="8" s="1"/>
  <c r="P1318" i="8"/>
  <c r="R1318" i="8" s="1"/>
  <c r="P1319" i="8"/>
  <c r="R1319" i="8" s="1"/>
  <c r="P1320" i="8"/>
  <c r="R1320" i="8" s="1"/>
  <c r="P1321" i="8"/>
  <c r="R1321" i="8" s="1"/>
  <c r="P1322" i="8"/>
  <c r="R1322" i="8" s="1"/>
  <c r="P1323" i="8"/>
  <c r="R1323" i="8" s="1"/>
  <c r="P1324" i="8"/>
  <c r="R1324" i="8" s="1"/>
  <c r="P1326" i="8"/>
  <c r="R1326" i="8" s="1"/>
  <c r="P1327" i="8"/>
  <c r="R1327" i="8" s="1"/>
  <c r="P1328" i="8"/>
  <c r="R1328" i="8" s="1"/>
  <c r="P1313" i="8"/>
  <c r="R1313" i="8" s="1"/>
  <c r="P761" i="8"/>
  <c r="P749" i="8"/>
  <c r="P477" i="8"/>
  <c r="R477" i="8" s="1"/>
  <c r="P384" i="8"/>
  <c r="R384" i="8" s="1"/>
  <c r="O386" i="8"/>
  <c r="O385" i="8" s="1"/>
  <c r="P284" i="8"/>
  <c r="R284" i="8" s="1"/>
  <c r="P277" i="8"/>
  <c r="P275" i="8"/>
  <c r="P166" i="8"/>
  <c r="R166" i="8" s="1"/>
  <c r="P167" i="8"/>
  <c r="R167" i="8" s="1"/>
  <c r="P168" i="8"/>
  <c r="R168" i="8" s="1"/>
  <c r="P155" i="8"/>
  <c r="R155" i="8" s="1"/>
  <c r="P157" i="8"/>
  <c r="R157" i="8" s="1"/>
  <c r="P158" i="8"/>
  <c r="R158" i="8" s="1"/>
  <c r="P159" i="8"/>
  <c r="R159" i="8" s="1"/>
  <c r="P160" i="8"/>
  <c r="R160" i="8" s="1"/>
  <c r="P161" i="8"/>
  <c r="R161" i="8" s="1"/>
  <c r="P162" i="8"/>
  <c r="R162" i="8" s="1"/>
  <c r="P148" i="8"/>
  <c r="P146" i="8"/>
  <c r="P143" i="8"/>
  <c r="R143" i="8" s="1"/>
  <c r="P144" i="8"/>
  <c r="R144" i="8" s="1"/>
  <c r="N86" i="8"/>
  <c r="P88" i="8"/>
  <c r="R88" i="8" s="1"/>
  <c r="P89" i="8"/>
  <c r="R89" i="8" s="1"/>
  <c r="P87" i="8"/>
  <c r="R87" i="8" s="1"/>
  <c r="P760" i="8" l="1"/>
  <c r="R760" i="8" s="1"/>
  <c r="R761" i="8"/>
  <c r="P276" i="8"/>
  <c r="R276" i="8" s="1"/>
  <c r="R277" i="8"/>
  <c r="P274" i="8"/>
  <c r="R274" i="8" s="1"/>
  <c r="R275" i="8"/>
  <c r="P1312" i="8"/>
  <c r="R1312" i="8" s="1"/>
  <c r="N493" i="8"/>
  <c r="N490" i="8" s="1"/>
  <c r="P91" i="8"/>
  <c r="R91" i="8" s="1"/>
  <c r="P92" i="8"/>
  <c r="R92" i="8" s="1"/>
  <c r="P93" i="8"/>
  <c r="R93" i="8" s="1"/>
  <c r="P94" i="8"/>
  <c r="R94" i="8" s="1"/>
  <c r="P95" i="8"/>
  <c r="R95" i="8" s="1"/>
  <c r="P96" i="8"/>
  <c r="R96" i="8" s="1"/>
  <c r="P97" i="8"/>
  <c r="R97" i="8" s="1"/>
  <c r="P72" i="8"/>
  <c r="R72" i="8" s="1"/>
  <c r="P73" i="8"/>
  <c r="R73" i="8" s="1"/>
  <c r="P74" i="8"/>
  <c r="R74" i="8" s="1"/>
  <c r="P75" i="8"/>
  <c r="R75" i="8" s="1"/>
  <c r="P76" i="8"/>
  <c r="R76" i="8" s="1"/>
  <c r="P77" i="8"/>
  <c r="R77" i="8" s="1"/>
  <c r="P78" i="8"/>
  <c r="R78" i="8" s="1"/>
  <c r="P79" i="8"/>
  <c r="R79" i="8" s="1"/>
  <c r="P80" i="8"/>
  <c r="R80" i="8" s="1"/>
  <c r="P81" i="8"/>
  <c r="R81" i="8" s="1"/>
  <c r="P82" i="8"/>
  <c r="R82" i="8" s="1"/>
  <c r="P84" i="8"/>
  <c r="R84" i="8" s="1"/>
  <c r="P85" i="8"/>
  <c r="R85" i="8" s="1"/>
  <c r="P64" i="8"/>
  <c r="R64" i="8" s="1"/>
  <c r="P65" i="8"/>
  <c r="R65" i="8" s="1"/>
  <c r="P66" i="8"/>
  <c r="R66" i="8" s="1"/>
  <c r="P67" i="8"/>
  <c r="R67" i="8" s="1"/>
  <c r="P68" i="8"/>
  <c r="R68" i="8" s="1"/>
  <c r="P69" i="8"/>
  <c r="R69" i="8" s="1"/>
  <c r="P63" i="8"/>
  <c r="R63" i="8" s="1"/>
  <c r="P53" i="8"/>
  <c r="R53" i="8" s="1"/>
  <c r="P54" i="8"/>
  <c r="R54" i="8" s="1"/>
  <c r="P55" i="8"/>
  <c r="R55" i="8" s="1"/>
  <c r="P56" i="8"/>
  <c r="R56" i="8" s="1"/>
  <c r="P57" i="8"/>
  <c r="R57" i="8" s="1"/>
  <c r="P58" i="8"/>
  <c r="R58" i="8" s="1"/>
  <c r="P59" i="8"/>
  <c r="R59" i="8" s="1"/>
  <c r="P60" i="8"/>
  <c r="R60" i="8" s="1"/>
  <c r="P61" i="8"/>
  <c r="R61" i="8" s="1"/>
  <c r="P62" i="8"/>
  <c r="R62" i="8" s="1"/>
  <c r="P52" i="8"/>
  <c r="R52" i="8" s="1"/>
  <c r="P44" i="8"/>
  <c r="R44" i="8" s="1"/>
  <c r="P45" i="8"/>
  <c r="R45" i="8" s="1"/>
  <c r="P46" i="8"/>
  <c r="R46" i="8" s="1"/>
  <c r="P47" i="8"/>
  <c r="R47" i="8" s="1"/>
  <c r="P48" i="8"/>
  <c r="R48" i="8" s="1"/>
  <c r="P43" i="8"/>
  <c r="R43" i="8" s="1"/>
  <c r="P35" i="8"/>
  <c r="R35" i="8" s="1"/>
  <c r="P36" i="8"/>
  <c r="R36" i="8" s="1"/>
  <c r="P38" i="8"/>
  <c r="R38" i="8" s="1"/>
  <c r="P39" i="8"/>
  <c r="R39" i="8" s="1"/>
  <c r="P41" i="8"/>
  <c r="R41" i="8" s="1"/>
  <c r="P34" i="8"/>
  <c r="R34" i="8" s="1"/>
  <c r="P12" i="8"/>
  <c r="R12" i="8" s="1"/>
  <c r="P13" i="8"/>
  <c r="R13" i="8" s="1"/>
  <c r="P14" i="8"/>
  <c r="R14" i="8" s="1"/>
  <c r="P15" i="8"/>
  <c r="R15" i="8" s="1"/>
  <c r="P16" i="8"/>
  <c r="R16" i="8" s="1"/>
  <c r="P17" i="8"/>
  <c r="R17" i="8" s="1"/>
  <c r="P18" i="8"/>
  <c r="R18" i="8" s="1"/>
  <c r="P19" i="8"/>
  <c r="R19" i="8" s="1"/>
  <c r="P20" i="8"/>
  <c r="R20" i="8" s="1"/>
  <c r="P21" i="8"/>
  <c r="R21" i="8" s="1"/>
  <c r="P22" i="8"/>
  <c r="R22" i="8" s="1"/>
  <c r="P23" i="8"/>
  <c r="R23" i="8" s="1"/>
  <c r="P24" i="8"/>
  <c r="R24" i="8" s="1"/>
  <c r="P25" i="8"/>
  <c r="R25" i="8" s="1"/>
  <c r="P26" i="8"/>
  <c r="R26" i="8" s="1"/>
  <c r="P27" i="8"/>
  <c r="R27" i="8" s="1"/>
  <c r="P28" i="8"/>
  <c r="R28" i="8" s="1"/>
  <c r="P29" i="8"/>
  <c r="R29" i="8" s="1"/>
  <c r="P30" i="8"/>
  <c r="R30" i="8" s="1"/>
  <c r="P31" i="8"/>
  <c r="R31" i="8" s="1"/>
  <c r="P32" i="8"/>
  <c r="R32" i="8" s="1"/>
  <c r="P11" i="8"/>
  <c r="R11" i="8" s="1"/>
  <c r="P9" i="8"/>
  <c r="R9" i="8" s="1"/>
  <c r="P6" i="8"/>
  <c r="R6" i="8" s="1"/>
  <c r="P7" i="8"/>
  <c r="R7" i="8" s="1"/>
  <c r="P108" i="8" l="1"/>
  <c r="R108" i="8" s="1"/>
  <c r="O1198" i="8" l="1"/>
  <c r="O1196" i="8" s="1"/>
  <c r="O1194" i="8"/>
  <c r="O1180" i="8"/>
  <c r="O1176" i="8"/>
  <c r="O1168" i="8"/>
  <c r="O1151" i="8"/>
  <c r="O1139" i="8"/>
  <c r="O1137" i="8" s="1"/>
  <c r="O1131" i="8"/>
  <c r="O1117" i="8"/>
  <c r="O1101" i="8"/>
  <c r="O1098" i="8"/>
  <c r="O1086" i="8"/>
  <c r="O1081" i="8"/>
  <c r="O1079" i="8"/>
  <c r="O1053" i="8"/>
  <c r="O1042" i="8"/>
  <c r="O1013" i="8"/>
  <c r="O1009" i="8"/>
  <c r="O977" i="8"/>
  <c r="O975" i="8"/>
  <c r="O942" i="8"/>
  <c r="O939" i="8"/>
  <c r="O937" i="8" s="1"/>
  <c r="O876" i="8"/>
  <c r="O850" i="8"/>
  <c r="O825" i="8"/>
  <c r="O764" i="8"/>
  <c r="O760" i="8"/>
  <c r="O754" i="8"/>
  <c r="O751" i="8"/>
  <c r="P751" i="8"/>
  <c r="R751" i="8" s="1"/>
  <c r="O748" i="8"/>
  <c r="O729" i="8"/>
  <c r="O707" i="8"/>
  <c r="O666" i="8"/>
  <c r="O658" i="8"/>
  <c r="O644" i="8"/>
  <c r="O628" i="8"/>
  <c r="O616" i="8"/>
  <c r="O596" i="8"/>
  <c r="O579" i="8"/>
  <c r="O556" i="8"/>
  <c r="O536" i="8"/>
  <c r="O519" i="8"/>
  <c r="O505" i="8"/>
  <c r="O493" i="8"/>
  <c r="O478" i="8"/>
  <c r="O476" i="8" s="1"/>
  <c r="O439" i="8"/>
  <c r="O424" i="8"/>
  <c r="O412" i="8"/>
  <c r="O400" i="8"/>
  <c r="O399" i="8" s="1"/>
  <c r="O375" i="8"/>
  <c r="O366" i="8"/>
  <c r="O351" i="8"/>
  <c r="O314" i="8"/>
  <c r="O302" i="8"/>
  <c r="O285" i="8"/>
  <c r="O276" i="8"/>
  <c r="O274" i="8"/>
  <c r="O257" i="8"/>
  <c r="O245" i="8"/>
  <c r="O231" i="8"/>
  <c r="O223" i="8"/>
  <c r="O213" i="8"/>
  <c r="O211" i="8" s="1"/>
  <c r="O190" i="8"/>
  <c r="O177" i="8"/>
  <c r="O171" i="8"/>
  <c r="O164" i="8"/>
  <c r="O163" i="8" s="1"/>
  <c r="O156" i="8"/>
  <c r="O154" i="8" s="1"/>
  <c r="O151" i="8"/>
  <c r="O150" i="8" s="1"/>
  <c r="O148" i="8"/>
  <c r="O147" i="8" s="1"/>
  <c r="O145" i="8"/>
  <c r="O142" i="8"/>
  <c r="O140" i="8"/>
  <c r="O71" i="8"/>
  <c r="N70" i="8"/>
  <c r="O90" i="8"/>
  <c r="N90" i="8"/>
  <c r="O86" i="8"/>
  <c r="P86" i="8" s="1"/>
  <c r="R86" i="8" s="1"/>
  <c r="O51" i="8"/>
  <c r="O42" i="8"/>
  <c r="O10" i="8"/>
  <c r="O5" i="8"/>
  <c r="O591" i="8"/>
  <c r="P592" i="8"/>
  <c r="R592" i="8" s="1"/>
  <c r="P593" i="8"/>
  <c r="R593" i="8" s="1"/>
  <c r="O946" i="8"/>
  <c r="O944" i="8" s="1"/>
  <c r="P945" i="8"/>
  <c r="R945" i="8" s="1"/>
  <c r="M239" i="8"/>
  <c r="O70" i="8" l="1"/>
  <c r="O312" i="8"/>
  <c r="O373" i="8"/>
  <c r="O422" i="8"/>
  <c r="O490" i="8"/>
  <c r="P490" i="8" s="1"/>
  <c r="R490" i="8" s="1"/>
  <c r="P493" i="8"/>
  <c r="R493" i="8" s="1"/>
  <c r="O554" i="8"/>
  <c r="O626" i="8"/>
  <c r="O684" i="8"/>
  <c r="O823" i="8"/>
  <c r="O1129" i="8"/>
  <c r="O1166" i="8"/>
  <c r="O437" i="8"/>
  <c r="O502" i="8"/>
  <c r="O577" i="8"/>
  <c r="O642" i="8"/>
  <c r="O705" i="8"/>
  <c r="O762" i="8"/>
  <c r="O847" i="8"/>
  <c r="O1174" i="8"/>
  <c r="O349" i="8"/>
  <c r="O455" i="8"/>
  <c r="O517" i="8"/>
  <c r="O594" i="8"/>
  <c r="O656" i="8"/>
  <c r="O727" i="8"/>
  <c r="O771" i="8"/>
  <c r="O1178" i="8"/>
  <c r="O410" i="8"/>
  <c r="O534" i="8"/>
  <c r="O614" i="8"/>
  <c r="O664" i="8"/>
  <c r="O797" i="8"/>
  <c r="O1083" i="8"/>
  <c r="O1114" i="8"/>
  <c r="O1149" i="8"/>
  <c r="O1051" i="8"/>
  <c r="O1011" i="8"/>
  <c r="O911" i="8"/>
  <c r="O874" i="8"/>
  <c r="O336" i="8"/>
  <c r="O255" i="8"/>
  <c r="O180" i="8"/>
  <c r="O221" i="8"/>
  <c r="O210" i="8" s="1"/>
  <c r="P90" i="8"/>
  <c r="R90" i="8" s="1"/>
  <c r="O115" i="8"/>
  <c r="O188" i="8"/>
  <c r="O169" i="8"/>
  <c r="O243" i="8"/>
  <c r="O283" i="8"/>
  <c r="P71" i="8"/>
  <c r="R71" i="8" s="1"/>
  <c r="O383" i="8"/>
  <c r="O8" i="8"/>
  <c r="N1271" i="8"/>
  <c r="P1271" i="8" s="1"/>
  <c r="R1271" i="8" s="1"/>
  <c r="O98" i="8" l="1"/>
  <c r="O770" i="8"/>
  <c r="P70" i="8"/>
  <c r="R70" i="8" s="1"/>
  <c r="O397" i="8"/>
  <c r="O282" i="8" s="1"/>
  <c r="O104" i="8"/>
  <c r="O153" i="8"/>
  <c r="N1117" i="8"/>
  <c r="P1117" i="8" s="1"/>
  <c r="R1117" i="8" s="1"/>
  <c r="N156" i="8"/>
  <c r="P156" i="8" s="1"/>
  <c r="R156" i="8" s="1"/>
  <c r="N1292" i="8"/>
  <c r="N658" i="8"/>
  <c r="P658" i="8" s="1"/>
  <c r="R658" i="8" s="1"/>
  <c r="N1290" i="8" l="1"/>
  <c r="N1289" i="8" s="1"/>
  <c r="P1292" i="8"/>
  <c r="R1292" i="8" s="1"/>
  <c r="P1289" i="8" l="1"/>
  <c r="R1289" i="8" s="1"/>
  <c r="P1290" i="8"/>
  <c r="R1290" i="8" s="1"/>
  <c r="M1406" i="8"/>
  <c r="L1338" i="8" l="1"/>
  <c r="M1338" i="8"/>
  <c r="K1338" i="8"/>
  <c r="J1338" i="8"/>
  <c r="L1336" i="8"/>
  <c r="K1329" i="8"/>
  <c r="M1329" i="8"/>
  <c r="L1330" i="8"/>
  <c r="L1329" i="8" s="1"/>
  <c r="L1406" i="8" l="1"/>
  <c r="L1399" i="8"/>
  <c r="L1320" i="8"/>
  <c r="L1321" i="8"/>
  <c r="L1324" i="8"/>
  <c r="L1326" i="8"/>
  <c r="L1328" i="8"/>
  <c r="M1312" i="8"/>
  <c r="M1400" i="8" s="1"/>
  <c r="K1312" i="8"/>
  <c r="K1400" i="8" s="1"/>
  <c r="L1209" i="8"/>
  <c r="K117" i="8"/>
  <c r="K115" i="8" s="1"/>
  <c r="L1286" i="8"/>
  <c r="M1286" i="8"/>
  <c r="K1286" i="8"/>
  <c r="L1271" i="8"/>
  <c r="M1271" i="8"/>
  <c r="K1271" i="8"/>
  <c r="L1269" i="8"/>
  <c r="M1269" i="8"/>
  <c r="K1269" i="8"/>
  <c r="M1104" i="8"/>
  <c r="L1086" i="8"/>
  <c r="L1083" i="8" s="1"/>
  <c r="M1057" i="8"/>
  <c r="M1053" i="8" s="1"/>
  <c r="M1013" i="8"/>
  <c r="L977" i="8"/>
  <c r="M977" i="8"/>
  <c r="K977" i="8"/>
  <c r="L774" i="8"/>
  <c r="M710" i="8"/>
  <c r="M707" i="8" s="1"/>
  <c r="M705" i="8" s="1"/>
  <c r="M686" i="8"/>
  <c r="L686" i="8"/>
  <c r="M666" i="8"/>
  <c r="M631" i="8"/>
  <c r="L628" i="8"/>
  <c r="M596" i="8"/>
  <c r="L596" i="8"/>
  <c r="L594" i="8" s="1"/>
  <c r="M579" i="8"/>
  <c r="M539" i="8"/>
  <c r="M536" i="8" s="1"/>
  <c r="M478" i="8"/>
  <c r="K457" i="8"/>
  <c r="L457" i="8"/>
  <c r="M457" i="8"/>
  <c r="K439" i="8"/>
  <c r="L439" i="8"/>
  <c r="M439" i="8"/>
  <c r="L424" i="8"/>
  <c r="K424" i="8"/>
  <c r="M424" i="8"/>
  <c r="M375" i="8"/>
  <c r="M373" i="8" s="1"/>
  <c r="M369" i="8"/>
  <c r="L369" i="8"/>
  <c r="L366" i="8" s="1"/>
  <c r="M318" i="8"/>
  <c r="L314" i="8"/>
  <c r="M277" i="8"/>
  <c r="M213" i="8"/>
  <c r="K213" i="8"/>
  <c r="L213" i="8"/>
  <c r="M171" i="8"/>
  <c r="L171" i="8"/>
  <c r="L190" i="8"/>
  <c r="M117" i="8"/>
  <c r="L117" i="8"/>
  <c r="M107" i="8"/>
  <c r="L107" i="8"/>
  <c r="M51" i="8" l="1"/>
  <c r="L51" i="8"/>
  <c r="K51" i="8"/>
  <c r="L90" i="8"/>
  <c r="M90" i="8"/>
  <c r="K90" i="8"/>
  <c r="K86" i="8"/>
  <c r="L86" i="8"/>
  <c r="M86" i="8"/>
  <c r="L71" i="8"/>
  <c r="M71" i="8"/>
  <c r="L42" i="8"/>
  <c r="M42" i="8"/>
  <c r="L33" i="8"/>
  <c r="M33" i="8"/>
  <c r="L10" i="8"/>
  <c r="M10" i="8"/>
  <c r="M70" i="8" l="1"/>
  <c r="L70" i="8"/>
  <c r="M8" i="8"/>
  <c r="L8" i="8"/>
  <c r="M145" i="8" l="1"/>
  <c r="L140" i="8"/>
  <c r="L1292" i="8"/>
  <c r="L1290" i="8" s="1"/>
  <c r="L1289" i="8" s="1"/>
  <c r="M1292" i="8"/>
  <c r="M1290" i="8" s="1"/>
  <c r="M1289" i="8" s="1"/>
  <c r="K1292" i="8"/>
  <c r="K1290" i="8" s="1"/>
  <c r="K1289" i="8" s="1"/>
  <c r="K1260" i="8"/>
  <c r="L1260" i="8"/>
  <c r="M1260" i="8"/>
  <c r="L1257" i="8"/>
  <c r="M1257" i="8"/>
  <c r="K1257" i="8"/>
  <c r="L1255" i="8"/>
  <c r="M1255" i="8"/>
  <c r="K1255" i="8"/>
  <c r="M1248" i="8"/>
  <c r="M1246" i="8" s="1"/>
  <c r="L1246" i="8"/>
  <c r="K1246" i="8"/>
  <c r="M1228" i="8"/>
  <c r="M1226" i="8" s="1"/>
  <c r="L1228" i="8"/>
  <c r="L1226" i="8" s="1"/>
  <c r="K1226" i="8"/>
  <c r="K1209" i="8"/>
  <c r="K1198" i="8"/>
  <c r="K1196" i="8" s="1"/>
  <c r="L1198" i="8"/>
  <c r="L1196" i="8" s="1"/>
  <c r="M1198" i="8"/>
  <c r="M1196" i="8" s="1"/>
  <c r="K1194" i="8"/>
  <c r="L1194" i="8"/>
  <c r="M1194" i="8"/>
  <c r="L1180" i="8"/>
  <c r="L1178" i="8" s="1"/>
  <c r="M1182" i="8"/>
  <c r="M1180" i="8" s="1"/>
  <c r="M1178" i="8" s="1"/>
  <c r="K1178" i="8"/>
  <c r="K1176" i="8"/>
  <c r="K1174" i="8" s="1"/>
  <c r="L1176" i="8"/>
  <c r="L1174" i="8" s="1"/>
  <c r="M1176" i="8"/>
  <c r="M1174" i="8" s="1"/>
  <c r="L1168" i="8"/>
  <c r="L1166" i="8" s="1"/>
  <c r="M1168" i="8"/>
  <c r="M1166" i="8" s="1"/>
  <c r="K1168" i="8"/>
  <c r="K1166" i="8" s="1"/>
  <c r="K1151" i="8"/>
  <c r="K1149" i="8" s="1"/>
  <c r="L1151" i="8"/>
  <c r="L1149" i="8" s="1"/>
  <c r="M1151" i="8"/>
  <c r="M1149" i="8" s="1"/>
  <c r="K1137" i="8"/>
  <c r="M1140" i="8"/>
  <c r="M1139" i="8" s="1"/>
  <c r="M1137" i="8" s="1"/>
  <c r="L1139" i="8"/>
  <c r="L1137" i="8" s="1"/>
  <c r="K1131" i="8"/>
  <c r="K1129" i="8" s="1"/>
  <c r="L1131" i="8"/>
  <c r="L1129" i="8" s="1"/>
  <c r="M1131" i="8"/>
  <c r="M1129" i="8" s="1"/>
  <c r="K1117" i="8"/>
  <c r="K1114" i="8" s="1"/>
  <c r="L1117" i="8"/>
  <c r="L1114" i="8" s="1"/>
  <c r="M1117" i="8"/>
  <c r="M1114" i="8" s="1"/>
  <c r="G1102" i="8"/>
  <c r="H1102" i="8"/>
  <c r="L1104" i="8"/>
  <c r="L1101" i="8" s="1"/>
  <c r="M1101" i="8"/>
  <c r="K1104" i="8"/>
  <c r="K1101" i="8" s="1"/>
  <c r="K1098" i="8"/>
  <c r="L1098" i="8"/>
  <c r="M1098" i="8"/>
  <c r="K1086" i="8"/>
  <c r="K1083" i="8" s="1"/>
  <c r="M1086" i="8"/>
  <c r="M1083" i="8" s="1"/>
  <c r="K1081" i="8"/>
  <c r="L1081" i="8"/>
  <c r="M1081" i="8"/>
  <c r="K1079" i="8"/>
  <c r="L1079" i="8"/>
  <c r="M1079" i="8"/>
  <c r="K1053" i="8"/>
  <c r="K1051" i="8" s="1"/>
  <c r="L1053" i="8"/>
  <c r="L1051" i="8" s="1"/>
  <c r="M1051" i="8"/>
  <c r="K1049" i="8"/>
  <c r="L1049" i="8"/>
  <c r="M1049" i="8"/>
  <c r="K1044" i="8"/>
  <c r="L1044" i="8"/>
  <c r="M1044" i="8"/>
  <c r="K1042" i="8"/>
  <c r="L1042" i="8"/>
  <c r="M1042" i="8"/>
  <c r="K1037" i="8"/>
  <c r="L1037" i="8"/>
  <c r="M1037" i="8"/>
  <c r="K1013" i="8"/>
  <c r="K1011" i="8" s="1"/>
  <c r="J1013" i="8"/>
  <c r="L1013" i="8"/>
  <c r="L1011" i="8" s="1"/>
  <c r="M1011" i="8"/>
  <c r="K1009" i="8"/>
  <c r="L1009" i="8"/>
  <c r="M1009" i="8"/>
  <c r="K1004" i="8"/>
  <c r="L1004" i="8"/>
  <c r="M1004" i="8"/>
  <c r="K981" i="8"/>
  <c r="K979" i="8" s="1"/>
  <c r="L981" i="8"/>
  <c r="L979" i="8" s="1"/>
  <c r="M981" i="8"/>
  <c r="M979" i="8" s="1"/>
  <c r="M975" i="8"/>
  <c r="K975" i="8"/>
  <c r="L975" i="8"/>
  <c r="K970" i="8"/>
  <c r="L970" i="8"/>
  <c r="M970" i="8"/>
  <c r="K946" i="8"/>
  <c r="K944" i="8" s="1"/>
  <c r="L946" i="8"/>
  <c r="L944" i="8" s="1"/>
  <c r="M946" i="8"/>
  <c r="M944" i="8" s="1"/>
  <c r="K942" i="8"/>
  <c r="L942" i="8"/>
  <c r="M942" i="8"/>
  <c r="K937" i="8"/>
  <c r="L937" i="8"/>
  <c r="M937" i="8"/>
  <c r="K913" i="8"/>
  <c r="K911" i="8" s="1"/>
  <c r="L913" i="8"/>
  <c r="L911" i="8" s="1"/>
  <c r="M913" i="8"/>
  <c r="M911" i="8" s="1"/>
  <c r="K876" i="8"/>
  <c r="K874" i="8" s="1"/>
  <c r="L876" i="8"/>
  <c r="L874" i="8" s="1"/>
  <c r="M876" i="8"/>
  <c r="M874" i="8" s="1"/>
  <c r="M872" i="8"/>
  <c r="L872" i="8"/>
  <c r="K872" i="8"/>
  <c r="L850" i="8"/>
  <c r="L847" i="8" s="1"/>
  <c r="K850" i="8"/>
  <c r="K847" i="8" s="1"/>
  <c r="M850" i="8"/>
  <c r="M847" i="8" s="1"/>
  <c r="K825" i="8"/>
  <c r="K823" i="8" s="1"/>
  <c r="L825" i="8"/>
  <c r="L823" i="8" s="1"/>
  <c r="M825" i="8"/>
  <c r="M823" i="8" s="1"/>
  <c r="M800" i="8"/>
  <c r="M797" i="8" s="1"/>
  <c r="L800" i="8"/>
  <c r="L797" i="8" s="1"/>
  <c r="K800" i="8"/>
  <c r="K797" i="8" s="1"/>
  <c r="K777" i="8"/>
  <c r="K774" i="8" s="1"/>
  <c r="K771" i="8" s="1"/>
  <c r="M777" i="8"/>
  <c r="J777" i="8"/>
  <c r="L771" i="8"/>
  <c r="J762" i="8"/>
  <c r="L764" i="8"/>
  <c r="L762" i="8" s="1"/>
  <c r="M764" i="8"/>
  <c r="M762" i="8" s="1"/>
  <c r="K764" i="8"/>
  <c r="K762" i="8" s="1"/>
  <c r="K760" i="8"/>
  <c r="L760" i="8"/>
  <c r="M760" i="8"/>
  <c r="L756" i="8"/>
  <c r="L754" i="8" s="1"/>
  <c r="M756" i="8"/>
  <c r="M754" i="8" s="1"/>
  <c r="K756" i="8"/>
  <c r="K754" i="8" s="1"/>
  <c r="J754" i="8"/>
  <c r="L751" i="8"/>
  <c r="M751" i="8"/>
  <c r="K751" i="8"/>
  <c r="L748" i="8"/>
  <c r="M748" i="8"/>
  <c r="K748" i="8"/>
  <c r="K727" i="8"/>
  <c r="L727" i="8"/>
  <c r="M727" i="8"/>
  <c r="K707" i="8"/>
  <c r="K705" i="8" s="1"/>
  <c r="L707" i="8"/>
  <c r="L705" i="8" s="1"/>
  <c r="K686" i="8"/>
  <c r="K684" i="8" s="1"/>
  <c r="L684" i="8"/>
  <c r="M684" i="8"/>
  <c r="K666" i="8"/>
  <c r="K664" i="8" s="1"/>
  <c r="L666" i="8"/>
  <c r="L664" i="8" s="1"/>
  <c r="M664" i="8"/>
  <c r="K658" i="8"/>
  <c r="K656" i="8" s="1"/>
  <c r="L658" i="8"/>
  <c r="L656" i="8" s="1"/>
  <c r="M658" i="8"/>
  <c r="M656" i="8" s="1"/>
  <c r="J658" i="8"/>
  <c r="K644" i="8"/>
  <c r="K642" i="8" s="1"/>
  <c r="L644" i="8"/>
  <c r="L642" i="8" s="1"/>
  <c r="M644" i="8"/>
  <c r="M642" i="8" s="1"/>
  <c r="K628" i="8"/>
  <c r="K626" i="8" s="1"/>
  <c r="L626" i="8"/>
  <c r="M628" i="8"/>
  <c r="M626" i="8" s="1"/>
  <c r="K616" i="8"/>
  <c r="K614" i="8" s="1"/>
  <c r="L616" i="8"/>
  <c r="L614" i="8" s="1"/>
  <c r="M616" i="8"/>
  <c r="M614" i="8" s="1"/>
  <c r="M594" i="8"/>
  <c r="K579" i="8"/>
  <c r="K577" i="8" s="1"/>
  <c r="L579" i="8"/>
  <c r="L577" i="8" s="1"/>
  <c r="M556" i="8"/>
  <c r="M554" i="8" s="1"/>
  <c r="L556" i="8"/>
  <c r="L554" i="8" s="1"/>
  <c r="K536" i="8"/>
  <c r="K534" i="8" s="1"/>
  <c r="L536" i="8"/>
  <c r="L534" i="8" s="1"/>
  <c r="M534" i="8"/>
  <c r="M522" i="8"/>
  <c r="M519" i="8" s="1"/>
  <c r="M517" i="8" s="1"/>
  <c r="L522" i="8"/>
  <c r="L519" i="8" s="1"/>
  <c r="L517" i="8" s="1"/>
  <c r="K505" i="8"/>
  <c r="K502" i="8" s="1"/>
  <c r="L505" i="8"/>
  <c r="L502" i="8" s="1"/>
  <c r="M505" i="8"/>
  <c r="M502" i="8" s="1"/>
  <c r="K591" i="8"/>
  <c r="L591" i="8"/>
  <c r="M591" i="8"/>
  <c r="M577" i="8"/>
  <c r="K554" i="8"/>
  <c r="K517" i="8"/>
  <c r="L493" i="8"/>
  <c r="L490" i="8" s="1"/>
  <c r="M493" i="8"/>
  <c r="M490" i="8" s="1"/>
  <c r="K493" i="8"/>
  <c r="K490" i="8" s="1"/>
  <c r="K478" i="8"/>
  <c r="K476" i="8" s="1"/>
  <c r="L478" i="8"/>
  <c r="L476" i="8" s="1"/>
  <c r="M476" i="8"/>
  <c r="K455" i="8"/>
  <c r="L455" i="8"/>
  <c r="M455" i="8"/>
  <c r="K437" i="8"/>
  <c r="L437" i="8"/>
  <c r="M437" i="8"/>
  <c r="K422" i="8"/>
  <c r="L422" i="8"/>
  <c r="M422" i="8"/>
  <c r="K412" i="8"/>
  <c r="K410" i="8" s="1"/>
  <c r="L412" i="8"/>
  <c r="L410" i="8" s="1"/>
  <c r="M412" i="8"/>
  <c r="M410" i="8" s="1"/>
  <c r="K373" i="8"/>
  <c r="L373" i="8"/>
  <c r="K366" i="8"/>
  <c r="M366" i="8"/>
  <c r="L351" i="8"/>
  <c r="L349" i="8" s="1"/>
  <c r="M353" i="8"/>
  <c r="M351" i="8" s="1"/>
  <c r="M349" i="8" s="1"/>
  <c r="K351" i="8"/>
  <c r="K349" i="8" s="1"/>
  <c r="K314" i="8"/>
  <c r="K312" i="8" s="1"/>
  <c r="L312" i="8"/>
  <c r="M314" i="8"/>
  <c r="M312" i="8" s="1"/>
  <c r="K304" i="8"/>
  <c r="K302" i="8" s="1"/>
  <c r="L304" i="8"/>
  <c r="L302" i="8" s="1"/>
  <c r="M304" i="8"/>
  <c r="M302" i="8" s="1"/>
  <c r="K285" i="8"/>
  <c r="K283" i="8" s="1"/>
  <c r="L285" i="8"/>
  <c r="L283" i="8" s="1"/>
  <c r="M285" i="8"/>
  <c r="M283" i="8" s="1"/>
  <c r="K276" i="8"/>
  <c r="L276" i="8"/>
  <c r="M276" i="8"/>
  <c r="K274" i="8"/>
  <c r="L274" i="8"/>
  <c r="M274" i="8"/>
  <c r="K257" i="8"/>
  <c r="K255" i="8" s="1"/>
  <c r="L257" i="8"/>
  <c r="L255" i="8" s="1"/>
  <c r="M257" i="8"/>
  <c r="M255" i="8" s="1"/>
  <c r="K245" i="8"/>
  <c r="K243" i="8" s="1"/>
  <c r="L245" i="8"/>
  <c r="L243" i="8" s="1"/>
  <c r="M245" i="8"/>
  <c r="M243" i="8" s="1"/>
  <c r="K239" i="8"/>
  <c r="K238" i="8" s="1"/>
  <c r="L239" i="8"/>
  <c r="L238" i="8" s="1"/>
  <c r="M238" i="8"/>
  <c r="K232" i="8"/>
  <c r="K231" i="8" s="1"/>
  <c r="L232" i="8"/>
  <c r="L231" i="8" s="1"/>
  <c r="M232" i="8"/>
  <c r="M231" i="8" s="1"/>
  <c r="K223" i="8"/>
  <c r="K221" i="8" s="1"/>
  <c r="L223" i="8"/>
  <c r="L221" i="8" s="1"/>
  <c r="M223" i="8"/>
  <c r="M221" i="8" s="1"/>
  <c r="K211" i="8"/>
  <c r="L211" i="8"/>
  <c r="M211" i="8"/>
  <c r="K208" i="8"/>
  <c r="L208" i="8"/>
  <c r="M208" i="8"/>
  <c r="K190" i="8"/>
  <c r="K188" i="8" s="1"/>
  <c r="L188" i="8"/>
  <c r="M190" i="8"/>
  <c r="M188" i="8" s="1"/>
  <c r="K181" i="8"/>
  <c r="K180" i="8" s="1"/>
  <c r="L181" i="8"/>
  <c r="L180" i="8" s="1"/>
  <c r="M181" i="8"/>
  <c r="M180" i="8" s="1"/>
  <c r="K156" i="8"/>
  <c r="K154" i="8" s="1"/>
  <c r="L156" i="8"/>
  <c r="L154" i="8" s="1"/>
  <c r="M156" i="8"/>
  <c r="M154" i="8" s="1"/>
  <c r="K177" i="8"/>
  <c r="L177" i="8"/>
  <c r="M177" i="8"/>
  <c r="K169" i="8"/>
  <c r="L169" i="8"/>
  <c r="M169" i="8"/>
  <c r="M164" i="8"/>
  <c r="M163" i="8" s="1"/>
  <c r="L164" i="8"/>
  <c r="L163" i="8" s="1"/>
  <c r="K164" i="8"/>
  <c r="K163" i="8" s="1"/>
  <c r="M151" i="8"/>
  <c r="M150" i="8" s="1"/>
  <c r="L151" i="8"/>
  <c r="L150" i="8" s="1"/>
  <c r="K151" i="8"/>
  <c r="K150" i="8" s="1"/>
  <c r="L145" i="8"/>
  <c r="K145" i="8"/>
  <c r="K140" i="8"/>
  <c r="L115" i="8"/>
  <c r="M115" i="8"/>
  <c r="M105" i="8"/>
  <c r="L105" i="8"/>
  <c r="K105" i="8"/>
  <c r="K71" i="8"/>
  <c r="K42" i="8"/>
  <c r="K33" i="8"/>
  <c r="K10" i="8"/>
  <c r="M210" i="8" l="1"/>
  <c r="K770" i="8"/>
  <c r="K230" i="8"/>
  <c r="L210" i="8"/>
  <c r="L770" i="8"/>
  <c r="K1208" i="8"/>
  <c r="M230" i="8"/>
  <c r="L230" i="8"/>
  <c r="L1208" i="8"/>
  <c r="K104" i="8"/>
  <c r="M774" i="8"/>
  <c r="M771" i="8" s="1"/>
  <c r="M770" i="8" s="1"/>
  <c r="M1208" i="8"/>
  <c r="L153" i="8"/>
  <c r="K210" i="8"/>
  <c r="K153" i="8"/>
  <c r="L282" i="8"/>
  <c r="K282" i="8"/>
  <c r="M282" i="8"/>
  <c r="M153" i="8"/>
  <c r="M104" i="8"/>
  <c r="L104" i="8"/>
  <c r="K8" i="8"/>
  <c r="K70" i="8"/>
  <c r="L5" i="8"/>
  <c r="L98" i="8" s="1"/>
  <c r="K1307" i="8" l="1"/>
  <c r="L1307" i="8"/>
  <c r="L1308" i="8" s="1"/>
  <c r="M1307" i="8"/>
  <c r="K98" i="8"/>
  <c r="M5" i="8"/>
  <c r="M98" i="8" s="1"/>
  <c r="K1308" i="8" l="1"/>
  <c r="K1401" i="8" s="1"/>
  <c r="K1409" i="8" s="1"/>
  <c r="M1308" i="8"/>
  <c r="M1401" i="8" s="1"/>
  <c r="M1409" i="8" s="1"/>
  <c r="N223" i="8"/>
  <c r="N221" i="8" l="1"/>
  <c r="P221" i="8" s="1"/>
  <c r="R221" i="8" s="1"/>
  <c r="P223" i="8"/>
  <c r="R223" i="8" s="1"/>
  <c r="N194" i="8"/>
  <c r="N190" i="8" l="1"/>
  <c r="P190" i="8" s="1"/>
  <c r="R190" i="8" s="1"/>
  <c r="P194" i="8"/>
  <c r="R194" i="8" s="1"/>
  <c r="N1168" i="8"/>
  <c r="P1168" i="8" s="1"/>
  <c r="R1168" i="8" s="1"/>
  <c r="N1154" i="8"/>
  <c r="N1228" i="8" l="1"/>
  <c r="P1231" i="8"/>
  <c r="R1231" i="8" s="1"/>
  <c r="N1151" i="8"/>
  <c r="P1151" i="8" s="1"/>
  <c r="R1151" i="8" s="1"/>
  <c r="P1154" i="8"/>
  <c r="R1154" i="8" s="1"/>
  <c r="N853" i="8"/>
  <c r="P853" i="8" s="1"/>
  <c r="R853" i="8" s="1"/>
  <c r="N1226" i="8" l="1"/>
  <c r="P1226" i="8" s="1"/>
  <c r="R1226" i="8" s="1"/>
  <c r="P1228" i="8"/>
  <c r="R1228" i="8" s="1"/>
  <c r="N732" i="8"/>
  <c r="P732" i="8" s="1"/>
  <c r="R732" i="8" s="1"/>
  <c r="H316" i="8" l="1"/>
  <c r="H317" i="8"/>
  <c r="N338" i="8"/>
  <c r="N336" i="8" l="1"/>
  <c r="P336" i="8" s="1"/>
  <c r="R336" i="8" s="1"/>
  <c r="P338" i="8"/>
  <c r="R338" i="8" s="1"/>
  <c r="P400" i="8"/>
  <c r="R400" i="8" s="1"/>
  <c r="N386" i="8"/>
  <c r="N375" i="8"/>
  <c r="N397" i="8" l="1"/>
  <c r="P397" i="8" s="1"/>
  <c r="R397" i="8" s="1"/>
  <c r="P399" i="8"/>
  <c r="R399" i="8" s="1"/>
  <c r="N373" i="8"/>
  <c r="P373" i="8" s="1"/>
  <c r="R373" i="8" s="1"/>
  <c r="P375" i="8"/>
  <c r="R375" i="8" s="1"/>
  <c r="N385" i="8"/>
  <c r="N383" i="8" s="1"/>
  <c r="P386" i="8"/>
  <c r="R386" i="8" s="1"/>
  <c r="N42" i="8"/>
  <c r="P42" i="8" s="1"/>
  <c r="R42" i="8" s="1"/>
  <c r="N1198" i="8"/>
  <c r="P385" i="8" l="1"/>
  <c r="N1196" i="8"/>
  <c r="P1196" i="8" s="1"/>
  <c r="R1196" i="8" s="1"/>
  <c r="P1198" i="8"/>
  <c r="R1198" i="8" s="1"/>
  <c r="P383" i="8" l="1"/>
  <c r="R383" i="8" s="1"/>
  <c r="R385" i="8"/>
  <c r="N1104" i="8"/>
  <c r="P1104" i="8" s="1"/>
  <c r="R1104" i="8" s="1"/>
  <c r="N1336" i="8" l="1"/>
  <c r="P1336" i="8" s="1"/>
  <c r="R1336" i="8" s="1"/>
  <c r="P1329" i="8"/>
  <c r="R1329" i="8" s="1"/>
  <c r="N1312" i="8" l="1"/>
  <c r="N1406" i="8" l="1"/>
  <c r="P1406" i="8" s="1"/>
  <c r="N1017" i="8"/>
  <c r="N366" i="8"/>
  <c r="P366" i="8" s="1"/>
  <c r="R366" i="8" s="1"/>
  <c r="N33" i="8"/>
  <c r="P33" i="8" s="1"/>
  <c r="R33" i="8" s="1"/>
  <c r="N5" i="8"/>
  <c r="P5" i="8" s="1"/>
  <c r="R5" i="8" s="1"/>
  <c r="P1338" i="8" l="1"/>
  <c r="R1338" i="8" s="1"/>
  <c r="N1013" i="8"/>
  <c r="P1017" i="8"/>
  <c r="R1017" i="8" s="1"/>
  <c r="N1400" i="8"/>
  <c r="P1400" i="8" s="1"/>
  <c r="R1400" i="8" s="1"/>
  <c r="N1286" i="8"/>
  <c r="P1286" i="8" s="1"/>
  <c r="R1286" i="8" s="1"/>
  <c r="N1269" i="8"/>
  <c r="N1266" i="8"/>
  <c r="N1260" i="8"/>
  <c r="P1260" i="8" s="1"/>
  <c r="R1260" i="8" s="1"/>
  <c r="N1255" i="8"/>
  <c r="G1255" i="8"/>
  <c r="N1248" i="8"/>
  <c r="N1246" i="8" s="1"/>
  <c r="P1246" i="8" s="1"/>
  <c r="R1246" i="8" s="1"/>
  <c r="N1216" i="8"/>
  <c r="N1209" i="8" s="1"/>
  <c r="N1194" i="8"/>
  <c r="N1176" i="8"/>
  <c r="N1149" i="8"/>
  <c r="P1149" i="8" s="1"/>
  <c r="R1149" i="8" s="1"/>
  <c r="N1101" i="8"/>
  <c r="P1101" i="8" s="1"/>
  <c r="R1101" i="8" s="1"/>
  <c r="P1216" i="8" l="1"/>
  <c r="P1209" i="8" s="1"/>
  <c r="N1208" i="8"/>
  <c r="N1174" i="8"/>
  <c r="P1174" i="8" s="1"/>
  <c r="R1174" i="8" s="1"/>
  <c r="P1176" i="8"/>
  <c r="R1176" i="8" s="1"/>
  <c r="N1011" i="8"/>
  <c r="P1011" i="8" s="1"/>
  <c r="R1011" i="8" s="1"/>
  <c r="P1013" i="8"/>
  <c r="R1013" i="8" s="1"/>
  <c r="N1131" i="8"/>
  <c r="N1098" i="8"/>
  <c r="N1086" i="8"/>
  <c r="P1086" i="8" s="1"/>
  <c r="R1086" i="8" s="1"/>
  <c r="N1081" i="8"/>
  <c r="N1079" i="8"/>
  <c r="P1079" i="8" s="1"/>
  <c r="R1079" i="8" s="1"/>
  <c r="N1049" i="8"/>
  <c r="P1049" i="8" s="1"/>
  <c r="R1049" i="8" s="1"/>
  <c r="N1046" i="8"/>
  <c r="N1042" i="8"/>
  <c r="P1042" i="8" s="1"/>
  <c r="R1042" i="8" s="1"/>
  <c r="N1039" i="8"/>
  <c r="R1216" i="8" l="1"/>
  <c r="N1037" i="8"/>
  <c r="P1037" i="8" s="1"/>
  <c r="R1037" i="8" s="1"/>
  <c r="P1039" i="8"/>
  <c r="R1039" i="8" s="1"/>
  <c r="N1044" i="8"/>
  <c r="P1044" i="8" s="1"/>
  <c r="R1044" i="8" s="1"/>
  <c r="P1046" i="8"/>
  <c r="R1046" i="8" s="1"/>
  <c r="N1129" i="8"/>
  <c r="P1129" i="8" s="1"/>
  <c r="R1129" i="8" s="1"/>
  <c r="P1131" i="8"/>
  <c r="R1131" i="8" s="1"/>
  <c r="N1009" i="8"/>
  <c r="N1006" i="8"/>
  <c r="N977" i="8"/>
  <c r="N975" i="8"/>
  <c r="P975" i="8" s="1"/>
  <c r="R975" i="8" s="1"/>
  <c r="N972" i="8"/>
  <c r="N950" i="8"/>
  <c r="N942" i="8"/>
  <c r="P942" i="8" s="1"/>
  <c r="R942" i="8" s="1"/>
  <c r="N939" i="8"/>
  <c r="N917" i="8"/>
  <c r="N876" i="8"/>
  <c r="P876" i="8" s="1"/>
  <c r="R876" i="8" s="1"/>
  <c r="P1208" i="8" l="1"/>
  <c r="R1208" i="8" s="1"/>
  <c r="R1209" i="8"/>
  <c r="N970" i="8"/>
  <c r="P970" i="8" s="1"/>
  <c r="R970" i="8" s="1"/>
  <c r="P972" i="8"/>
  <c r="R972" i="8" s="1"/>
  <c r="N913" i="8"/>
  <c r="P917" i="8"/>
  <c r="R917" i="8" s="1"/>
  <c r="N946" i="8"/>
  <c r="P946" i="8" s="1"/>
  <c r="P950" i="8"/>
  <c r="R950" i="8" s="1"/>
  <c r="N1004" i="8"/>
  <c r="P1004" i="8" s="1"/>
  <c r="R1004" i="8" s="1"/>
  <c r="P1006" i="8"/>
  <c r="R1006" i="8" s="1"/>
  <c r="N937" i="8"/>
  <c r="P937" i="8" s="1"/>
  <c r="R937" i="8" s="1"/>
  <c r="P939" i="8"/>
  <c r="R939" i="8" s="1"/>
  <c r="N872" i="8"/>
  <c r="P872" i="8" s="1"/>
  <c r="R872" i="8" s="1"/>
  <c r="N828" i="8"/>
  <c r="N777" i="8"/>
  <c r="N764" i="8"/>
  <c r="N760" i="8"/>
  <c r="N756" i="8"/>
  <c r="N751" i="8"/>
  <c r="N748" i="8"/>
  <c r="P748" i="8" s="1"/>
  <c r="R748" i="8" s="1"/>
  <c r="N729" i="8"/>
  <c r="P729" i="8" s="1"/>
  <c r="R729" i="8" s="1"/>
  <c r="N710" i="8"/>
  <c r="N689" i="8"/>
  <c r="N669" i="8"/>
  <c r="N656" i="8"/>
  <c r="P656" i="8" s="1"/>
  <c r="R656" i="8" s="1"/>
  <c r="P944" i="8" l="1"/>
  <c r="R944" i="8" s="1"/>
  <c r="R946" i="8"/>
  <c r="N707" i="8"/>
  <c r="P707" i="8" s="1"/>
  <c r="R707" i="8" s="1"/>
  <c r="P710" i="8"/>
  <c r="R710" i="8" s="1"/>
  <c r="N754" i="8"/>
  <c r="P754" i="8" s="1"/>
  <c r="R754" i="8" s="1"/>
  <c r="P756" i="8"/>
  <c r="R756" i="8" s="1"/>
  <c r="N911" i="8"/>
  <c r="P911" i="8" s="1"/>
  <c r="R911" i="8" s="1"/>
  <c r="P913" i="8"/>
  <c r="R913" i="8" s="1"/>
  <c r="N686" i="8"/>
  <c r="P686" i="8" s="1"/>
  <c r="R686" i="8" s="1"/>
  <c r="P689" i="8"/>
  <c r="R689" i="8" s="1"/>
  <c r="N825" i="8"/>
  <c r="P828" i="8"/>
  <c r="R828" i="8" s="1"/>
  <c r="N666" i="8"/>
  <c r="P666" i="8" s="1"/>
  <c r="R666" i="8" s="1"/>
  <c r="P669" i="8"/>
  <c r="R669" i="8" s="1"/>
  <c r="N762" i="8"/>
  <c r="P762" i="8" s="1"/>
  <c r="R762" i="8" s="1"/>
  <c r="P764" i="8"/>
  <c r="R764" i="8" s="1"/>
  <c r="N774" i="8"/>
  <c r="P774" i="8" s="1"/>
  <c r="R774" i="8" s="1"/>
  <c r="P777" i="8"/>
  <c r="R777" i="8" s="1"/>
  <c r="N600" i="8"/>
  <c r="N591" i="8"/>
  <c r="P591" i="8" s="1"/>
  <c r="R591" i="8" s="1"/>
  <c r="N579" i="8"/>
  <c r="N560" i="8"/>
  <c r="N522" i="8"/>
  <c r="N478" i="8"/>
  <c r="N427" i="8"/>
  <c r="N412" i="8"/>
  <c r="N353" i="8"/>
  <c r="N302" i="8"/>
  <c r="P302" i="8" s="1"/>
  <c r="R302" i="8" s="1"/>
  <c r="N287" i="8"/>
  <c r="N276" i="8"/>
  <c r="N274" i="8"/>
  <c r="N257" i="8"/>
  <c r="N245" i="8"/>
  <c r="N239" i="8"/>
  <c r="N238" i="8" s="1"/>
  <c r="N233" i="8"/>
  <c r="N232" i="8" s="1"/>
  <c r="N231" i="8" s="1"/>
  <c r="N410" i="8" l="1"/>
  <c r="P410" i="8" s="1"/>
  <c r="R410" i="8" s="1"/>
  <c r="P412" i="8"/>
  <c r="R412" i="8" s="1"/>
  <c r="N424" i="8"/>
  <c r="P427" i="8"/>
  <c r="R427" i="8" s="1"/>
  <c r="N556" i="8"/>
  <c r="P560" i="8"/>
  <c r="R560" i="8" s="1"/>
  <c r="N577" i="8"/>
  <c r="P577" i="8" s="1"/>
  <c r="R577" i="8" s="1"/>
  <c r="P579" i="8"/>
  <c r="R579" i="8" s="1"/>
  <c r="N351" i="8"/>
  <c r="P353" i="8"/>
  <c r="R353" i="8" s="1"/>
  <c r="N519" i="8"/>
  <c r="P519" i="8" s="1"/>
  <c r="R519" i="8" s="1"/>
  <c r="P522" i="8"/>
  <c r="R522" i="8" s="1"/>
  <c r="N596" i="8"/>
  <c r="P600" i="8"/>
  <c r="R600" i="8" s="1"/>
  <c r="N823" i="8"/>
  <c r="P823" i="8" s="1"/>
  <c r="R823" i="8" s="1"/>
  <c r="P825" i="8"/>
  <c r="R825" i="8" s="1"/>
  <c r="N243" i="8"/>
  <c r="P243" i="8" s="1"/>
  <c r="R243" i="8" s="1"/>
  <c r="P245" i="8"/>
  <c r="R245" i="8" s="1"/>
  <c r="N285" i="8"/>
  <c r="P287" i="8"/>
  <c r="R287" i="8" s="1"/>
  <c r="N255" i="8"/>
  <c r="P255" i="8" s="1"/>
  <c r="R255" i="8" s="1"/>
  <c r="P257" i="8"/>
  <c r="R257" i="8" s="1"/>
  <c r="N476" i="8"/>
  <c r="P478" i="8"/>
  <c r="N230" i="8"/>
  <c r="N705" i="8"/>
  <c r="P705" i="8" s="1"/>
  <c r="R705" i="8" s="1"/>
  <c r="P476" i="8" l="1"/>
  <c r="R476" i="8" s="1"/>
  <c r="R478" i="8"/>
  <c r="N422" i="8"/>
  <c r="P422" i="8" s="1"/>
  <c r="R422" i="8" s="1"/>
  <c r="P424" i="8"/>
  <c r="R424" i="8" s="1"/>
  <c r="N594" i="8"/>
  <c r="P594" i="8" s="1"/>
  <c r="R594" i="8" s="1"/>
  <c r="P596" i="8"/>
  <c r="R596" i="8" s="1"/>
  <c r="N349" i="8"/>
  <c r="P349" i="8" s="1"/>
  <c r="R349" i="8" s="1"/>
  <c r="P351" i="8"/>
  <c r="R351" i="8" s="1"/>
  <c r="N554" i="8"/>
  <c r="P554" i="8" s="1"/>
  <c r="R554" i="8" s="1"/>
  <c r="P556" i="8"/>
  <c r="R556" i="8" s="1"/>
  <c r="N283" i="8"/>
  <c r="P283" i="8" s="1"/>
  <c r="R283" i="8" s="1"/>
  <c r="P285" i="8"/>
  <c r="R285" i="8" s="1"/>
  <c r="N213" i="8"/>
  <c r="N188" i="8"/>
  <c r="P188" i="8" s="1"/>
  <c r="R188" i="8" s="1"/>
  <c r="N181" i="8"/>
  <c r="N177" i="8"/>
  <c r="P177" i="8" s="1"/>
  <c r="R177" i="8" s="1"/>
  <c r="N171" i="8"/>
  <c r="N164" i="8"/>
  <c r="N154" i="8"/>
  <c r="P154" i="8" s="1"/>
  <c r="R154" i="8" s="1"/>
  <c r="N151" i="8"/>
  <c r="N150" i="8" s="1"/>
  <c r="N148" i="8"/>
  <c r="N147" i="8" s="1"/>
  <c r="P147" i="8" s="1"/>
  <c r="R147" i="8" s="1"/>
  <c r="N140" i="8"/>
  <c r="N145" i="8"/>
  <c r="P145" i="8" s="1"/>
  <c r="R145" i="8" s="1"/>
  <c r="N107" i="8"/>
  <c r="P51" i="8"/>
  <c r="R51" i="8" s="1"/>
  <c r="N10" i="8"/>
  <c r="P10" i="8" s="1"/>
  <c r="R10" i="8" s="1"/>
  <c r="N169" i="8" l="1"/>
  <c r="P169" i="8" s="1"/>
  <c r="R169" i="8" s="1"/>
  <c r="P171" i="8"/>
  <c r="R171" i="8" s="1"/>
  <c r="N211" i="8"/>
  <c r="P213" i="8"/>
  <c r="R213" i="8" s="1"/>
  <c r="N105" i="8"/>
  <c r="P105" i="8" s="1"/>
  <c r="R105" i="8" s="1"/>
  <c r="P107" i="8"/>
  <c r="R107" i="8" s="1"/>
  <c r="N115" i="8"/>
  <c r="P115" i="8" s="1"/>
  <c r="R115" i="8" s="1"/>
  <c r="P117" i="8"/>
  <c r="R117" i="8" s="1"/>
  <c r="N180" i="8"/>
  <c r="P181" i="8"/>
  <c r="N163" i="8"/>
  <c r="P163" i="8" s="1"/>
  <c r="R163" i="8" s="1"/>
  <c r="P164" i="8"/>
  <c r="R164" i="8" s="1"/>
  <c r="N8" i="8"/>
  <c r="P8" i="8" s="1"/>
  <c r="R8" i="8" s="1"/>
  <c r="P180" i="8" l="1"/>
  <c r="R180" i="8" s="1"/>
  <c r="R181" i="8"/>
  <c r="N153" i="8"/>
  <c r="N210" i="8"/>
  <c r="P211" i="8"/>
  <c r="N98" i="8"/>
  <c r="P98" i="8" s="1"/>
  <c r="R98" i="8" s="1"/>
  <c r="N142" i="8"/>
  <c r="P153" i="8" l="1"/>
  <c r="R153" i="8" s="1"/>
  <c r="P210" i="8"/>
  <c r="R210" i="8" s="1"/>
  <c r="R211" i="8"/>
  <c r="N104" i="8"/>
  <c r="P104" i="8" s="1"/>
  <c r="R104" i="8" s="1"/>
  <c r="P142" i="8"/>
  <c r="R142" i="8" s="1"/>
  <c r="N664" i="8"/>
  <c r="P664" i="8" s="1"/>
  <c r="R664" i="8" s="1"/>
  <c r="N443" i="8"/>
  <c r="N727" i="8"/>
  <c r="P727" i="8" s="1"/>
  <c r="R727" i="8" s="1"/>
  <c r="D748" i="8"/>
  <c r="E748" i="8"/>
  <c r="F748" i="8"/>
  <c r="I748" i="8"/>
  <c r="N539" i="8"/>
  <c r="P539" i="8" s="1"/>
  <c r="R539" i="8" s="1"/>
  <c r="N439" i="8" l="1"/>
  <c r="P443" i="8"/>
  <c r="R443" i="8" s="1"/>
  <c r="N536" i="8"/>
  <c r="N505" i="8"/>
  <c r="N684" i="8"/>
  <c r="P684" i="8" s="1"/>
  <c r="R684" i="8" s="1"/>
  <c r="N1182" i="8"/>
  <c r="P1182" i="8" s="1"/>
  <c r="R1182" i="8" s="1"/>
  <c r="N1140" i="8"/>
  <c r="N1057" i="8"/>
  <c r="P1057" i="8" s="1"/>
  <c r="R1057" i="8" s="1"/>
  <c r="N534" i="8" l="1"/>
  <c r="P534" i="8" s="1"/>
  <c r="R534" i="8" s="1"/>
  <c r="P536" i="8"/>
  <c r="R536" i="8" s="1"/>
  <c r="N1139" i="8"/>
  <c r="P1140" i="8"/>
  <c r="R1140" i="8" s="1"/>
  <c r="N502" i="8"/>
  <c r="P502" i="8" s="1"/>
  <c r="R502" i="8" s="1"/>
  <c r="P505" i="8"/>
  <c r="R505" i="8" s="1"/>
  <c r="N437" i="8"/>
  <c r="P437" i="8" s="1"/>
  <c r="R437" i="8" s="1"/>
  <c r="P439" i="8"/>
  <c r="R439" i="8" s="1"/>
  <c r="N1180" i="8"/>
  <c r="N850" i="8"/>
  <c r="N1053" i="8"/>
  <c r="N460" i="8"/>
  <c r="P460" i="8" s="1"/>
  <c r="R460" i="8" s="1"/>
  <c r="N631" i="8"/>
  <c r="N628" i="8" l="1"/>
  <c r="P631" i="8"/>
  <c r="R631" i="8" s="1"/>
  <c r="N1051" i="8"/>
  <c r="P1051" i="8" s="1"/>
  <c r="R1051" i="8" s="1"/>
  <c r="P1053" i="8"/>
  <c r="R1053" i="8" s="1"/>
  <c r="N1137" i="8"/>
  <c r="P1137" i="8" s="1"/>
  <c r="R1137" i="8" s="1"/>
  <c r="P1139" i="8"/>
  <c r="R1139" i="8" s="1"/>
  <c r="N847" i="8"/>
  <c r="P847" i="8" s="1"/>
  <c r="R847" i="8" s="1"/>
  <c r="P850" i="8"/>
  <c r="R850" i="8" s="1"/>
  <c r="N1178" i="8"/>
  <c r="P1178" i="8" s="1"/>
  <c r="R1178" i="8" s="1"/>
  <c r="P1180" i="8"/>
  <c r="R1180" i="8" s="1"/>
  <c r="N457" i="8"/>
  <c r="N644" i="8"/>
  <c r="N874" i="8"/>
  <c r="P874" i="8" s="1"/>
  <c r="R874" i="8" s="1"/>
  <c r="N771" i="8"/>
  <c r="P771" i="8" s="1"/>
  <c r="R771" i="8" s="1"/>
  <c r="N803" i="8"/>
  <c r="P803" i="8" s="1"/>
  <c r="R803" i="8" s="1"/>
  <c r="N517" i="8"/>
  <c r="P517" i="8" s="1"/>
  <c r="R517" i="8" s="1"/>
  <c r="N1166" i="8"/>
  <c r="P1166" i="8" s="1"/>
  <c r="R1166" i="8" s="1"/>
  <c r="N985" i="8"/>
  <c r="P985" i="8" s="1"/>
  <c r="R985" i="8" s="1"/>
  <c r="N1083" i="8"/>
  <c r="P1083" i="8" s="1"/>
  <c r="R1083" i="8" s="1"/>
  <c r="N1114" i="8"/>
  <c r="P1114" i="8" s="1"/>
  <c r="R1114" i="8" s="1"/>
  <c r="N616" i="8"/>
  <c r="J616" i="8"/>
  <c r="J946" i="8"/>
  <c r="N944" i="8"/>
  <c r="N318" i="8"/>
  <c r="N642" i="8" l="1"/>
  <c r="P642" i="8" s="1"/>
  <c r="R642" i="8" s="1"/>
  <c r="P644" i="8"/>
  <c r="R644" i="8" s="1"/>
  <c r="N455" i="8"/>
  <c r="P455" i="8" s="1"/>
  <c r="R455" i="8" s="1"/>
  <c r="P457" i="8"/>
  <c r="R457" i="8" s="1"/>
  <c r="N314" i="8"/>
  <c r="P314" i="8" s="1"/>
  <c r="R314" i="8" s="1"/>
  <c r="P318" i="8"/>
  <c r="R318" i="8" s="1"/>
  <c r="N614" i="8"/>
  <c r="P614" i="8" s="1"/>
  <c r="R614" i="8" s="1"/>
  <c r="P616" i="8"/>
  <c r="R616" i="8" s="1"/>
  <c r="N626" i="8"/>
  <c r="P626" i="8" s="1"/>
  <c r="R626" i="8" s="1"/>
  <c r="P628" i="8"/>
  <c r="R628" i="8" s="1"/>
  <c r="N800" i="8"/>
  <c r="N981" i="8"/>
  <c r="J1289" i="8"/>
  <c r="J727" i="8"/>
  <c r="J171" i="8"/>
  <c r="N312" i="8" l="1"/>
  <c r="N282" i="8" s="1"/>
  <c r="P282" i="8" s="1"/>
  <c r="N797" i="8"/>
  <c r="P797" i="8" s="1"/>
  <c r="R797" i="8" s="1"/>
  <c r="P800" i="8"/>
  <c r="R800" i="8" s="1"/>
  <c r="N979" i="8"/>
  <c r="P979" i="8" s="1"/>
  <c r="R979" i="8" s="1"/>
  <c r="P981" i="8"/>
  <c r="R981" i="8" s="1"/>
  <c r="J1257" i="8"/>
  <c r="P312" i="8" l="1"/>
  <c r="R312" i="8" s="1"/>
  <c r="R282" i="8" s="1"/>
  <c r="N770" i="8"/>
  <c r="P770" i="8" s="1"/>
  <c r="R770" i="8" s="1"/>
  <c r="J853" i="8"/>
  <c r="J478" i="8"/>
  <c r="J164" i="8"/>
  <c r="N1307" i="8" l="1"/>
  <c r="N1308" i="8" s="1"/>
  <c r="J644" i="8"/>
  <c r="J642" i="8" s="1"/>
  <c r="J517" i="8"/>
  <c r="J707" i="8"/>
  <c r="J705" i="8" s="1"/>
  <c r="J689" i="8"/>
  <c r="J686" i="8" s="1"/>
  <c r="J684" i="8" s="1"/>
  <c r="N1401" i="8" l="1"/>
  <c r="J223" i="8"/>
  <c r="J850" i="8" l="1"/>
  <c r="J847" i="8" s="1"/>
  <c r="J1260" i="8" l="1"/>
  <c r="J1117" i="8"/>
  <c r="J476" i="8"/>
  <c r="J245" i="8"/>
  <c r="J1286" i="8" l="1"/>
  <c r="J1269" i="8"/>
  <c r="J1216" i="8"/>
  <c r="J1209" i="8" s="1"/>
  <c r="J1208" i="8" l="1"/>
  <c r="J1114" i="8"/>
  <c r="J156" i="8" l="1"/>
  <c r="J90" i="8"/>
  <c r="J51" i="8"/>
  <c r="J1406" i="8" l="1"/>
  <c r="J1329" i="8"/>
  <c r="J1198" i="8"/>
  <c r="J1196" i="8" s="1"/>
  <c r="J1194" i="8"/>
  <c r="J1180" i="8"/>
  <c r="J1178" i="8" s="1"/>
  <c r="J1176" i="8"/>
  <c r="J1174" i="8" s="1"/>
  <c r="J1168" i="8"/>
  <c r="J1166" i="8" s="1"/>
  <c r="J1154" i="8" l="1"/>
  <c r="J1151" i="8" s="1"/>
  <c r="J1149" i="8" s="1"/>
  <c r="J1140" i="8"/>
  <c r="J1139" i="8" s="1"/>
  <c r="J1137" i="8" s="1"/>
  <c r="J1131" i="8"/>
  <c r="J1129" i="8" s="1"/>
  <c r="J1101" i="8"/>
  <c r="J1098" i="8"/>
  <c r="J1081" i="8"/>
  <c r="J1079" i="8"/>
  <c r="J1049" i="8"/>
  <c r="J1044" i="8"/>
  <c r="J1042" i="8"/>
  <c r="J1037" i="8"/>
  <c r="J1009" i="8"/>
  <c r="J1004" i="8"/>
  <c r="J975" i="8"/>
  <c r="J970" i="8"/>
  <c r="J942" i="8"/>
  <c r="J937" i="8"/>
  <c r="J917" i="8"/>
  <c r="J913" i="8" s="1"/>
  <c r="J911" i="8" s="1"/>
  <c r="J876" i="8"/>
  <c r="J874" i="8" s="1"/>
  <c r="J803" i="8"/>
  <c r="J797" i="8" s="1"/>
  <c r="J760" i="8"/>
  <c r="J666" i="8"/>
  <c r="J664" i="8" s="1"/>
  <c r="J656" i="8"/>
  <c r="J631" i="8"/>
  <c r="J591" i="8"/>
  <c r="J579" i="8"/>
  <c r="J577" i="8" s="1"/>
  <c r="I579" i="8"/>
  <c r="J554" i="8"/>
  <c r="J560" i="8"/>
  <c r="J539" i="8"/>
  <c r="J536" i="8" s="1"/>
  <c r="J534" i="8" s="1"/>
  <c r="J490" i="8"/>
  <c r="J460" i="8"/>
  <c r="J457" i="8" s="1"/>
  <c r="J455" i="8" s="1"/>
  <c r="J443" i="8"/>
  <c r="J439" i="8" s="1"/>
  <c r="J437" i="8" s="1"/>
  <c r="J412" i="8"/>
  <c r="J410" i="8" s="1"/>
  <c r="J373" i="8"/>
  <c r="J369" i="8"/>
  <c r="J366" i="8" s="1"/>
  <c r="J318" i="8"/>
  <c r="J304" i="8"/>
  <c r="J302" i="8" s="1"/>
  <c r="J285" i="8"/>
  <c r="J283" i="8" s="1"/>
  <c r="J277" i="8"/>
  <c r="J276" i="8" s="1"/>
  <c r="J274" i="8"/>
  <c r="J258" i="8"/>
  <c r="J257" i="8" s="1"/>
  <c r="J255" i="8" s="1"/>
  <c r="J243" i="8"/>
  <c r="J240" i="8"/>
  <c r="J239" i="8" s="1"/>
  <c r="J238" i="8" s="1"/>
  <c r="J233" i="8"/>
  <c r="J232" i="8" s="1"/>
  <c r="J231" i="8" s="1"/>
  <c r="J221" i="8"/>
  <c r="J208" i="8"/>
  <c r="J181" i="8"/>
  <c r="J180" i="8" s="1"/>
  <c r="J177" i="8"/>
  <c r="J169" i="8"/>
  <c r="I169" i="8"/>
  <c r="J154" i="8"/>
  <c r="J628" i="8" l="1"/>
  <c r="J626" i="8" s="1"/>
  <c r="J314" i="8"/>
  <c r="J312" i="8" s="1"/>
  <c r="J230" i="8"/>
  <c r="J1086" i="8"/>
  <c r="J1083" i="8" s="1"/>
  <c r="J985" i="8"/>
  <c r="J981" i="8" s="1"/>
  <c r="J979" i="8" s="1"/>
  <c r="J600" i="8"/>
  <c r="J774" i="8"/>
  <c r="J771" i="8" s="1"/>
  <c r="J614" i="8"/>
  <c r="J505" i="8"/>
  <c r="J502" i="8" s="1"/>
  <c r="J1011" i="8"/>
  <c r="J1057" i="8"/>
  <c r="J1053" i="8" s="1"/>
  <c r="J944" i="8"/>
  <c r="J424" i="8"/>
  <c r="J422" i="8" s="1"/>
  <c r="J828" i="8"/>
  <c r="J825" i="8" s="1"/>
  <c r="J823" i="8" s="1"/>
  <c r="J213" i="8"/>
  <c r="J211" i="8" s="1"/>
  <c r="J210" i="8" s="1"/>
  <c r="J190" i="8"/>
  <c r="J188" i="8" s="1"/>
  <c r="J163" i="8"/>
  <c r="J117" i="8"/>
  <c r="J115" i="8" s="1"/>
  <c r="J104" i="8" s="1"/>
  <c r="J86" i="8"/>
  <c r="J71" i="8"/>
  <c r="E86" i="8"/>
  <c r="E71" i="8"/>
  <c r="J42" i="8"/>
  <c r="J33" i="8"/>
  <c r="J10" i="8"/>
  <c r="J5" i="8"/>
  <c r="J70" i="8" l="1"/>
  <c r="J282" i="8"/>
  <c r="J1051" i="8"/>
  <c r="J770" i="8" s="1"/>
  <c r="J8" i="8"/>
  <c r="J153" i="8"/>
  <c r="J1312" i="8"/>
  <c r="J1400" i="8" l="1"/>
  <c r="J98" i="8"/>
  <c r="H1390" i="8"/>
  <c r="J1308" i="8" l="1"/>
  <c r="J1401" i="8" s="1"/>
  <c r="H1175" i="8"/>
  <c r="I800" i="8" l="1"/>
  <c r="I797" i="8" s="1"/>
  <c r="F800" i="8"/>
  <c r="G800" i="8"/>
  <c r="I823" i="8"/>
  <c r="I86" i="8"/>
  <c r="J1409" i="8" l="1"/>
  <c r="H1043" i="8"/>
  <c r="H1010" i="8"/>
  <c r="H773" i="8"/>
  <c r="H1378" i="8" l="1"/>
  <c r="H1380" i="8"/>
  <c r="I1046" i="8" l="1"/>
  <c r="I1079" i="8"/>
  <c r="H1050" i="8"/>
  <c r="D1042" i="8"/>
  <c r="E1042" i="8"/>
  <c r="F1042" i="8"/>
  <c r="G1042" i="8"/>
  <c r="H1042" i="8"/>
  <c r="I1042" i="8"/>
  <c r="D1009" i="8"/>
  <c r="E1009" i="8"/>
  <c r="F1009" i="8"/>
  <c r="G1009" i="8"/>
  <c r="I1009" i="8"/>
  <c r="H1009" i="8"/>
  <c r="D975" i="8"/>
  <c r="E975" i="8"/>
  <c r="F975" i="8"/>
  <c r="G975" i="8"/>
  <c r="I975" i="8"/>
  <c r="H975" i="8" l="1"/>
  <c r="I972" i="8"/>
  <c r="G972" i="8"/>
  <c r="G944" i="8"/>
  <c r="F942" i="8"/>
  <c r="G942" i="8"/>
  <c r="I942" i="8"/>
  <c r="H6" i="8" l="1"/>
  <c r="D1338" i="8" l="1"/>
  <c r="D90" i="8"/>
  <c r="D33" i="8"/>
  <c r="D1176" i="8"/>
  <c r="D1131" i="8"/>
  <c r="D803" i="8"/>
  <c r="H789" i="8"/>
  <c r="D710" i="8"/>
  <c r="D707" i="8" s="1"/>
  <c r="D579" i="8"/>
  <c r="D443" i="8"/>
  <c r="D439" i="8" s="1"/>
  <c r="D318" i="8"/>
  <c r="I1081" i="8" l="1"/>
  <c r="E658" i="8"/>
  <c r="I1226" i="8" l="1"/>
  <c r="H802" i="8"/>
  <c r="H804" i="8"/>
  <c r="H805" i="8"/>
  <c r="H806" i="8"/>
  <c r="H807" i="8"/>
  <c r="H808" i="8"/>
  <c r="H809" i="8"/>
  <c r="H810" i="8"/>
  <c r="H811" i="8"/>
  <c r="H812" i="8"/>
  <c r="H814" i="8"/>
  <c r="H816" i="8"/>
  <c r="H817" i="8"/>
  <c r="H818" i="8"/>
  <c r="H819" i="8"/>
  <c r="H820" i="8"/>
  <c r="H821" i="8"/>
  <c r="H822" i="8"/>
  <c r="E644" i="8" l="1"/>
  <c r="E1228" i="8"/>
  <c r="E1226" i="8" s="1"/>
  <c r="H1049" i="8"/>
  <c r="H796" i="8"/>
  <c r="H1405" i="8" l="1"/>
  <c r="H166" i="8"/>
  <c r="H167" i="8"/>
  <c r="H168" i="8"/>
  <c r="H157" i="8"/>
  <c r="H158" i="8"/>
  <c r="H159" i="8"/>
  <c r="H160" i="8"/>
  <c r="H161" i="8"/>
  <c r="H162" i="8"/>
  <c r="H155" i="8"/>
  <c r="H170" i="8"/>
  <c r="H172" i="8"/>
  <c r="H173" i="8"/>
  <c r="H174" i="8"/>
  <c r="H175" i="8"/>
  <c r="H176" i="8"/>
  <c r="I154" i="8"/>
  <c r="H152" i="8"/>
  <c r="H146" i="8"/>
  <c r="H140" i="8"/>
  <c r="H108" i="8"/>
  <c r="H109" i="8"/>
  <c r="H110" i="8"/>
  <c r="H111" i="8"/>
  <c r="H112" i="8"/>
  <c r="H113" i="8"/>
  <c r="H114" i="8"/>
  <c r="H106" i="8"/>
  <c r="I669" i="8"/>
  <c r="I666" i="8" s="1"/>
  <c r="I686" i="8"/>
  <c r="I707" i="8" l="1"/>
  <c r="I457" i="8"/>
  <c r="I490" i="8"/>
  <c r="H92" i="8"/>
  <c r="H7" i="8"/>
  <c r="H9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4" i="8"/>
  <c r="H35" i="8"/>
  <c r="H36" i="8"/>
  <c r="H38" i="8"/>
  <c r="H39" i="8"/>
  <c r="H41" i="8"/>
  <c r="H43" i="8"/>
  <c r="H44" i="8"/>
  <c r="H45" i="8"/>
  <c r="H47" i="8"/>
  <c r="H48" i="8"/>
  <c r="H50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2" i="8"/>
  <c r="H73" i="8"/>
  <c r="H75" i="8"/>
  <c r="H76" i="8"/>
  <c r="H77" i="8"/>
  <c r="H78" i="8"/>
  <c r="H81" i="8"/>
  <c r="H82" i="8"/>
  <c r="H84" i="8"/>
  <c r="H85" i="8"/>
  <c r="H87" i="8"/>
  <c r="H88" i="8"/>
  <c r="H94" i="8"/>
  <c r="H96" i="8"/>
  <c r="H97" i="8"/>
  <c r="F71" i="8" l="1"/>
  <c r="I71" i="8"/>
  <c r="I70" i="8" s="1"/>
  <c r="D71" i="8"/>
  <c r="F86" i="8"/>
  <c r="G86" i="8"/>
  <c r="H86" i="8"/>
  <c r="I1176" i="8"/>
  <c r="H71" i="8" l="1"/>
  <c r="D86" i="8"/>
  <c r="D1292" i="8"/>
  <c r="D1290" i="8" s="1"/>
  <c r="D1140" i="8" l="1"/>
  <c r="D1139" i="8" s="1"/>
  <c r="D950" i="8"/>
  <c r="D946" i="8" s="1"/>
  <c r="D631" i="8" l="1"/>
  <c r="D628" i="8" s="1"/>
  <c r="D493" i="8"/>
  <c r="D490" i="8" s="1"/>
  <c r="D369" i="8"/>
  <c r="D353" i="8"/>
  <c r="D287" i="8"/>
  <c r="D239" i="8"/>
  <c r="D171" i="8"/>
  <c r="I1329" i="8" l="1"/>
  <c r="H1330" i="8"/>
  <c r="F872" i="8"/>
  <c r="G872" i="8"/>
  <c r="I872" i="8"/>
  <c r="G874" i="8"/>
  <c r="I874" i="8"/>
  <c r="H849" i="8"/>
  <c r="H851" i="8"/>
  <c r="H852" i="8"/>
  <c r="H854" i="8"/>
  <c r="H855" i="8"/>
  <c r="H856" i="8"/>
  <c r="H857" i="8"/>
  <c r="H858" i="8"/>
  <c r="H859" i="8"/>
  <c r="H860" i="8"/>
  <c r="H862" i="8"/>
  <c r="H863" i="8"/>
  <c r="H864" i="8"/>
  <c r="H865" i="8"/>
  <c r="H866" i="8"/>
  <c r="H867" i="8"/>
  <c r="H868" i="8"/>
  <c r="H869" i="8"/>
  <c r="H870" i="8"/>
  <c r="H871" i="8"/>
  <c r="H848" i="8"/>
  <c r="I850" i="8"/>
  <c r="I847" i="8" s="1"/>
  <c r="F850" i="8"/>
  <c r="F847" i="8" s="1"/>
  <c r="G850" i="8"/>
  <c r="G847" i="8" s="1"/>
  <c r="G823" i="8"/>
  <c r="G797" i="8"/>
  <c r="G774" i="8"/>
  <c r="G771" i="8" s="1"/>
  <c r="F762" i="8"/>
  <c r="G762" i="8"/>
  <c r="I762" i="8"/>
  <c r="F760" i="8"/>
  <c r="G760" i="8"/>
  <c r="I760" i="8"/>
  <c r="F754" i="8"/>
  <c r="G754" i="8"/>
  <c r="I754" i="8"/>
  <c r="F751" i="8"/>
  <c r="G751" i="8"/>
  <c r="I751" i="8"/>
  <c r="G705" i="8"/>
  <c r="I705" i="8"/>
  <c r="G684" i="8"/>
  <c r="I684" i="8"/>
  <c r="F666" i="8"/>
  <c r="F664" i="8" s="1"/>
  <c r="G666" i="8"/>
  <c r="G664" i="8" s="1"/>
  <c r="I664" i="8"/>
  <c r="G656" i="8"/>
  <c r="G642" i="8"/>
  <c r="G626" i="8"/>
  <c r="G614" i="8"/>
  <c r="G594" i="8"/>
  <c r="F591" i="8"/>
  <c r="G591" i="8"/>
  <c r="I591" i="8"/>
  <c r="F579" i="8"/>
  <c r="F577" i="8" s="1"/>
  <c r="G579" i="8"/>
  <c r="G577" i="8" s="1"/>
  <c r="I577" i="8"/>
  <c r="G554" i="8"/>
  <c r="I554" i="8"/>
  <c r="G534" i="8"/>
  <c r="I534" i="8"/>
  <c r="G517" i="8"/>
  <c r="I517" i="8"/>
  <c r="G502" i="8"/>
  <c r="F490" i="8"/>
  <c r="F455" i="8"/>
  <c r="G437" i="8"/>
  <c r="I437" i="8"/>
  <c r="G422" i="8"/>
  <c r="G410" i="8"/>
  <c r="I410" i="8"/>
  <c r="F373" i="8"/>
  <c r="G373" i="8"/>
  <c r="I373" i="8"/>
  <c r="G366" i="8"/>
  <c r="I366" i="8"/>
  <c r="I302" i="8"/>
  <c r="F302" i="8"/>
  <c r="G302" i="8"/>
  <c r="F274" i="8"/>
  <c r="G274" i="8"/>
  <c r="F255" i="8"/>
  <c r="G255" i="8"/>
  <c r="G243" i="8"/>
  <c r="F231" i="8"/>
  <c r="G231" i="8"/>
  <c r="F238" i="8"/>
  <c r="G238" i="8"/>
  <c r="G221" i="8"/>
  <c r="H212" i="8"/>
  <c r="F213" i="8"/>
  <c r="F211" i="8" s="1"/>
  <c r="G213" i="8"/>
  <c r="G211" i="8" s="1"/>
  <c r="I213" i="8"/>
  <c r="I211" i="8" s="1"/>
  <c r="G230" i="8" l="1"/>
  <c r="F208" i="8" l="1"/>
  <c r="G208" i="8"/>
  <c r="I208" i="8"/>
  <c r="F188" i="8"/>
  <c r="G188" i="8"/>
  <c r="G180" i="8"/>
  <c r="I180" i="8"/>
  <c r="F177" i="8"/>
  <c r="G177" i="8"/>
  <c r="H199" i="8"/>
  <c r="H200" i="8"/>
  <c r="H201" i="8"/>
  <c r="H203" i="8"/>
  <c r="H204" i="8"/>
  <c r="H205" i="8"/>
  <c r="H206" i="8"/>
  <c r="H207" i="8"/>
  <c r="H216" i="8"/>
  <c r="H217" i="8"/>
  <c r="H218" i="8"/>
  <c r="H219" i="8"/>
  <c r="H222" i="8"/>
  <c r="H225" i="8"/>
  <c r="H226" i="8"/>
  <c r="H227" i="8"/>
  <c r="H228" i="8"/>
  <c r="H229" i="8"/>
  <c r="H232" i="8"/>
  <c r="H233" i="8"/>
  <c r="H234" i="8"/>
  <c r="H235" i="8"/>
  <c r="H236" i="8"/>
  <c r="H237" i="8"/>
  <c r="H231" i="8" s="1"/>
  <c r="H239" i="8"/>
  <c r="H238" i="8" s="1"/>
  <c r="H240" i="8"/>
  <c r="H242" i="8"/>
  <c r="H244" i="8"/>
  <c r="H246" i="8"/>
  <c r="H248" i="8"/>
  <c r="H249" i="8"/>
  <c r="H250" i="8"/>
  <c r="H251" i="8"/>
  <c r="H252" i="8"/>
  <c r="H253" i="8"/>
  <c r="H254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75" i="8"/>
  <c r="H274" i="8" s="1"/>
  <c r="H277" i="8"/>
  <c r="H279" i="8"/>
  <c r="H280" i="8"/>
  <c r="H281" i="8"/>
  <c r="H284" i="8"/>
  <c r="H286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3" i="8"/>
  <c r="H304" i="8"/>
  <c r="H302" i="8" s="1"/>
  <c r="H305" i="8"/>
  <c r="H306" i="8"/>
  <c r="H307" i="8"/>
  <c r="H308" i="8"/>
  <c r="H309" i="8"/>
  <c r="H310" i="8"/>
  <c r="H311" i="8"/>
  <c r="H313" i="8"/>
  <c r="H315" i="8"/>
  <c r="H319" i="8"/>
  <c r="H320" i="8"/>
  <c r="H321" i="8"/>
  <c r="H322" i="8"/>
  <c r="H323" i="8"/>
  <c r="H324" i="8"/>
  <c r="H325" i="8"/>
  <c r="H326" i="8"/>
  <c r="H327" i="8"/>
  <c r="H329" i="8"/>
  <c r="H330" i="8"/>
  <c r="H331" i="8"/>
  <c r="H332" i="8"/>
  <c r="H333" i="8"/>
  <c r="H334" i="8"/>
  <c r="H335" i="8"/>
  <c r="H350" i="8"/>
  <c r="H352" i="8"/>
  <c r="H354" i="8"/>
  <c r="H355" i="8"/>
  <c r="H356" i="8"/>
  <c r="H357" i="8"/>
  <c r="H358" i="8"/>
  <c r="H359" i="8"/>
  <c r="H360" i="8"/>
  <c r="H361" i="8"/>
  <c r="H363" i="8"/>
  <c r="H364" i="8"/>
  <c r="H365" i="8"/>
  <c r="H367" i="8"/>
  <c r="H368" i="8"/>
  <c r="H370" i="8"/>
  <c r="H371" i="8"/>
  <c r="H372" i="8"/>
  <c r="H378" i="8"/>
  <c r="H373" i="8" s="1"/>
  <c r="H380" i="8"/>
  <c r="H411" i="8"/>
  <c r="H413" i="8"/>
  <c r="H414" i="8"/>
  <c r="H415" i="8"/>
  <c r="H416" i="8"/>
  <c r="H417" i="8"/>
  <c r="H418" i="8"/>
  <c r="H419" i="8"/>
  <c r="H420" i="8"/>
  <c r="H421" i="8"/>
  <c r="H423" i="8"/>
  <c r="H425" i="8"/>
  <c r="H426" i="8"/>
  <c r="H428" i="8"/>
  <c r="H429" i="8"/>
  <c r="H430" i="8"/>
  <c r="H431" i="8"/>
  <c r="H432" i="8"/>
  <c r="H434" i="8"/>
  <c r="H435" i="8"/>
  <c r="H436" i="8"/>
  <c r="H438" i="8"/>
  <c r="H440" i="8"/>
  <c r="H441" i="8"/>
  <c r="H442" i="8"/>
  <c r="H444" i="8"/>
  <c r="H445" i="8"/>
  <c r="H446" i="8"/>
  <c r="H447" i="8"/>
  <c r="H448" i="8"/>
  <c r="H449" i="8"/>
  <c r="H450" i="8"/>
  <c r="H452" i="8"/>
  <c r="H453" i="8"/>
  <c r="H454" i="8"/>
  <c r="H456" i="8"/>
  <c r="H458" i="8"/>
  <c r="H459" i="8"/>
  <c r="H462" i="8"/>
  <c r="H463" i="8"/>
  <c r="H464" i="8"/>
  <c r="H465" i="8"/>
  <c r="H467" i="8"/>
  <c r="H469" i="8"/>
  <c r="H470" i="8"/>
  <c r="H471" i="8"/>
  <c r="H473" i="8"/>
  <c r="H474" i="8"/>
  <c r="H475" i="8"/>
  <c r="H491" i="8"/>
  <c r="H492" i="8"/>
  <c r="H493" i="8"/>
  <c r="H496" i="8"/>
  <c r="H497" i="8"/>
  <c r="H498" i="8"/>
  <c r="H500" i="8"/>
  <c r="H501" i="8"/>
  <c r="H504" i="8"/>
  <c r="H506" i="8"/>
  <c r="H507" i="8"/>
  <c r="H508" i="8"/>
  <c r="H509" i="8"/>
  <c r="H510" i="8"/>
  <c r="H511" i="8"/>
  <c r="H512" i="8"/>
  <c r="H513" i="8"/>
  <c r="H514" i="8"/>
  <c r="H515" i="8"/>
  <c r="H516" i="8"/>
  <c r="H518" i="8"/>
  <c r="H520" i="8"/>
  <c r="H521" i="8"/>
  <c r="H523" i="8"/>
  <c r="H524" i="8"/>
  <c r="H525" i="8"/>
  <c r="H526" i="8"/>
  <c r="H527" i="8"/>
  <c r="H528" i="8"/>
  <c r="H529" i="8"/>
  <c r="H530" i="8"/>
  <c r="H531" i="8"/>
  <c r="H532" i="8"/>
  <c r="H533" i="8"/>
  <c r="H535" i="8"/>
  <c r="H537" i="8"/>
  <c r="H538" i="8"/>
  <c r="H540" i="8"/>
  <c r="H541" i="8"/>
  <c r="H542" i="8"/>
  <c r="H543" i="8"/>
  <c r="H544" i="8"/>
  <c r="H545" i="8"/>
  <c r="H546" i="8"/>
  <c r="H547" i="8"/>
  <c r="H548" i="8"/>
  <c r="H549" i="8"/>
  <c r="H550" i="8"/>
  <c r="H552" i="8"/>
  <c r="H553" i="8"/>
  <c r="H555" i="8"/>
  <c r="H557" i="8"/>
  <c r="H558" i="8"/>
  <c r="H559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8" i="8"/>
  <c r="H580" i="8"/>
  <c r="H581" i="8"/>
  <c r="H582" i="8"/>
  <c r="H583" i="8"/>
  <c r="H584" i="8"/>
  <c r="H585" i="8"/>
  <c r="H586" i="8"/>
  <c r="H587" i="8"/>
  <c r="H588" i="8"/>
  <c r="H589" i="8"/>
  <c r="H592" i="8"/>
  <c r="H593" i="8"/>
  <c r="H595" i="8"/>
  <c r="H597" i="8"/>
  <c r="H598" i="8"/>
  <c r="H599" i="8"/>
  <c r="H601" i="8"/>
  <c r="H602" i="8"/>
  <c r="H603" i="8"/>
  <c r="H604" i="8"/>
  <c r="H605" i="8"/>
  <c r="H606" i="8"/>
  <c r="H607" i="8"/>
  <c r="H608" i="8"/>
  <c r="H609" i="8"/>
  <c r="H611" i="8"/>
  <c r="H612" i="8"/>
  <c r="H613" i="8"/>
  <c r="H615" i="8"/>
  <c r="H617" i="8"/>
  <c r="H618" i="8"/>
  <c r="H619" i="8"/>
  <c r="H620" i="8"/>
  <c r="H621" i="8"/>
  <c r="H622" i="8"/>
  <c r="H623" i="8"/>
  <c r="H624" i="8"/>
  <c r="H625" i="8"/>
  <c r="H627" i="8"/>
  <c r="H629" i="8"/>
  <c r="H630" i="8"/>
  <c r="H631" i="8"/>
  <c r="H633" i="8"/>
  <c r="H634" i="8"/>
  <c r="H635" i="8"/>
  <c r="H636" i="8"/>
  <c r="H637" i="8"/>
  <c r="H638" i="8"/>
  <c r="H639" i="8"/>
  <c r="H640" i="8"/>
  <c r="H641" i="8"/>
  <c r="H643" i="8"/>
  <c r="H645" i="8"/>
  <c r="H646" i="8"/>
  <c r="H647" i="8"/>
  <c r="H648" i="8"/>
  <c r="H650" i="8"/>
  <c r="H651" i="8"/>
  <c r="H652" i="8"/>
  <c r="H653" i="8"/>
  <c r="H654" i="8"/>
  <c r="H655" i="8"/>
  <c r="H657" i="8"/>
  <c r="H659" i="8"/>
  <c r="H660" i="8"/>
  <c r="H663" i="8"/>
  <c r="H665" i="8"/>
  <c r="H667" i="8"/>
  <c r="H668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5" i="8"/>
  <c r="H687" i="8"/>
  <c r="H688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6" i="8"/>
  <c r="H708" i="8"/>
  <c r="H709" i="8"/>
  <c r="H711" i="8"/>
  <c r="H712" i="8"/>
  <c r="H713" i="8"/>
  <c r="H714" i="8"/>
  <c r="H715" i="8"/>
  <c r="H716" i="8"/>
  <c r="H717" i="8"/>
  <c r="H718" i="8"/>
  <c r="H720" i="8"/>
  <c r="H721" i="8"/>
  <c r="H722" i="8"/>
  <c r="H723" i="8"/>
  <c r="H724" i="8"/>
  <c r="H725" i="8"/>
  <c r="H749" i="8"/>
  <c r="H748" i="8" s="1"/>
  <c r="H750" i="8"/>
  <c r="H752" i="8"/>
  <c r="H753" i="8"/>
  <c r="H756" i="8"/>
  <c r="H757" i="8"/>
  <c r="H754" i="8" s="1"/>
  <c r="H758" i="8"/>
  <c r="H759" i="8"/>
  <c r="H761" i="8"/>
  <c r="H760" i="8" s="1"/>
  <c r="H763" i="8"/>
  <c r="H764" i="8"/>
  <c r="H765" i="8"/>
  <c r="H766" i="8"/>
  <c r="H767" i="8"/>
  <c r="H768" i="8"/>
  <c r="H772" i="8"/>
  <c r="H775" i="8"/>
  <c r="H776" i="8"/>
  <c r="H778" i="8"/>
  <c r="H779" i="8"/>
  <c r="H780" i="8"/>
  <c r="H781" i="8"/>
  <c r="H782" i="8"/>
  <c r="H783" i="8"/>
  <c r="H784" i="8"/>
  <c r="H786" i="8"/>
  <c r="H788" i="8"/>
  <c r="H790" i="8"/>
  <c r="H792" i="8"/>
  <c r="H793" i="8"/>
  <c r="H794" i="8"/>
  <c r="H795" i="8"/>
  <c r="H798" i="8"/>
  <c r="H799" i="8"/>
  <c r="H801" i="8"/>
  <c r="H824" i="8"/>
  <c r="H827" i="8"/>
  <c r="H829" i="8"/>
  <c r="H830" i="8"/>
  <c r="H831" i="8"/>
  <c r="H832" i="8"/>
  <c r="H833" i="8"/>
  <c r="H834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73" i="8"/>
  <c r="H872" i="8" s="1"/>
  <c r="H875" i="8"/>
  <c r="H877" i="8"/>
  <c r="H878" i="8"/>
  <c r="H881" i="8"/>
  <c r="H882" i="8"/>
  <c r="H883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912" i="8"/>
  <c r="H914" i="8"/>
  <c r="H915" i="8"/>
  <c r="H916" i="8"/>
  <c r="H918" i="8"/>
  <c r="H919" i="8"/>
  <c r="H920" i="8"/>
  <c r="H921" i="8"/>
  <c r="H922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8" i="8"/>
  <c r="H940" i="8"/>
  <c r="H941" i="8"/>
  <c r="H943" i="8"/>
  <c r="H942" i="8" s="1"/>
  <c r="H945" i="8"/>
  <c r="H947" i="8"/>
  <c r="H949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5" i="8"/>
  <c r="H966" i="8"/>
  <c r="H967" i="8"/>
  <c r="H968" i="8"/>
  <c r="H969" i="8"/>
  <c r="H971" i="8"/>
  <c r="H973" i="8"/>
  <c r="H974" i="8"/>
  <c r="H978" i="8"/>
  <c r="H980" i="8"/>
  <c r="H982" i="8"/>
  <c r="H983" i="8"/>
  <c r="H984" i="8"/>
  <c r="H986" i="8"/>
  <c r="H987" i="8"/>
  <c r="H988" i="8"/>
  <c r="H989" i="8"/>
  <c r="H990" i="8"/>
  <c r="H991" i="8"/>
  <c r="H992" i="8"/>
  <c r="H993" i="8"/>
  <c r="H994" i="8"/>
  <c r="H995" i="8"/>
  <c r="H996" i="8"/>
  <c r="H997" i="8"/>
  <c r="H998" i="8"/>
  <c r="H999" i="8"/>
  <c r="H1000" i="8"/>
  <c r="H1001" i="8"/>
  <c r="H1003" i="8"/>
  <c r="H1005" i="8"/>
  <c r="H1007" i="8"/>
  <c r="H1008" i="8"/>
  <c r="H1012" i="8"/>
  <c r="H1014" i="8"/>
  <c r="H1015" i="8"/>
  <c r="H1016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2" i="8"/>
  <c r="H1034" i="8"/>
  <c r="H1035" i="8"/>
  <c r="H1036" i="8"/>
  <c r="H1038" i="8"/>
  <c r="H1040" i="8"/>
  <c r="H1041" i="8"/>
  <c r="H1045" i="8"/>
  <c r="H1047" i="8"/>
  <c r="H1048" i="8"/>
  <c r="H1052" i="8"/>
  <c r="H1054" i="8"/>
  <c r="H1055" i="8"/>
  <c r="H1056" i="8"/>
  <c r="H1058" i="8"/>
  <c r="H1059" i="8"/>
  <c r="H1060" i="8"/>
  <c r="H1061" i="8"/>
  <c r="H1062" i="8"/>
  <c r="H1063" i="8"/>
  <c r="H1064" i="8"/>
  <c r="H1065" i="8"/>
  <c r="H1066" i="8"/>
  <c r="H1067" i="8"/>
  <c r="H1068" i="8"/>
  <c r="H1069" i="8"/>
  <c r="H1070" i="8"/>
  <c r="H1071" i="8"/>
  <c r="H1073" i="8"/>
  <c r="H1074" i="8"/>
  <c r="H1075" i="8"/>
  <c r="H1076" i="8"/>
  <c r="H1077" i="8"/>
  <c r="H1080" i="8"/>
  <c r="H1085" i="8"/>
  <c r="H1087" i="8"/>
  <c r="H1088" i="8"/>
  <c r="H1089" i="8"/>
  <c r="H1090" i="8"/>
  <c r="H1091" i="8"/>
  <c r="H1092" i="8"/>
  <c r="H1093" i="8"/>
  <c r="H1094" i="8"/>
  <c r="H1095" i="8"/>
  <c r="H1096" i="8"/>
  <c r="H1097" i="8"/>
  <c r="H1100" i="8"/>
  <c r="H1103" i="8"/>
  <c r="H1104" i="8"/>
  <c r="H1105" i="8"/>
  <c r="H1106" i="8"/>
  <c r="H1107" i="8"/>
  <c r="H1108" i="8"/>
  <c r="H1109" i="8"/>
  <c r="H1110" i="8"/>
  <c r="H1111" i="8"/>
  <c r="H1112" i="8"/>
  <c r="H1113" i="8"/>
  <c r="H1115" i="8"/>
  <c r="H1116" i="8"/>
  <c r="H1118" i="8"/>
  <c r="H1119" i="8"/>
  <c r="H1120" i="8"/>
  <c r="H1121" i="8"/>
  <c r="H1123" i="8"/>
  <c r="H1124" i="8"/>
  <c r="H1125" i="8"/>
  <c r="H1126" i="8"/>
  <c r="H1127" i="8"/>
  <c r="H1128" i="8"/>
  <c r="H1130" i="8"/>
  <c r="H1133" i="8"/>
  <c r="H1135" i="8"/>
  <c r="H1136" i="8"/>
  <c r="H1138" i="8"/>
  <c r="H1141" i="8"/>
  <c r="H1142" i="8"/>
  <c r="H1143" i="8"/>
  <c r="H1144" i="8"/>
  <c r="H1147" i="8"/>
  <c r="H1150" i="8"/>
  <c r="H1152" i="8"/>
  <c r="H1153" i="8"/>
  <c r="H1155" i="8"/>
  <c r="H1156" i="8"/>
  <c r="H1157" i="8"/>
  <c r="H1158" i="8"/>
  <c r="H1159" i="8"/>
  <c r="H1160" i="8"/>
  <c r="H1161" i="8"/>
  <c r="H1162" i="8"/>
  <c r="H1163" i="8"/>
  <c r="H1164" i="8"/>
  <c r="H1165" i="8"/>
  <c r="H1167" i="8"/>
  <c r="H1170" i="8"/>
  <c r="H1171" i="8"/>
  <c r="H1177" i="8"/>
  <c r="H1179" i="8"/>
  <c r="H1183" i="8"/>
  <c r="H1184" i="8"/>
  <c r="H1185" i="8"/>
  <c r="H1186" i="8"/>
  <c r="H1187" i="8"/>
  <c r="H1188" i="8"/>
  <c r="H1189" i="8"/>
  <c r="H1190" i="8"/>
  <c r="H1191" i="8"/>
  <c r="H1193" i="8"/>
  <c r="H1195" i="8"/>
  <c r="H1197" i="8"/>
  <c r="H1199" i="8"/>
  <c r="H1200" i="8"/>
  <c r="H1201" i="8"/>
  <c r="H1202" i="8"/>
  <c r="H1203" i="8"/>
  <c r="H1204" i="8"/>
  <c r="H1205" i="8"/>
  <c r="H1206" i="8"/>
  <c r="H1207" i="8"/>
  <c r="H1214" i="8"/>
  <c r="H1215" i="8"/>
  <c r="H1218" i="8"/>
  <c r="H1219" i="8"/>
  <c r="H1222" i="8"/>
  <c r="H1223" i="8"/>
  <c r="H1224" i="8"/>
  <c r="H1227" i="8"/>
  <c r="H1229" i="8"/>
  <c r="H1230" i="8"/>
  <c r="H1231" i="8"/>
  <c r="H1232" i="8"/>
  <c r="H1233" i="8"/>
  <c r="H1234" i="8"/>
  <c r="H1236" i="8"/>
  <c r="H1237" i="8"/>
  <c r="H1238" i="8"/>
  <c r="H1239" i="8"/>
  <c r="H1240" i="8"/>
  <c r="H1241" i="8"/>
  <c r="H1242" i="8"/>
  <c r="H1243" i="8"/>
  <c r="H1244" i="8"/>
  <c r="H1245" i="8"/>
  <c r="H1247" i="8"/>
  <c r="H1249" i="8"/>
  <c r="H1250" i="8"/>
  <c r="H1251" i="8"/>
  <c r="H1252" i="8"/>
  <c r="H1253" i="8"/>
  <c r="H1254" i="8"/>
  <c r="H1256" i="8"/>
  <c r="H1258" i="8"/>
  <c r="H1261" i="8"/>
  <c r="H1263" i="8"/>
  <c r="H1264" i="8"/>
  <c r="H1265" i="8"/>
  <c r="H1267" i="8"/>
  <c r="H1268" i="8"/>
  <c r="H1270" i="8"/>
  <c r="H1272" i="8"/>
  <c r="H1273" i="8"/>
  <c r="H1278" i="8"/>
  <c r="H1279" i="8"/>
  <c r="H1280" i="8"/>
  <c r="H1282" i="8"/>
  <c r="H1283" i="8"/>
  <c r="H1287" i="8"/>
  <c r="H1288" i="8"/>
  <c r="H1291" i="8"/>
  <c r="H1293" i="8"/>
  <c r="H1294" i="8"/>
  <c r="H1296" i="8"/>
  <c r="H1297" i="8"/>
  <c r="H1298" i="8"/>
  <c r="H1299" i="8"/>
  <c r="H1305" i="8"/>
  <c r="H1306" i="8"/>
  <c r="H178" i="8"/>
  <c r="H179" i="8"/>
  <c r="H182" i="8"/>
  <c r="H183" i="8"/>
  <c r="H185" i="8"/>
  <c r="H187" i="8"/>
  <c r="H189" i="8"/>
  <c r="H191" i="8"/>
  <c r="H193" i="8"/>
  <c r="H194" i="8"/>
  <c r="H195" i="8"/>
  <c r="H196" i="8"/>
  <c r="H197" i="8"/>
  <c r="H198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2" i="8"/>
  <c r="H133" i="8"/>
  <c r="H134" i="8"/>
  <c r="H135" i="8"/>
  <c r="H136" i="8"/>
  <c r="H137" i="8"/>
  <c r="H138" i="8"/>
  <c r="H139" i="8"/>
  <c r="H116" i="8"/>
  <c r="G105" i="8"/>
  <c r="G115" i="8"/>
  <c r="H1391" i="8"/>
  <c r="H1392" i="8"/>
  <c r="H490" i="8" l="1"/>
  <c r="H177" i="8"/>
  <c r="H255" i="8"/>
  <c r="H751" i="8"/>
  <c r="H591" i="8"/>
  <c r="H762" i="8"/>
  <c r="H213" i="8"/>
  <c r="H211" i="8" s="1"/>
  <c r="H579" i="8"/>
  <c r="H577" i="8" s="1"/>
  <c r="H1348" i="8" l="1"/>
  <c r="F1338" i="8"/>
  <c r="G1338" i="8"/>
  <c r="F1336" i="8"/>
  <c r="G1336" i="8"/>
  <c r="F1329" i="8"/>
  <c r="G1329" i="8"/>
  <c r="F1312" i="8"/>
  <c r="I1312" i="8"/>
  <c r="H1366" i="8"/>
  <c r="H1367" i="8"/>
  <c r="H1368" i="8"/>
  <c r="H1369" i="8"/>
  <c r="H1370" i="8"/>
  <c r="H1371" i="8"/>
  <c r="H1372" i="8"/>
  <c r="H1373" i="8"/>
  <c r="H1375" i="8"/>
  <c r="H1376" i="8"/>
  <c r="H1377" i="8"/>
  <c r="H1382" i="8"/>
  <c r="H1383" i="8"/>
  <c r="H1387" i="8"/>
  <c r="H1388" i="8"/>
  <c r="H1389" i="8"/>
  <c r="H1393" i="8"/>
  <c r="H1394" i="8"/>
  <c r="H1396" i="8"/>
  <c r="H1311" i="8"/>
  <c r="H1313" i="8"/>
  <c r="H1315" i="8"/>
  <c r="L1315" i="8" s="1"/>
  <c r="H1316" i="8"/>
  <c r="L1316" i="8" s="1"/>
  <c r="H1317" i="8"/>
  <c r="L1317" i="8" s="1"/>
  <c r="H1318" i="8"/>
  <c r="L1318" i="8" s="1"/>
  <c r="H1319" i="8"/>
  <c r="L1319" i="8" s="1"/>
  <c r="H1322" i="8"/>
  <c r="L1322" i="8" s="1"/>
  <c r="H1323" i="8"/>
  <c r="L1323" i="8" s="1"/>
  <c r="H1332" i="8"/>
  <c r="H1333" i="8"/>
  <c r="H1334" i="8"/>
  <c r="H1335" i="8"/>
  <c r="H1337" i="8"/>
  <c r="H1336" i="8" s="1"/>
  <c r="H1340" i="8"/>
  <c r="H1341" i="8"/>
  <c r="H1342" i="8"/>
  <c r="H1343" i="8"/>
  <c r="H1344" i="8"/>
  <c r="H1345" i="8"/>
  <c r="H1346" i="8"/>
  <c r="H1347" i="8"/>
  <c r="H1349" i="8"/>
  <c r="H1350" i="8"/>
  <c r="H1351" i="8"/>
  <c r="H1360" i="8"/>
  <c r="H1361" i="8"/>
  <c r="H1363" i="8"/>
  <c r="L1312" i="8" l="1"/>
  <c r="L1400" i="8" s="1"/>
  <c r="L1401" i="8" s="1"/>
  <c r="L1409" i="8" s="1"/>
  <c r="H1338" i="8"/>
  <c r="H1329" i="8"/>
  <c r="H1312" i="8"/>
  <c r="G96" i="8"/>
  <c r="H1400" i="8" l="1"/>
  <c r="H1228" i="8"/>
  <c r="E117" i="8" l="1"/>
  <c r="D1329" i="8" l="1"/>
  <c r="D1312" i="8"/>
  <c r="D1260" i="8" l="1"/>
  <c r="D1231" i="8" l="1"/>
  <c r="D1228" i="8" s="1"/>
  <c r="D1104" i="8"/>
  <c r="D1101" i="8" s="1"/>
  <c r="D1081" i="8"/>
  <c r="D1057" i="8"/>
  <c r="D1053" i="8" s="1"/>
  <c r="D1017" i="8"/>
  <c r="D1013" i="8" s="1"/>
  <c r="D764" i="8" l="1"/>
  <c r="D762" i="8" s="1"/>
  <c r="E760" i="8"/>
  <c r="D760" i="8"/>
  <c r="D756" i="8"/>
  <c r="D754" i="8" s="1"/>
  <c r="D560" i="8" l="1"/>
  <c r="D556" i="8" s="1"/>
  <c r="D539" i="8"/>
  <c r="D536" i="8" s="1"/>
  <c r="D519" i="8"/>
  <c r="D600" i="8"/>
  <c r="D596" i="8" s="1"/>
  <c r="D460" i="8"/>
  <c r="D457" i="8" s="1"/>
  <c r="D427" i="8"/>
  <c r="D424" i="8" s="1"/>
  <c r="D373" i="8"/>
  <c r="D304" i="8"/>
  <c r="D302" i="8" s="1"/>
  <c r="D351" i="8"/>
  <c r="D277" i="8"/>
  <c r="D258" i="8"/>
  <c r="D257" i="8" s="1"/>
  <c r="D233" i="8"/>
  <c r="D232" i="8" s="1"/>
  <c r="D231" i="8" s="1"/>
  <c r="D213" i="8" l="1"/>
  <c r="D194" i="8"/>
  <c r="D190" i="8" s="1"/>
  <c r="D181" i="8"/>
  <c r="D164" i="8"/>
  <c r="D163" i="8" s="1"/>
  <c r="D148" i="8"/>
  <c r="D147" i="8" s="1"/>
  <c r="D117" i="8" l="1"/>
  <c r="D111" i="8"/>
  <c r="D107" i="8" s="1"/>
  <c r="E1292" i="8" l="1"/>
  <c r="H1292" i="8" l="1"/>
  <c r="E1312" i="8" l="1"/>
  <c r="E51" i="8"/>
  <c r="E1017" i="8" l="1"/>
  <c r="H1017" i="8" l="1"/>
  <c r="E1013" i="8"/>
  <c r="E505" i="8"/>
  <c r="H505" i="8" s="1"/>
  <c r="E353" i="8"/>
  <c r="H353" i="8" s="1"/>
  <c r="D285" i="8"/>
  <c r="E287" i="8"/>
  <c r="H287" i="8" s="1"/>
  <c r="E754" i="8"/>
  <c r="E710" i="8"/>
  <c r="E707" i="8" s="1"/>
  <c r="E600" i="8"/>
  <c r="E579" i="8"/>
  <c r="E560" i="8"/>
  <c r="H560" i="8" s="1"/>
  <c r="E539" i="8"/>
  <c r="H539" i="8" s="1"/>
  <c r="H600" i="8" l="1"/>
  <c r="E596" i="8"/>
  <c r="H710" i="8"/>
  <c r="E705" i="8"/>
  <c r="H502" i="8"/>
  <c r="E556" i="8"/>
  <c r="H556" i="8" s="1"/>
  <c r="E536" i="8"/>
  <c r="H536" i="8" s="1"/>
  <c r="E285" i="8"/>
  <c r="E351" i="8"/>
  <c r="H351" i="8" s="1"/>
  <c r="H707" i="8"/>
  <c r="D455" i="8"/>
  <c r="E460" i="8"/>
  <c r="H460" i="8" s="1"/>
  <c r="E302" i="8"/>
  <c r="E42" i="8"/>
  <c r="E33" i="8"/>
  <c r="H705" i="8" l="1"/>
  <c r="H534" i="8"/>
  <c r="H554" i="8"/>
  <c r="E457" i="8"/>
  <c r="H457" i="8" s="1"/>
  <c r="E1329" i="8"/>
  <c r="H455" i="8" l="1"/>
  <c r="E455" i="8"/>
  <c r="E1081" i="8"/>
  <c r="E255" i="8" l="1"/>
  <c r="D1271" i="8" l="1"/>
  <c r="E1271" i="8"/>
  <c r="D1216" i="8"/>
  <c r="E1216" i="8"/>
  <c r="F1216" i="8"/>
  <c r="G1216" i="8"/>
  <c r="I1216" i="8"/>
  <c r="D1210" i="8"/>
  <c r="E1210" i="8"/>
  <c r="F1210" i="8"/>
  <c r="G1210" i="8"/>
  <c r="I1210" i="8"/>
  <c r="H1210" i="8" l="1"/>
  <c r="H1216" i="8"/>
  <c r="E1209" i="8"/>
  <c r="G1209" i="8"/>
  <c r="I1209" i="8"/>
  <c r="D1209" i="8"/>
  <c r="F1209" i="8"/>
  <c r="D1166" i="8"/>
  <c r="E1168" i="8"/>
  <c r="H1168" i="8" s="1"/>
  <c r="E522" i="8"/>
  <c r="H522" i="8" l="1"/>
  <c r="H1209" i="8"/>
  <c r="E1166" i="8"/>
  <c r="E1338" i="8" l="1"/>
  <c r="D5" i="8" l="1"/>
  <c r="D1336" i="8" l="1"/>
  <c r="D1400" i="8" s="1"/>
  <c r="E1336" i="8"/>
  <c r="E1400" i="8" s="1"/>
  <c r="D255" i="8"/>
  <c r="D689" i="8" l="1"/>
  <c r="D686" i="8" s="1"/>
  <c r="E689" i="8"/>
  <c r="H689" i="8" l="1"/>
  <c r="E686" i="8"/>
  <c r="D669" i="8"/>
  <c r="D666" i="8" s="1"/>
  <c r="D664" i="8" s="1"/>
  <c r="E669" i="8"/>
  <c r="H669" i="8" l="1"/>
  <c r="H686" i="8"/>
  <c r="E666" i="8"/>
  <c r="D1046" i="8"/>
  <c r="E1046" i="8"/>
  <c r="D972" i="8"/>
  <c r="E972" i="8"/>
  <c r="H972" i="8" s="1"/>
  <c r="H1046" i="8" l="1"/>
  <c r="H684" i="8"/>
  <c r="H666" i="8"/>
  <c r="E664" i="8"/>
  <c r="D828" i="8"/>
  <c r="D825" i="8" s="1"/>
  <c r="E828" i="8"/>
  <c r="E825" i="8" s="1"/>
  <c r="D777" i="8"/>
  <c r="D774" i="8" s="1"/>
  <c r="E777" i="8"/>
  <c r="E774" i="8" s="1"/>
  <c r="H828" i="8" l="1"/>
  <c r="H664" i="8"/>
  <c r="E1176" i="8"/>
  <c r="H1176" i="8" s="1"/>
  <c r="D1174" i="8"/>
  <c r="D1154" i="8"/>
  <c r="D1151" i="8" s="1"/>
  <c r="E1154" i="8"/>
  <c r="H1154" i="8" s="1"/>
  <c r="D1182" i="8"/>
  <c r="D1180" i="8" s="1"/>
  <c r="E1182" i="8"/>
  <c r="D1137" i="8"/>
  <c r="E1140" i="8"/>
  <c r="H1140" i="8" s="1"/>
  <c r="H825" i="8" l="1"/>
  <c r="H1182" i="8"/>
  <c r="E1174" i="8"/>
  <c r="E1139" i="8"/>
  <c r="E1151" i="8"/>
  <c r="E1180" i="8"/>
  <c r="D1117" i="8"/>
  <c r="E1117" i="8"/>
  <c r="H1151" i="8" l="1"/>
  <c r="E1137" i="8"/>
  <c r="E1098" i="8"/>
  <c r="H1098" i="8" s="1"/>
  <c r="D1098" i="8"/>
  <c r="D1086" i="8"/>
  <c r="D1083" i="8" s="1"/>
  <c r="E1086" i="8"/>
  <c r="D1079" i="8"/>
  <c r="E1083" i="8" l="1"/>
  <c r="D985" i="8"/>
  <c r="D981" i="8" s="1"/>
  <c r="E985" i="8"/>
  <c r="E950" i="8"/>
  <c r="E942" i="8"/>
  <c r="D942" i="8"/>
  <c r="D917" i="8"/>
  <c r="E917" i="8"/>
  <c r="E913" i="8" s="1"/>
  <c r="D879" i="8"/>
  <c r="D876" i="8" s="1"/>
  <c r="E879" i="8"/>
  <c r="D853" i="8"/>
  <c r="D850" i="8" s="1"/>
  <c r="D847" i="8" s="1"/>
  <c r="E853" i="8"/>
  <c r="E850" i="8" s="1"/>
  <c r="H950" i="8" l="1"/>
  <c r="E946" i="8"/>
  <c r="H879" i="8"/>
  <c r="E876" i="8"/>
  <c r="H853" i="8"/>
  <c r="H917" i="8"/>
  <c r="H985" i="8"/>
  <c r="H913" i="8"/>
  <c r="E803" i="8"/>
  <c r="E800" i="8" s="1"/>
  <c r="E1057" i="8"/>
  <c r="H803" i="8" l="1"/>
  <c r="H800" i="8" s="1"/>
  <c r="H1057" i="8"/>
  <c r="H850" i="8"/>
  <c r="H876" i="8"/>
  <c r="E847" i="8"/>
  <c r="E443" i="8"/>
  <c r="H443" i="8" s="1"/>
  <c r="D422" i="8"/>
  <c r="E427" i="8"/>
  <c r="H427" i="8" s="1"/>
  <c r="H874" i="8" l="1"/>
  <c r="H847" i="8"/>
  <c r="E424" i="8"/>
  <c r="E439" i="8"/>
  <c r="E1079" i="8"/>
  <c r="F1079" i="8"/>
  <c r="E1049" i="8"/>
  <c r="F1049" i="8"/>
  <c r="I1049" i="8"/>
  <c r="H1079" i="8" l="1"/>
  <c r="H439" i="8"/>
  <c r="E422" i="8"/>
  <c r="H437" i="8" l="1"/>
  <c r="D412" i="8"/>
  <c r="E412" i="8"/>
  <c r="H412" i="8" s="1"/>
  <c r="E373" i="8"/>
  <c r="E318" i="8"/>
  <c r="E314" i="8" s="1"/>
  <c r="D274" i="8"/>
  <c r="E274" i="8"/>
  <c r="D238" i="8"/>
  <c r="E238" i="8"/>
  <c r="E231" i="8"/>
  <c r="D223" i="8"/>
  <c r="D221" i="8" s="1"/>
  <c r="E223" i="8"/>
  <c r="H223" i="8" s="1"/>
  <c r="D211" i="8"/>
  <c r="E213" i="8"/>
  <c r="E209" i="8"/>
  <c r="H209" i="8" s="1"/>
  <c r="E177" i="8"/>
  <c r="E164" i="8"/>
  <c r="E142" i="8"/>
  <c r="H208" i="8" l="1"/>
  <c r="H221" i="8"/>
  <c r="H318" i="8"/>
  <c r="H410" i="8"/>
  <c r="E208" i="8"/>
  <c r="E211" i="8"/>
  <c r="E410" i="8"/>
  <c r="E163" i="8"/>
  <c r="E221" i="8"/>
  <c r="D210" i="8"/>
  <c r="E181" i="8"/>
  <c r="H181" i="8" s="1"/>
  <c r="F181" i="8"/>
  <c r="F180" i="8" s="1"/>
  <c r="E210" i="8" l="1"/>
  <c r="H180" i="8"/>
  <c r="E180" i="8"/>
  <c r="E312" i="8"/>
  <c r="I1039" i="8" l="1"/>
  <c r="I1037" i="8" s="1"/>
  <c r="I1006" i="8"/>
  <c r="I1004" i="8" s="1"/>
  <c r="I970" i="8"/>
  <c r="I939" i="8"/>
  <c r="I937" i="8" s="1"/>
  <c r="G1406" i="8"/>
  <c r="I1406" i="8"/>
  <c r="I1338" i="8"/>
  <c r="I1400" i="8" s="1"/>
  <c r="I1290" i="8"/>
  <c r="I1286" i="8"/>
  <c r="H1286" i="8" s="1"/>
  <c r="I1271" i="8"/>
  <c r="H1271" i="8" s="1"/>
  <c r="I1266" i="8"/>
  <c r="I1260" i="8"/>
  <c r="I1257" i="8"/>
  <c r="I1255" i="8"/>
  <c r="I1248" i="8"/>
  <c r="H1226" i="8"/>
  <c r="I1198" i="8"/>
  <c r="I1194" i="8"/>
  <c r="I1180" i="8"/>
  <c r="H1180" i="8" s="1"/>
  <c r="I1174" i="8"/>
  <c r="H1174" i="8" s="1"/>
  <c r="I1166" i="8"/>
  <c r="H1166" i="8" s="1"/>
  <c r="I1139" i="8"/>
  <c r="I1131" i="8"/>
  <c r="I1117" i="8"/>
  <c r="H1117" i="8" s="1"/>
  <c r="I1101" i="8"/>
  <c r="I1086" i="8"/>
  <c r="H1086" i="8" s="1"/>
  <c r="I1044" i="8"/>
  <c r="I1013" i="8"/>
  <c r="I981" i="8"/>
  <c r="I946" i="8"/>
  <c r="I944" i="8" s="1"/>
  <c r="I777" i="8"/>
  <c r="I774" i="8" s="1"/>
  <c r="I771" i="8" s="1"/>
  <c r="I658" i="8"/>
  <c r="I656" i="8" s="1"/>
  <c r="I644" i="8"/>
  <c r="H644" i="8" s="1"/>
  <c r="I628" i="8"/>
  <c r="I626" i="8" s="1"/>
  <c r="I616" i="8"/>
  <c r="I614" i="8" s="1"/>
  <c r="I596" i="8"/>
  <c r="I455" i="8"/>
  <c r="I424" i="8"/>
  <c r="I285" i="8"/>
  <c r="I276" i="8"/>
  <c r="I255" i="8"/>
  <c r="I245" i="8"/>
  <c r="I243" i="8" s="1"/>
  <c r="I238" i="8"/>
  <c r="I231" i="8"/>
  <c r="I221" i="8"/>
  <c r="I190" i="8"/>
  <c r="I188" i="8" s="1"/>
  <c r="I177" i="8"/>
  <c r="I164" i="8"/>
  <c r="I151" i="8"/>
  <c r="I150" i="8" s="1"/>
  <c r="I148" i="8"/>
  <c r="I145" i="8"/>
  <c r="I142" i="8"/>
  <c r="I117" i="8"/>
  <c r="I107" i="8"/>
  <c r="I105" i="8" s="1"/>
  <c r="I51" i="8"/>
  <c r="H51" i="8" s="1"/>
  <c r="I42" i="8"/>
  <c r="H42" i="8" s="1"/>
  <c r="I33" i="8"/>
  <c r="H33" i="8" s="1"/>
  <c r="I10" i="8"/>
  <c r="I5" i="8"/>
  <c r="F107" i="8"/>
  <c r="F105" i="8" s="1"/>
  <c r="D1406" i="8"/>
  <c r="D1051" i="8"/>
  <c r="G1313" i="8"/>
  <c r="G1316" i="8"/>
  <c r="G1318" i="8"/>
  <c r="F1406" i="8"/>
  <c r="F1290" i="8"/>
  <c r="F1286" i="8"/>
  <c r="F1271" i="8"/>
  <c r="F1269" i="8"/>
  <c r="F1266" i="8"/>
  <c r="F1260" i="8"/>
  <c r="F1259" i="8"/>
  <c r="F1257" i="8" s="1"/>
  <c r="F1255" i="8"/>
  <c r="F1248" i="8"/>
  <c r="F1246" i="8" s="1"/>
  <c r="F1228" i="8"/>
  <c r="F1226" i="8" s="1"/>
  <c r="F1198" i="8"/>
  <c r="F1196" i="8" s="1"/>
  <c r="F1194" i="8"/>
  <c r="F1180" i="8"/>
  <c r="F1174" i="8"/>
  <c r="F1166" i="8"/>
  <c r="F1044" i="8"/>
  <c r="F1039" i="8"/>
  <c r="F1037" i="8" s="1"/>
  <c r="F970" i="8"/>
  <c r="F939" i="8"/>
  <c r="F937" i="8" s="1"/>
  <c r="G1049" i="8"/>
  <c r="G1079" i="8"/>
  <c r="G1105" i="8"/>
  <c r="G1107" i="8"/>
  <c r="G1108" i="8"/>
  <c r="G1109" i="8"/>
  <c r="G1110" i="8"/>
  <c r="G1111" i="8"/>
  <c r="G1112" i="8"/>
  <c r="G1113" i="8"/>
  <c r="G1115" i="8"/>
  <c r="G1251" i="8"/>
  <c r="G1252" i="8"/>
  <c r="G1253" i="8"/>
  <c r="G1254" i="8"/>
  <c r="G144" i="8"/>
  <c r="G172" i="8"/>
  <c r="G175" i="8"/>
  <c r="G176" i="8"/>
  <c r="G169" i="8" s="1"/>
  <c r="G153" i="8" s="1"/>
  <c r="G229" i="8"/>
  <c r="G284" i="8"/>
  <c r="G286" i="8"/>
  <c r="G287" i="8"/>
  <c r="G296" i="8"/>
  <c r="G297" i="8"/>
  <c r="G298" i="8"/>
  <c r="G299" i="8"/>
  <c r="G300" i="8"/>
  <c r="G301" i="8"/>
  <c r="G313" i="8"/>
  <c r="G312" i="8" s="1"/>
  <c r="G326" i="8"/>
  <c r="G457" i="8"/>
  <c r="G455" i="8" s="1"/>
  <c r="G491" i="8"/>
  <c r="G500" i="8"/>
  <c r="G501" i="8"/>
  <c r="G749" i="8"/>
  <c r="G748" i="8" s="1"/>
  <c r="G750" i="8"/>
  <c r="G141" i="8"/>
  <c r="G142" i="8"/>
  <c r="G104" i="8" s="1"/>
  <c r="G143" i="8"/>
  <c r="G39" i="8"/>
  <c r="G50" i="8"/>
  <c r="G75" i="8"/>
  <c r="G76" i="8"/>
  <c r="G77" i="8"/>
  <c r="G81" i="8"/>
  <c r="G84" i="8"/>
  <c r="G85" i="8"/>
  <c r="G99" i="8"/>
  <c r="G100" i="8"/>
  <c r="G101" i="8"/>
  <c r="F686" i="8"/>
  <c r="F684" i="8" s="1"/>
  <c r="F658" i="8"/>
  <c r="F656" i="8" s="1"/>
  <c r="F644" i="8"/>
  <c r="F642" i="8" s="1"/>
  <c r="F628" i="8"/>
  <c r="F626" i="8" s="1"/>
  <c r="F616" i="8"/>
  <c r="F614" i="8" s="1"/>
  <c r="F596" i="8"/>
  <c r="F594" i="8" s="1"/>
  <c r="F556" i="8"/>
  <c r="F554" i="8" s="1"/>
  <c r="F536" i="8"/>
  <c r="F534" i="8" s="1"/>
  <c r="F519" i="8"/>
  <c r="F517" i="8" s="1"/>
  <c r="F505" i="8"/>
  <c r="F502" i="8" s="1"/>
  <c r="F439" i="8"/>
  <c r="F437" i="8" s="1"/>
  <c r="F424" i="8"/>
  <c r="F422" i="8" s="1"/>
  <c r="F276" i="8"/>
  <c r="F245" i="8"/>
  <c r="F243" i="8" s="1"/>
  <c r="F230" i="8" s="1"/>
  <c r="F151" i="8"/>
  <c r="F150" i="8" s="1"/>
  <c r="F148" i="8"/>
  <c r="F777" i="8"/>
  <c r="F774" i="8" s="1"/>
  <c r="F771" i="8" s="1"/>
  <c r="F825" i="8"/>
  <c r="F823" i="8" s="1"/>
  <c r="F707" i="8"/>
  <c r="F705" i="8" s="1"/>
  <c r="F412" i="8"/>
  <c r="F410" i="8" s="1"/>
  <c r="F369" i="8"/>
  <c r="F366" i="8" s="1"/>
  <c r="F351" i="8"/>
  <c r="F349" i="8" s="1"/>
  <c r="F318" i="8"/>
  <c r="F314" i="8" s="1"/>
  <c r="F312" i="8" s="1"/>
  <c r="F285" i="8"/>
  <c r="F283" i="8" s="1"/>
  <c r="F223" i="8"/>
  <c r="F221" i="8" s="1"/>
  <c r="F1149" i="8"/>
  <c r="F1139" i="8"/>
  <c r="F1131" i="8"/>
  <c r="F1129" i="8" s="1"/>
  <c r="F1117" i="8"/>
  <c r="F1114" i="8" s="1"/>
  <c r="F1101" i="8"/>
  <c r="F1086" i="8"/>
  <c r="F1083" i="8" s="1"/>
  <c r="F1051" i="8"/>
  <c r="F1013" i="8"/>
  <c r="F1006" i="8"/>
  <c r="F1004" i="8" s="1"/>
  <c r="F981" i="8"/>
  <c r="F979" i="8" s="1"/>
  <c r="F946" i="8"/>
  <c r="F944" i="8" s="1"/>
  <c r="F876" i="8"/>
  <c r="F874" i="8" s="1"/>
  <c r="F911" i="8"/>
  <c r="F171" i="8"/>
  <c r="F169" i="8" s="1"/>
  <c r="F163" i="8"/>
  <c r="F156" i="8"/>
  <c r="F154" i="8" s="1"/>
  <c r="F117" i="8"/>
  <c r="F115" i="8" s="1"/>
  <c r="F90" i="8"/>
  <c r="F51" i="8"/>
  <c r="F42" i="8"/>
  <c r="F33" i="8"/>
  <c r="F10" i="8"/>
  <c r="F5" i="8"/>
  <c r="D115" i="8"/>
  <c r="D1248" i="8"/>
  <c r="D1246" i="8" s="1"/>
  <c r="D658" i="8"/>
  <c r="D656" i="8" s="1"/>
  <c r="D169" i="8"/>
  <c r="D105" i="8"/>
  <c r="E10" i="8"/>
  <c r="D10" i="8"/>
  <c r="E594" i="8"/>
  <c r="D188" i="8"/>
  <c r="E437" i="8"/>
  <c r="E554" i="8"/>
  <c r="E1198" i="8"/>
  <c r="E1114" i="8"/>
  <c r="E1259" i="8"/>
  <c r="H1259" i="8" s="1"/>
  <c r="E1248" i="8"/>
  <c r="D1255" i="8"/>
  <c r="D751" i="8"/>
  <c r="D705" i="8"/>
  <c r="D684" i="8"/>
  <c r="D644" i="8"/>
  <c r="D642" i="8" s="1"/>
  <c r="D626" i="8"/>
  <c r="D616" i="8"/>
  <c r="D614" i="8" s="1"/>
  <c r="D594" i="8"/>
  <c r="D591" i="8"/>
  <c r="D577" i="8"/>
  <c r="D554" i="8"/>
  <c r="D534" i="8"/>
  <c r="D517" i="8"/>
  <c r="D505" i="8"/>
  <c r="D502" i="8" s="1"/>
  <c r="D437" i="8"/>
  <c r="D410" i="8"/>
  <c r="D366" i="8"/>
  <c r="D349" i="8"/>
  <c r="D283" i="8"/>
  <c r="D276" i="8"/>
  <c r="D245" i="8"/>
  <c r="D243" i="8" s="1"/>
  <c r="D208" i="8"/>
  <c r="D180" i="8"/>
  <c r="D177" i="8"/>
  <c r="D156" i="8"/>
  <c r="D154" i="8" s="1"/>
  <c r="D151" i="8"/>
  <c r="D150" i="8" s="1"/>
  <c r="D145" i="8"/>
  <c r="D142" i="8"/>
  <c r="D1289" i="8"/>
  <c r="D1286" i="8"/>
  <c r="D1269" i="8"/>
  <c r="D1266" i="8"/>
  <c r="D1257" i="8"/>
  <c r="D1226" i="8"/>
  <c r="D1198" i="8"/>
  <c r="D1196" i="8" s="1"/>
  <c r="D1194" i="8"/>
  <c r="D1178" i="8"/>
  <c r="D1149" i="8"/>
  <c r="D1129" i="8"/>
  <c r="D1114" i="8"/>
  <c r="D1049" i="8"/>
  <c r="D1044" i="8"/>
  <c r="D1039" i="8"/>
  <c r="D1037" i="8" s="1"/>
  <c r="D1011" i="8"/>
  <c r="D1006" i="8"/>
  <c r="D1004" i="8" s="1"/>
  <c r="D979" i="8"/>
  <c r="D977" i="8"/>
  <c r="D970" i="8"/>
  <c r="D944" i="8"/>
  <c r="D939" i="8"/>
  <c r="D937" i="8" s="1"/>
  <c r="D913" i="8"/>
  <c r="D911" i="8" s="1"/>
  <c r="D874" i="8"/>
  <c r="D872" i="8"/>
  <c r="D823" i="8"/>
  <c r="D800" i="8"/>
  <c r="D797" i="8" s="1"/>
  <c r="D771" i="8"/>
  <c r="E577" i="8"/>
  <c r="D51" i="8"/>
  <c r="D42" i="8"/>
  <c r="E148" i="8"/>
  <c r="E762" i="8"/>
  <c r="E245" i="8"/>
  <c r="E190" i="8"/>
  <c r="E1269" i="8"/>
  <c r="H1269" i="8" s="1"/>
  <c r="E1255" i="8"/>
  <c r="E1260" i="8"/>
  <c r="E977" i="8"/>
  <c r="E1178" i="8"/>
  <c r="E939" i="8"/>
  <c r="E911" i="8"/>
  <c r="E534" i="8"/>
  <c r="E171" i="8"/>
  <c r="H171" i="8" s="1"/>
  <c r="H169" i="8" s="1"/>
  <c r="E156" i="8"/>
  <c r="H156" i="8" s="1"/>
  <c r="E1406" i="8"/>
  <c r="E1290" i="8"/>
  <c r="E1289" i="8" s="1"/>
  <c r="E1194" i="8"/>
  <c r="E1101" i="8"/>
  <c r="E1006" i="8"/>
  <c r="E970" i="8"/>
  <c r="E751" i="8"/>
  <c r="E490" i="8"/>
  <c r="E151" i="8"/>
  <c r="E145" i="8"/>
  <c r="E90" i="8"/>
  <c r="E1266" i="8"/>
  <c r="E1149" i="8"/>
  <c r="E1131" i="8"/>
  <c r="E1044" i="8"/>
  <c r="E1039" i="8"/>
  <c r="E1011" i="8"/>
  <c r="E981" i="8"/>
  <c r="E944" i="8"/>
  <c r="E874" i="8"/>
  <c r="E872" i="8"/>
  <c r="E684" i="8"/>
  <c r="E628" i="8"/>
  <c r="E616" i="8"/>
  <c r="E591" i="8"/>
  <c r="E519" i="8"/>
  <c r="H519" i="8" s="1"/>
  <c r="E369" i="8"/>
  <c r="H369" i="8" s="1"/>
  <c r="E283" i="8"/>
  <c r="E276" i="8"/>
  <c r="E5" i="8"/>
  <c r="E107" i="8"/>
  <c r="H628" i="8" l="1"/>
  <c r="H626" i="8" s="1"/>
  <c r="D104" i="8"/>
  <c r="F104" i="8"/>
  <c r="F282" i="8"/>
  <c r="H981" i="8"/>
  <c r="H107" i="8"/>
  <c r="H105" i="8" s="1"/>
  <c r="H145" i="8"/>
  <c r="I230" i="8"/>
  <c r="H1006" i="8"/>
  <c r="H151" i="8"/>
  <c r="H1044" i="8"/>
  <c r="F153" i="8"/>
  <c r="I163" i="8"/>
  <c r="I153" i="8" s="1"/>
  <c r="H164" i="8"/>
  <c r="H1406" i="8"/>
  <c r="H5" i="8"/>
  <c r="H1131" i="8"/>
  <c r="H190" i="8"/>
  <c r="H188" i="8" s="1"/>
  <c r="H1248" i="8"/>
  <c r="H10" i="8"/>
  <c r="H90" i="8"/>
  <c r="H1290" i="8"/>
  <c r="G71" i="8"/>
  <c r="G70" i="8" s="1"/>
  <c r="F70" i="8"/>
  <c r="H658" i="8"/>
  <c r="H656" i="8" s="1"/>
  <c r="H1039" i="8"/>
  <c r="H276" i="8"/>
  <c r="H939" i="8"/>
  <c r="H616" i="8"/>
  <c r="H366" i="8"/>
  <c r="H517" i="8"/>
  <c r="H642" i="8"/>
  <c r="H1266" i="8"/>
  <c r="H970" i="8"/>
  <c r="H1101" i="8"/>
  <c r="H1194" i="8"/>
  <c r="H977" i="8"/>
  <c r="H1260" i="8"/>
  <c r="H1255" i="8"/>
  <c r="H797" i="8"/>
  <c r="H823" i="8"/>
  <c r="H1198" i="8"/>
  <c r="I283" i="8"/>
  <c r="H285" i="8"/>
  <c r="I422" i="8"/>
  <c r="H424" i="8"/>
  <c r="I594" i="8"/>
  <c r="H596" i="8"/>
  <c r="H777" i="8"/>
  <c r="H946" i="8"/>
  <c r="I1011" i="8"/>
  <c r="H1013" i="8"/>
  <c r="I1137" i="8"/>
  <c r="H1137" i="8" s="1"/>
  <c r="H1139" i="8"/>
  <c r="H245" i="8"/>
  <c r="I115" i="8"/>
  <c r="I104" i="8" s="1"/>
  <c r="H117" i="8"/>
  <c r="G1312" i="8"/>
  <c r="G1400" i="8" s="1"/>
  <c r="H1289" i="8"/>
  <c r="E147" i="8"/>
  <c r="E614" i="8"/>
  <c r="E626" i="8"/>
  <c r="E642" i="8"/>
  <c r="E797" i="8"/>
  <c r="E105" i="8"/>
  <c r="E1037" i="8"/>
  <c r="E154" i="8"/>
  <c r="H154" i="8" s="1"/>
  <c r="E169" i="8"/>
  <c r="E656" i="8"/>
  <c r="E366" i="8"/>
  <c r="E1129" i="8"/>
  <c r="E188" i="8"/>
  <c r="E937" i="8"/>
  <c r="E1257" i="8"/>
  <c r="H1257" i="8" s="1"/>
  <c r="E517" i="8"/>
  <c r="E1004" i="8"/>
  <c r="E1246" i="8"/>
  <c r="E979" i="8"/>
  <c r="E150" i="8"/>
  <c r="H150" i="8" s="1"/>
  <c r="E823" i="8"/>
  <c r="E243" i="8"/>
  <c r="E8" i="8"/>
  <c r="D8" i="8"/>
  <c r="D230" i="8"/>
  <c r="D770" i="8"/>
  <c r="D1208" i="8"/>
  <c r="G1101" i="8"/>
  <c r="G770" i="8" s="1"/>
  <c r="D153" i="8"/>
  <c r="E1053" i="8"/>
  <c r="H1053" i="8" s="1"/>
  <c r="G1266" i="8"/>
  <c r="G1039" i="8"/>
  <c r="F147" i="8"/>
  <c r="F210" i="8"/>
  <c r="G1248" i="8"/>
  <c r="D70" i="8"/>
  <c r="F8" i="8"/>
  <c r="I1114" i="8"/>
  <c r="H1114" i="8" s="1"/>
  <c r="F1178" i="8"/>
  <c r="E1196" i="8"/>
  <c r="F1011" i="8"/>
  <c r="F1208" i="8"/>
  <c r="G285" i="8"/>
  <c r="E349" i="8"/>
  <c r="G283" i="8"/>
  <c r="E70" i="8"/>
  <c r="H70" i="8" s="1"/>
  <c r="F1400" i="8"/>
  <c r="G939" i="8"/>
  <c r="G90" i="8"/>
  <c r="I1129" i="8"/>
  <c r="F797" i="8"/>
  <c r="E502" i="8"/>
  <c r="G493" i="8"/>
  <c r="G490" i="8" s="1"/>
  <c r="E115" i="8"/>
  <c r="F1137" i="8"/>
  <c r="G1006" i="8"/>
  <c r="I8" i="8"/>
  <c r="I98" i="8" s="1"/>
  <c r="I349" i="8"/>
  <c r="I911" i="8"/>
  <c r="H911" i="8" s="1"/>
  <c r="I1196" i="8"/>
  <c r="I1178" i="8"/>
  <c r="H1178" i="8" s="1"/>
  <c r="I1149" i="8"/>
  <c r="H1149" i="8" s="1"/>
  <c r="I314" i="8"/>
  <c r="I502" i="8"/>
  <c r="I1051" i="8"/>
  <c r="I147" i="8"/>
  <c r="I642" i="8"/>
  <c r="I979" i="8"/>
  <c r="I1083" i="8"/>
  <c r="H1083" i="8" s="1"/>
  <c r="I1246" i="8"/>
  <c r="I1208" i="8" s="1"/>
  <c r="E104" i="8" l="1"/>
  <c r="G282" i="8"/>
  <c r="G1307" i="8" s="1"/>
  <c r="F770" i="8"/>
  <c r="F1307" i="8" s="1"/>
  <c r="I770" i="8"/>
  <c r="H1011" i="8"/>
  <c r="H944" i="8"/>
  <c r="H283" i="8"/>
  <c r="H163" i="8"/>
  <c r="H147" i="8"/>
  <c r="H774" i="8"/>
  <c r="H771" i="8" s="1"/>
  <c r="H8" i="8"/>
  <c r="H614" i="8"/>
  <c r="E153" i="8"/>
  <c r="H349" i="8"/>
  <c r="H1196" i="8"/>
  <c r="E771" i="8"/>
  <c r="H979" i="8"/>
  <c r="H1246" i="8"/>
  <c r="H1004" i="8"/>
  <c r="H937" i="8"/>
  <c r="H1129" i="8"/>
  <c r="H1037" i="8"/>
  <c r="H594" i="8"/>
  <c r="H422" i="8"/>
  <c r="I312" i="8"/>
  <c r="I282" i="8" s="1"/>
  <c r="H314" i="8"/>
  <c r="H243" i="8"/>
  <c r="H230" i="8" s="1"/>
  <c r="H115" i="8"/>
  <c r="H104" i="8" s="1"/>
  <c r="E230" i="8"/>
  <c r="E1208" i="8"/>
  <c r="E1051" i="8"/>
  <c r="E282" i="8"/>
  <c r="F98" i="8"/>
  <c r="E98" i="8"/>
  <c r="D98" i="8"/>
  <c r="I210" i="8"/>
  <c r="H210" i="8" s="1"/>
  <c r="I1307" i="8" l="1"/>
  <c r="I1308" i="8" s="1"/>
  <c r="E770" i="8"/>
  <c r="F1308" i="8"/>
  <c r="F1401" i="8" s="1"/>
  <c r="H153" i="8"/>
  <c r="H282" i="8"/>
  <c r="H98" i="8"/>
  <c r="H1051" i="8"/>
  <c r="H1208" i="8"/>
  <c r="H312" i="8"/>
  <c r="G98" i="8"/>
  <c r="G1308" i="8" s="1"/>
  <c r="G1401" i="8" s="1"/>
  <c r="I1401" i="8" l="1"/>
  <c r="H770" i="8"/>
  <c r="G1409" i="8"/>
  <c r="G1407" i="8"/>
  <c r="E1307" i="8"/>
  <c r="H1307" i="8" l="1"/>
  <c r="E1308" i="8"/>
  <c r="E1401" i="8" s="1"/>
  <c r="E1409" i="8" s="1"/>
  <c r="H1308" i="8" l="1"/>
  <c r="H1401" i="8" s="1"/>
  <c r="I1409" i="8"/>
  <c r="H1409" i="8" l="1"/>
  <c r="F1407" i="8"/>
  <c r="F1409" i="8"/>
  <c r="E1407" i="8"/>
  <c r="D314" i="8"/>
  <c r="D312" i="8" s="1"/>
  <c r="D282" i="8" s="1"/>
  <c r="D1307" i="8" s="1"/>
  <c r="D1308" i="8" s="1"/>
  <c r="D1401" i="8" s="1"/>
  <c r="D1409" i="8" s="1"/>
  <c r="D1407" i="8" l="1"/>
  <c r="O240" i="8"/>
  <c r="O239" i="8" s="1"/>
  <c r="O238" i="8" l="1"/>
  <c r="P239" i="8"/>
  <c r="O230" i="8" l="1"/>
  <c r="O1307" i="8" s="1"/>
  <c r="O1308" i="8" s="1"/>
  <c r="P238" i="8"/>
  <c r="R238" i="8" s="1"/>
  <c r="P230" i="8" l="1"/>
  <c r="R230" i="8" s="1"/>
  <c r="P1307" i="8" l="1"/>
  <c r="R1307" i="8" s="1"/>
  <c r="P1308" i="8" l="1"/>
  <c r="R1308" i="8" s="1"/>
  <c r="O1401" i="8"/>
  <c r="O1409" i="8" s="1"/>
  <c r="P1401" i="8" l="1"/>
  <c r="P1409" i="8" s="1"/>
  <c r="R1401" i="8" l="1"/>
  <c r="R1409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N130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pt tule-laenud</t>
        </r>
      </text>
    </comment>
  </commentList>
</comments>
</file>

<file path=xl/sharedStrings.xml><?xml version="1.0" encoding="utf-8"?>
<sst xmlns="http://schemas.openxmlformats.org/spreadsheetml/2006/main" count="1933" uniqueCount="763">
  <si>
    <t>TARTU VALLA 2020. AASTA EELARVE EELNÕU</t>
  </si>
  <si>
    <t>I</t>
  </si>
  <si>
    <t>PÕHITEGEVUSE TULUD:</t>
  </si>
  <si>
    <t>klassi-</t>
  </si>
  <si>
    <t xml:space="preserve">Eelarve täitmine seisuga </t>
  </si>
  <si>
    <t>I lugemine</t>
  </si>
  <si>
    <t>II lugemine</t>
  </si>
  <si>
    <t>fikaator</t>
  </si>
  <si>
    <t>Tulude nimetus</t>
  </si>
  <si>
    <t>Eelarve täitmine seisuga 31.12.2019</t>
  </si>
  <si>
    <t>Eelarve 2020</t>
  </si>
  <si>
    <t>Parandustega EA 2020</t>
  </si>
  <si>
    <t>muudatus</t>
  </si>
  <si>
    <t>2020 Eelarve + ME</t>
  </si>
  <si>
    <t>EA 2020</t>
  </si>
  <si>
    <t>I LE muudatus</t>
  </si>
  <si>
    <t>II LE muudatus</t>
  </si>
  <si>
    <t>Lõplik eelarve</t>
  </si>
  <si>
    <t>Eelarve täitmine 30.11.2020</t>
  </si>
  <si>
    <t>Eelarve 2021</t>
  </si>
  <si>
    <t>Eelarve 2020 II lugemine</t>
  </si>
  <si>
    <t>Lisaeelarve</t>
  </si>
  <si>
    <t>EA+LE</t>
  </si>
  <si>
    <t xml:space="preserve">30              </t>
  </si>
  <si>
    <t xml:space="preserve"> MAKSUTULUD</t>
  </si>
  <si>
    <t xml:space="preserve">3000            </t>
  </si>
  <si>
    <t xml:space="preserve"> Füüsilise isiku tulumaks</t>
  </si>
  <si>
    <t xml:space="preserve">3030            </t>
  </si>
  <si>
    <t xml:space="preserve"> Maamaks</t>
  </si>
  <si>
    <t xml:space="preserve">32              </t>
  </si>
  <si>
    <t xml:space="preserve"> KAUPADE JA TEENUSTE  MÜÜK</t>
  </si>
  <si>
    <t xml:space="preserve">320             </t>
  </si>
  <si>
    <t xml:space="preserve"> Riigilõivud</t>
  </si>
  <si>
    <t xml:space="preserve">3220            </t>
  </si>
  <si>
    <t>Tulud haridusalasest tegevusest</t>
  </si>
  <si>
    <t xml:space="preserve"> *üür - Lähte ÜG õpilaskodu muu majutus</t>
  </si>
  <si>
    <t xml:space="preserve"> *üür - Lähte ÜG õpilaskodu (õpilased)</t>
  </si>
  <si>
    <t xml:space="preserve"> *lastaiakohamaks teised OV-d</t>
  </si>
  <si>
    <t xml:space="preserve"> *koolikohamaks teised OV-d</t>
  </si>
  <si>
    <t xml:space="preserve"> *toiduraha Lähte LA</t>
  </si>
  <si>
    <t xml:space="preserve"> *toiduraha Kõrveküla LA</t>
  </si>
  <si>
    <t xml:space="preserve"> * toiduraha Ripsik</t>
  </si>
  <si>
    <t xml:space="preserve"> *toit Laeva</t>
  </si>
  <si>
    <t xml:space="preserve"> *toit Tabivere LA</t>
  </si>
  <si>
    <t xml:space="preserve"> *muusikakooli kohamaks - teised OV-d</t>
  </si>
  <si>
    <t xml:space="preserve"> *muusikakooli õppemaks -lapsevanem</t>
  </si>
  <si>
    <t xml:space="preserve"> *õppemaks Lähte LA</t>
  </si>
  <si>
    <t xml:space="preserve"> *õppemaks Kõrveküla LA</t>
  </si>
  <si>
    <t>8%</t>
  </si>
  <si>
    <t xml:space="preserve"> * õppemaks Raadi LH</t>
  </si>
  <si>
    <t xml:space="preserve"> *õppemaks Ripsik</t>
  </si>
  <si>
    <t xml:space="preserve"> *õppemaks Laeva</t>
  </si>
  <si>
    <t xml:space="preserve"> *õppemaks Tabivere Lasteaed</t>
  </si>
  <si>
    <t xml:space="preserve"> *muud tulud</t>
  </si>
  <si>
    <t xml:space="preserve"> *Tabivere Huvikool</t>
  </si>
  <si>
    <t xml:space="preserve"> *töövihikud</t>
  </si>
  <si>
    <t xml:space="preserve"> *muud tulud toitlustamisest</t>
  </si>
  <si>
    <t xml:space="preserve">3221            </t>
  </si>
  <si>
    <t>Tulud kultuurialasest tegevusest</t>
  </si>
  <si>
    <t xml:space="preserve"> *Laeva kutuurimaja</t>
  </si>
  <si>
    <t xml:space="preserve"> *Tabivere rahvamaja</t>
  </si>
  <si>
    <t xml:space="preserve"> *Maarja-Magdaleena rahvamaja</t>
  </si>
  <si>
    <t xml:space="preserve"> *Tammistu külakeskus</t>
  </si>
  <si>
    <t>*raamatukogu tasulised teenuses</t>
  </si>
  <si>
    <t>* Laeva ANK</t>
  </si>
  <si>
    <t>Tulud spordialasest tegevusest</t>
  </si>
  <si>
    <t xml:space="preserve"> * spordikooli õppemaks - lapsevanem   </t>
  </si>
  <si>
    <t xml:space="preserve"> * Lähte SPH - renditulud</t>
  </si>
  <si>
    <t xml:space="preserve"> * Kõrveküla SPH - renditulud</t>
  </si>
  <si>
    <t xml:space="preserve"> *Kõrveküla kooli SH</t>
  </si>
  <si>
    <t xml:space="preserve"> * spordikooli kohamaks - teised OV-d        </t>
  </si>
  <si>
    <t xml:space="preserve"> * Laeva spordihoone</t>
  </si>
  <si>
    <t>Tulud sotsiaalasut.maj.tegevusest</t>
  </si>
  <si>
    <t xml:space="preserve"> *hooldekodu</t>
  </si>
  <si>
    <t xml:space="preserve">  *Päevakeskuse tulu (riik)</t>
  </si>
  <si>
    <t xml:space="preserve">  *Toetatud elamise teenus (riik)</t>
  </si>
  <si>
    <t xml:space="preserve">  *Töötamise toetamine (riik)</t>
  </si>
  <si>
    <t xml:space="preserve">  *Päevakeskuse muu tulu</t>
  </si>
  <si>
    <t xml:space="preserve">  *Majutusteenused sotsiaalkorterites</t>
  </si>
  <si>
    <t xml:space="preserve"> *Pikaajaline kaitstud töö (riik)</t>
  </si>
  <si>
    <t xml:space="preserve"> *Pikaajaline kaitstud töö omatulu</t>
  </si>
  <si>
    <t xml:space="preserve"> *Transporditeenus</t>
  </si>
  <si>
    <t xml:space="preserve"> * Laeva sotsiaal (sverresson jm)</t>
  </si>
  <si>
    <t xml:space="preserve">3225            </t>
  </si>
  <si>
    <t>Tulud elamu-kommunaal tegevusest</t>
  </si>
  <si>
    <t>3229</t>
  </si>
  <si>
    <t>Tulud üldvalitsemisest</t>
  </si>
  <si>
    <t>3230</t>
  </si>
  <si>
    <t>Tulu trasporditeenustelt</t>
  </si>
  <si>
    <t xml:space="preserve">3233            </t>
  </si>
  <si>
    <t>Üüri- ja renditulud</t>
  </si>
  <si>
    <t xml:space="preserve">3237            </t>
  </si>
  <si>
    <t xml:space="preserve">Tulud õiguste müügist </t>
  </si>
  <si>
    <t xml:space="preserve">3238            </t>
  </si>
  <si>
    <t>Muu toodete ja teenuste müük</t>
  </si>
  <si>
    <t>SAADAVAD TOETUSED TEG:KULUDEKS</t>
  </si>
  <si>
    <t>Toetused tegevuskuludeks</t>
  </si>
  <si>
    <t>35000002</t>
  </si>
  <si>
    <t xml:space="preserve">HTM </t>
  </si>
  <si>
    <t>HTM digiklass</t>
  </si>
  <si>
    <t>Kaitseministeerium</t>
  </si>
  <si>
    <t xml:space="preserve">35000006        </t>
  </si>
  <si>
    <t xml:space="preserve"> Kultuuriministeerium</t>
  </si>
  <si>
    <t>35000008</t>
  </si>
  <si>
    <t>Maaeluministeerium</t>
  </si>
  <si>
    <t xml:space="preserve">35000009        </t>
  </si>
  <si>
    <t>Rahandusministeerium</t>
  </si>
  <si>
    <t>Rahandusministeerium - Piirissaare</t>
  </si>
  <si>
    <t>Siseministeerium</t>
  </si>
  <si>
    <t>Sotsiaalministeeium</t>
  </si>
  <si>
    <t>350002</t>
  </si>
  <si>
    <t>val.sektor kulka</t>
  </si>
  <si>
    <t xml:space="preserve">350003          </t>
  </si>
  <si>
    <t>valitsussektori SA (treenerite töötasu)</t>
  </si>
  <si>
    <t>350003</t>
  </si>
  <si>
    <t>muud sa (töötukassa)</t>
  </si>
  <si>
    <t>35008</t>
  </si>
  <si>
    <t>muudelt residentidelt</t>
  </si>
  <si>
    <t>35509</t>
  </si>
  <si>
    <t>mitteresidentidelt</t>
  </si>
  <si>
    <t xml:space="preserve">352             </t>
  </si>
  <si>
    <t xml:space="preserve"> Mittesihtotstarbelised toetused</t>
  </si>
  <si>
    <t>tasandusfond (lg 1)</t>
  </si>
  <si>
    <t>toetusfond (lg 2)</t>
  </si>
  <si>
    <t>352100</t>
  </si>
  <si>
    <t>tegevustoetused</t>
  </si>
  <si>
    <t xml:space="preserve">38              </t>
  </si>
  <si>
    <t>MUUD TEGEVUSTULUD</t>
  </si>
  <si>
    <t>38250</t>
  </si>
  <si>
    <t>Üleriigilisetähtsusega maardlate kaevandamisõiguse tasu</t>
  </si>
  <si>
    <t>38251</t>
  </si>
  <si>
    <t xml:space="preserve">Kohaliku tähtsusega maardlate kaevand.õiguse tasu </t>
  </si>
  <si>
    <t xml:space="preserve">382520          </t>
  </si>
  <si>
    <t xml:space="preserve"> Laekumine vee erikasutusest RT maardlad</t>
  </si>
  <si>
    <t xml:space="preserve">382540          </t>
  </si>
  <si>
    <t>vee erikasutus</t>
  </si>
  <si>
    <t>38256</t>
  </si>
  <si>
    <t>Kalapüügiõiguse tasu</t>
  </si>
  <si>
    <t>3880</t>
  </si>
  <si>
    <t>TRAHVID</t>
  </si>
  <si>
    <t>3888</t>
  </si>
  <si>
    <t>Muud tulud</t>
  </si>
  <si>
    <t>I osa</t>
  </si>
  <si>
    <t>PÕHITEGEVUSE TULUD KOKKU</t>
  </si>
  <si>
    <t>II</t>
  </si>
  <si>
    <t>PÕHITEGEVUSE KULUD</t>
  </si>
  <si>
    <t>2020 eelarve</t>
  </si>
  <si>
    <t xml:space="preserve">01              </t>
  </si>
  <si>
    <t xml:space="preserve"> ÜLDISED VALITSUSSEKTORI TEENUSED</t>
  </si>
  <si>
    <t xml:space="preserve">01111           </t>
  </si>
  <si>
    <t xml:space="preserve"> Valla- ja linnavolikogu</t>
  </si>
  <si>
    <t xml:space="preserve">50              </t>
  </si>
  <si>
    <t xml:space="preserve">    Personalikulud (koos maksudega)</t>
  </si>
  <si>
    <t xml:space="preserve">55              </t>
  </si>
  <si>
    <t xml:space="preserve">    Majandamiskulud</t>
  </si>
  <si>
    <t xml:space="preserve">5500            </t>
  </si>
  <si>
    <t xml:space="preserve">    Administreerimiskulud (esindus, vastuvõtt)</t>
  </si>
  <si>
    <t xml:space="preserve">    Lähetuskulud</t>
  </si>
  <si>
    <t xml:space="preserve">5504            </t>
  </si>
  <si>
    <t xml:space="preserve">    Koolituskulud, üritused</t>
  </si>
  <si>
    <t xml:space="preserve">    Kinnistute, hoonete ja ruumide majand.kulud kokku </t>
  </si>
  <si>
    <t xml:space="preserve">  - üür ja rent</t>
  </si>
  <si>
    <t xml:space="preserve">    Info- ja kommunikats.kulud ning  hooldus</t>
  </si>
  <si>
    <t xml:space="preserve">    Muud (tr.teenus,sport, muu maj.kulu) </t>
  </si>
  <si>
    <t xml:space="preserve">01112           </t>
  </si>
  <si>
    <t xml:space="preserve"> Valla- ja linnavalitsus</t>
  </si>
  <si>
    <t xml:space="preserve">    Administreerimiskulud </t>
  </si>
  <si>
    <t xml:space="preserve">    Uurimis- ja arendustööde ostukulud</t>
  </si>
  <si>
    <t xml:space="preserve">5503            </t>
  </si>
  <si>
    <t xml:space="preserve">    Koolituskulud</t>
  </si>
  <si>
    <t xml:space="preserve">5511            </t>
  </si>
  <si>
    <t xml:space="preserve"> * küte- ja soojusenergia</t>
  </si>
  <si>
    <t xml:space="preserve"> * elekter</t>
  </si>
  <si>
    <t xml:space="preserve"> * vesi - ja kanalisatsioon</t>
  </si>
  <si>
    <t xml:space="preserve"> * korrashoiumaterjalid, lisaseadm. ja tarvikud</t>
  </si>
  <si>
    <t xml:space="preserve"> * korrashoiuteenus</t>
  </si>
  <si>
    <t>* valveteenused</t>
  </si>
  <si>
    <t xml:space="preserve"> * remonditeenus</t>
  </si>
  <si>
    <t>* kindlustusmaksed</t>
  </si>
  <si>
    <t>* muud kulud</t>
  </si>
  <si>
    <t xml:space="preserve">5513            </t>
  </si>
  <si>
    <t xml:space="preserve">    Sõidukite ülapidamiskulud</t>
  </si>
  <si>
    <t xml:space="preserve">5514            </t>
  </si>
  <si>
    <t xml:space="preserve">5515            </t>
  </si>
  <si>
    <t xml:space="preserve">    Inventari kulud ja hooldus</t>
  </si>
  <si>
    <t xml:space="preserve">5516            </t>
  </si>
  <si>
    <t xml:space="preserve">    Masinate ja seadmete ülalp.kulud (katlamajad)</t>
  </si>
  <si>
    <t xml:space="preserve">5522            </t>
  </si>
  <si>
    <t xml:space="preserve">    Meditsiinikulud ja hügieenitarbed</t>
  </si>
  <si>
    <t xml:space="preserve">5525            </t>
  </si>
  <si>
    <t xml:space="preserve">    Kultuuri- ja vaba aja sisust.kulud (üritused)</t>
  </si>
  <si>
    <t xml:space="preserve">    Muud kulud (riigilõiv, maamaks,saaste)</t>
  </si>
  <si>
    <t xml:space="preserve">01114           </t>
  </si>
  <si>
    <t xml:space="preserve"> Reservfond</t>
  </si>
  <si>
    <t>Reservfond</t>
  </si>
  <si>
    <t xml:space="preserve">01600           </t>
  </si>
  <si>
    <t>Muud teenused (valimised )</t>
  </si>
  <si>
    <t xml:space="preserve">    Personalikulud</t>
  </si>
  <si>
    <t xml:space="preserve">   Majandamiskulud</t>
  </si>
  <si>
    <t>01800</t>
  </si>
  <si>
    <t xml:space="preserve"> Üldiseloomuga ülekanded valitsussektoris</t>
  </si>
  <si>
    <t xml:space="preserve">    Antud toetused (EMOL, TOL, Leader-grupid, ÜTK)</t>
  </si>
  <si>
    <t>02</t>
  </si>
  <si>
    <t>RIIGIKAITSE</t>
  </si>
  <si>
    <t>02200</t>
  </si>
  <si>
    <t>Tsiviilkaitse</t>
  </si>
  <si>
    <t xml:space="preserve">03              </t>
  </si>
  <si>
    <t xml:space="preserve"> AVALIK KORD JA JULGEOLEK</t>
  </si>
  <si>
    <t>Päästeteenused</t>
  </si>
  <si>
    <t xml:space="preserve">04              </t>
  </si>
  <si>
    <t xml:space="preserve"> MAJANDUS</t>
  </si>
  <si>
    <t xml:space="preserve">045101          </t>
  </si>
  <si>
    <t xml:space="preserve"> Autotransport</t>
  </si>
  <si>
    <t xml:space="preserve">    Administreerimiskulud (sidekulu)</t>
  </si>
  <si>
    <t xml:space="preserve">5540            </t>
  </si>
  <si>
    <t xml:space="preserve">045102          </t>
  </si>
  <si>
    <t xml:space="preserve"> Valla teed , tänavad jm.rajatised (jooksev remont)</t>
  </si>
  <si>
    <t xml:space="preserve">   Rajatiste majandamiskulud  </t>
  </si>
  <si>
    <t xml:space="preserve">    Inventarikulu</t>
  </si>
  <si>
    <t>04520</t>
  </si>
  <si>
    <t>Veetransport</t>
  </si>
  <si>
    <t>04710</t>
  </si>
  <si>
    <t>Kaubandus ja laondus</t>
  </si>
  <si>
    <t xml:space="preserve">    Sihtotstarbelised eraldised</t>
  </si>
  <si>
    <t xml:space="preserve">04740           </t>
  </si>
  <si>
    <t xml:space="preserve"> Planeeringud, projektid ja muu arendustegevus</t>
  </si>
  <si>
    <t xml:space="preserve">    Majandamiskulud (projektide taotlused, arendus)</t>
  </si>
  <si>
    <t xml:space="preserve">    Planeerimis-, projekteerimis- ja arenduskulud</t>
  </si>
  <si>
    <t>049001</t>
  </si>
  <si>
    <t xml:space="preserve">Majanduse haldus </t>
  </si>
  <si>
    <t xml:space="preserve">    Administreerimiskulud</t>
  </si>
  <si>
    <t xml:space="preserve"> * muud kulud</t>
  </si>
  <si>
    <t xml:space="preserve">    Rajatiste majanduskulud</t>
  </si>
  <si>
    <t>049003</t>
  </si>
  <si>
    <t xml:space="preserve">Tuuliku 11  (Tabivere lasteaia hoone)      </t>
  </si>
  <si>
    <t xml:space="preserve">   Kinnistute, hoonete, ruumide majandamiskulud</t>
  </si>
  <si>
    <t xml:space="preserve">05              </t>
  </si>
  <si>
    <t xml:space="preserve"> KESKKONNAKAITSE</t>
  </si>
  <si>
    <t xml:space="preserve">05100           </t>
  </si>
  <si>
    <t xml:space="preserve"> Jäätmekäitlus (sh prügivedu)</t>
  </si>
  <si>
    <t xml:space="preserve">    Antud  toetused</t>
  </si>
  <si>
    <t xml:space="preserve">    Rajatiste majandamiskulud</t>
  </si>
  <si>
    <t>05101</t>
  </si>
  <si>
    <t>Avalike alade puhastus(teed,tänavad, haljasaalad)</t>
  </si>
  <si>
    <t xml:space="preserve">    Majandamiskulud (rajatised, haljasalad,  heakord)</t>
  </si>
  <si>
    <t xml:space="preserve">    Inventar</t>
  </si>
  <si>
    <t xml:space="preserve">    Muud majanduskulud</t>
  </si>
  <si>
    <t xml:space="preserve">06              </t>
  </si>
  <si>
    <t xml:space="preserve"> ELAMU- JA KOMMUNAALMAJANDUS</t>
  </si>
  <si>
    <t xml:space="preserve">06300           </t>
  </si>
  <si>
    <t xml:space="preserve"> Veevarustus</t>
  </si>
  <si>
    <t xml:space="preserve"> *remonditeenus</t>
  </si>
  <si>
    <t xml:space="preserve">06400           </t>
  </si>
  <si>
    <t xml:space="preserve"> Tänavavalgustus</t>
  </si>
  <si>
    <t xml:space="preserve">    Majandamiskulud (rajatiste korrashoid)</t>
  </si>
  <si>
    <t xml:space="preserve"> *elekter</t>
  </si>
  <si>
    <t xml:space="preserve">066051           </t>
  </si>
  <si>
    <t>Kalmistud</t>
  </si>
  <si>
    <t xml:space="preserve">    Arendustegevus</t>
  </si>
  <si>
    <t xml:space="preserve">    Eri- ja vormiriietus</t>
  </si>
  <si>
    <t xml:space="preserve">    Muud (tr.teenus, muu maj.kulu) </t>
  </si>
  <si>
    <t>066052</t>
  </si>
  <si>
    <t>Elamumajandus (valla korterid)</t>
  </si>
  <si>
    <t xml:space="preserve"> *üür ja rent</t>
  </si>
  <si>
    <t xml:space="preserve"> *mud hoonete ja ruumide kulud</t>
  </si>
  <si>
    <t>066053</t>
  </si>
  <si>
    <t>Loomade varjupaik</t>
  </si>
  <si>
    <t>Üldmeditsiiniteenused</t>
  </si>
  <si>
    <t xml:space="preserve">    Majandamiskulud, ravikindlustuseta</t>
  </si>
  <si>
    <t>* küte</t>
  </si>
  <si>
    <t xml:space="preserve">08              </t>
  </si>
  <si>
    <t xml:space="preserve"> VABA AEG, KULTUUR, RELIGIOON</t>
  </si>
  <si>
    <t xml:space="preserve">081021          </t>
  </si>
  <si>
    <t xml:space="preserve"> Kõrveküla Spordihall</t>
  </si>
  <si>
    <t>081023</t>
  </si>
  <si>
    <t xml:space="preserve"> Ülevallalised spordiüritused</t>
  </si>
  <si>
    <t xml:space="preserve">   Toetus</t>
  </si>
  <si>
    <t xml:space="preserve">   Koolituskulud</t>
  </si>
  <si>
    <t xml:space="preserve">    Kinnistute, hoonete ja ruumide majand.kulud </t>
  </si>
  <si>
    <t>081024</t>
  </si>
  <si>
    <t>Lähte spordihoone</t>
  </si>
  <si>
    <t xml:space="preserve">    * küte- ja soojusenergia</t>
  </si>
  <si>
    <t xml:space="preserve">    * elekter</t>
  </si>
  <si>
    <t xml:space="preserve">    * vesi - ja kanalisatsioon</t>
  </si>
  <si>
    <t xml:space="preserve">    * korrashoiumaterjalid, lisaseadm. ja tarvikud</t>
  </si>
  <si>
    <t xml:space="preserve">    * korrashoiuteenus</t>
  </si>
  <si>
    <t xml:space="preserve">    * valveteenused</t>
  </si>
  <si>
    <t xml:space="preserve">    * üür ja rent</t>
  </si>
  <si>
    <t xml:space="preserve">    * remonditeenus (restaureerim, lammutus)</t>
  </si>
  <si>
    <t xml:space="preserve">    * kindlustusmaksed</t>
  </si>
  <si>
    <t xml:space="preserve">    * muud kulud</t>
  </si>
  <si>
    <t xml:space="preserve">    Masinate ja sead.ülalp.kulud (katlamajad+ventilat)</t>
  </si>
  <si>
    <t>08102</t>
  </si>
  <si>
    <t>Tartu Valla Spordikool</t>
  </si>
  <si>
    <t>081025</t>
  </si>
  <si>
    <t xml:space="preserve"> Arvlemine spordiklubid</t>
  </si>
  <si>
    <t>081022</t>
  </si>
  <si>
    <t>Laeva Spordihoone</t>
  </si>
  <si>
    <t xml:space="preserve">   Administreerimiskulud</t>
  </si>
  <si>
    <t xml:space="preserve">    Õppevahendid ja kohamaksud OV-dele jm.</t>
  </si>
  <si>
    <t>081026</t>
  </si>
  <si>
    <t>Tartu Valla Spordiklubi</t>
  </si>
  <si>
    <t xml:space="preserve">   Tegevustoetus</t>
  </si>
  <si>
    <t xml:space="preserve">    Isikliku sõiduauto kasutus</t>
  </si>
  <si>
    <t>081027</t>
  </si>
  <si>
    <t>Terviserajad</t>
  </si>
  <si>
    <t xml:space="preserve">    Muud kulud</t>
  </si>
  <si>
    <t>Tabivere spordihoone</t>
  </si>
  <si>
    <t xml:space="preserve">     * küte</t>
  </si>
  <si>
    <t>Kõrveküla kooli SH</t>
  </si>
  <si>
    <t>081072</t>
  </si>
  <si>
    <t>Laeva Noortekeskus</t>
  </si>
  <si>
    <t xml:space="preserve">    Koolitus-/lähetus kulud</t>
  </si>
  <si>
    <t xml:space="preserve">    Kinnistute, hoonete ja ruumide majand.kulud</t>
  </si>
  <si>
    <t xml:space="preserve">    Muud mitmesugused majanduskulud</t>
  </si>
  <si>
    <t>081073</t>
  </si>
  <si>
    <t>Tabivere noortekeskus</t>
  </si>
  <si>
    <t xml:space="preserve"> * korrashoid</t>
  </si>
  <si>
    <t xml:space="preserve"> * jooksev remont</t>
  </si>
  <si>
    <t xml:space="preserve">   Toiduained</t>
  </si>
  <si>
    <t>Maarja-Magdaleena noortekeskus</t>
  </si>
  <si>
    <t xml:space="preserve">    Toiduained</t>
  </si>
  <si>
    <t>081076</t>
  </si>
  <si>
    <t>Lähte noortekeskus</t>
  </si>
  <si>
    <t xml:space="preserve">  *valvekulud</t>
  </si>
  <si>
    <t>*kindlustus</t>
  </si>
  <si>
    <t>081078</t>
  </si>
  <si>
    <t>Õpilasmalev</t>
  </si>
  <si>
    <t>081079</t>
  </si>
  <si>
    <t xml:space="preserve">  Noorsootööspetsialist</t>
  </si>
  <si>
    <t>081091</t>
  </si>
  <si>
    <t xml:space="preserve"> Ülevallalised kultuuriüritused</t>
  </si>
  <si>
    <t xml:space="preserve">    Antud toetused</t>
  </si>
  <si>
    <t xml:space="preserve">    Majandamiskulud  (ürituste korraldamine)</t>
  </si>
  <si>
    <t xml:space="preserve">082012          </t>
  </si>
  <si>
    <t>Lähte Ühisraamatukogu</t>
  </si>
  <si>
    <t xml:space="preserve">    Liikmemaks</t>
  </si>
  <si>
    <t xml:space="preserve">5523            </t>
  </si>
  <si>
    <t xml:space="preserve">    Teavikud ja kunstiesemed</t>
  </si>
  <si>
    <t xml:space="preserve">082013          </t>
  </si>
  <si>
    <t xml:space="preserve"> Äksi RK</t>
  </si>
  <si>
    <t xml:space="preserve">    Koolituskulud/lähetus</t>
  </si>
  <si>
    <t>* remonditeenus (restaureerim, lammutus), remondimaterjalid</t>
  </si>
  <si>
    <t xml:space="preserve"> * rent </t>
  </si>
  <si>
    <t xml:space="preserve">082014          </t>
  </si>
  <si>
    <t xml:space="preserve"> Tammistu RK</t>
  </si>
  <si>
    <t xml:space="preserve"> *korrashoiuteenus</t>
  </si>
  <si>
    <t xml:space="preserve"> *muud</t>
  </si>
  <si>
    <t xml:space="preserve">082015          </t>
  </si>
  <si>
    <t xml:space="preserve"> Vedu RK</t>
  </si>
  <si>
    <t xml:space="preserve">   Lähetuskulud</t>
  </si>
  <si>
    <t xml:space="preserve">082016          </t>
  </si>
  <si>
    <t xml:space="preserve"> Kõrveküla RK  vald </t>
  </si>
  <si>
    <t xml:space="preserve">    Sõidukulud (isikl.auto kasutus)</t>
  </si>
  <si>
    <t xml:space="preserve">082017          </t>
  </si>
  <si>
    <t xml:space="preserve"> Kõrveküla RK (maakonna rmtk.)</t>
  </si>
  <si>
    <t xml:space="preserve">    Majandamiskulud (teavikud)</t>
  </si>
  <si>
    <t>082011</t>
  </si>
  <si>
    <t>Laeva RK</t>
  </si>
  <si>
    <t>082018</t>
  </si>
  <si>
    <t xml:space="preserve">Tabivere raamatukogu                             </t>
  </si>
  <si>
    <t xml:space="preserve">    Info- ja komm.tehnoloogia kulud</t>
  </si>
  <si>
    <t xml:space="preserve">    Inventari kulud</t>
  </si>
  <si>
    <t xml:space="preserve">    Kultuuri-ja vaba aja sisustamise kulud</t>
  </si>
  <si>
    <t>082019</t>
  </si>
  <si>
    <t xml:space="preserve">Elistvere raamatukogu                           </t>
  </si>
  <si>
    <t xml:space="preserve"> *remondimaterjalid</t>
  </si>
  <si>
    <t xml:space="preserve">    Töötervishoiu kulud</t>
  </si>
  <si>
    <t>0820110</t>
  </si>
  <si>
    <t xml:space="preserve">Maarja raamatukogu                          </t>
  </si>
  <si>
    <t>08201</t>
  </si>
  <si>
    <t>Piirissaare raamatukogu</t>
  </si>
  <si>
    <t>082021</t>
  </si>
  <si>
    <t>Laeva kultuurimaja</t>
  </si>
  <si>
    <t xml:space="preserve">* muud kulud </t>
  </si>
  <si>
    <t xml:space="preserve">    Sõidukite ülalpidamise kulud</t>
  </si>
  <si>
    <t>082023</t>
  </si>
  <si>
    <t xml:space="preserve">Maarja-Magdaleena rahvamaja                             </t>
  </si>
  <si>
    <t>* üür ja rent</t>
  </si>
  <si>
    <t xml:space="preserve">    Bussitranspordi teenus</t>
  </si>
  <si>
    <t>082022</t>
  </si>
  <si>
    <t>Tabivere rahvamaja</t>
  </si>
  <si>
    <t xml:space="preserve"> * üür ja rent</t>
  </si>
  <si>
    <t xml:space="preserve">    Tervisekontroll, meditsiinikulud</t>
  </si>
  <si>
    <t xml:space="preserve">    Bussitranspordi teenus ja reklaamikulu</t>
  </si>
  <si>
    <t xml:space="preserve">    Riigilõivud</t>
  </si>
  <si>
    <t>Tammistu külakeskus</t>
  </si>
  <si>
    <t>082031</t>
  </si>
  <si>
    <t>Jääaja Keskus</t>
  </si>
  <si>
    <t xml:space="preserve">    Antud toetused (SA Saadjärve )</t>
  </si>
  <si>
    <t xml:space="preserve">    Administreerimiskulud kokku sh.    </t>
  </si>
  <si>
    <t>082032</t>
  </si>
  <si>
    <t>Tabivere muuseum</t>
  </si>
  <si>
    <t xml:space="preserve">    Toetused</t>
  </si>
  <si>
    <t xml:space="preserve">08300           </t>
  </si>
  <si>
    <t xml:space="preserve"> Valla ajaleht, veebileht</t>
  </si>
  <si>
    <t xml:space="preserve">08400           </t>
  </si>
  <si>
    <t xml:space="preserve"> Religioon</t>
  </si>
  <si>
    <t>45</t>
  </si>
  <si>
    <t xml:space="preserve">   Toetused</t>
  </si>
  <si>
    <t>08600</t>
  </si>
  <si>
    <t>Muu vaba aeg, kultuur</t>
  </si>
  <si>
    <t xml:space="preserve">09              </t>
  </si>
  <si>
    <t xml:space="preserve"> HARIDUS</t>
  </si>
  <si>
    <t xml:space="preserve">091101          </t>
  </si>
  <si>
    <t xml:space="preserve"> Kõrveküla LA koos Raadi LH-ga</t>
  </si>
  <si>
    <t>korr</t>
  </si>
  <si>
    <t xml:space="preserve">    Antud toetused (Raadi SA-le)</t>
  </si>
  <si>
    <t xml:space="preserve">   *elekter</t>
  </si>
  <si>
    <t xml:space="preserve">   *vesi</t>
  </si>
  <si>
    <t xml:space="preserve">    *valve</t>
  </si>
  <si>
    <t xml:space="preserve">    * remondimaterjalid</t>
  </si>
  <si>
    <t>    * muud kulud</t>
  </si>
  <si>
    <t xml:space="preserve">   * kindlustus</t>
  </si>
  <si>
    <t xml:space="preserve">    Masinate ülalpidamise kulud (katlamaja+vent)</t>
  </si>
  <si>
    <t xml:space="preserve">5521            </t>
  </si>
  <si>
    <t xml:space="preserve">    Toiduained ja toitlustusteenused</t>
  </si>
  <si>
    <t xml:space="preserve">5524            </t>
  </si>
  <si>
    <t xml:space="preserve">    Õppevahendid</t>
  </si>
  <si>
    <t xml:space="preserve">091102          </t>
  </si>
  <si>
    <t xml:space="preserve"> Lähte LA</t>
  </si>
  <si>
    <t xml:space="preserve">    *korrashoiuteenus</t>
  </si>
  <si>
    <t>    * valvekulud</t>
  </si>
  <si>
    <t>    * kindlustus</t>
  </si>
  <si>
    <t>    *üür ja rent</t>
  </si>
  <si>
    <t xml:space="preserve">    Sõidukite ülapidamiskulud (isikl.sõiduauto komp.)</t>
  </si>
  <si>
    <t xml:space="preserve">    Õppevahendid </t>
  </si>
  <si>
    <t>Laeva Lasteaed</t>
  </si>
  <si>
    <t xml:space="preserve">   * korrashoiuteenus</t>
  </si>
  <si>
    <t>    *muud kulud</t>
  </si>
  <si>
    <t>    *tulekahju sign</t>
  </si>
  <si>
    <t xml:space="preserve">    Sõidukite ülalpidamise kulud, v.a kaitseotstarbeli</t>
  </si>
  <si>
    <t xml:space="preserve">    Info- ja kommunikatsioonitehnoloogia kulud</t>
  </si>
  <si>
    <t xml:space="preserve">    Inventari kulud, v.a infotehnoloogia ja kaitseotst</t>
  </si>
  <si>
    <t>091106</t>
  </si>
  <si>
    <t>Raadi Lasteaed Ripsik</t>
  </si>
  <si>
    <t xml:space="preserve">091104          </t>
  </si>
  <si>
    <t xml:space="preserve"> Arvlemised,LA kohamaks (teised KOV +lapsehoid)</t>
  </si>
  <si>
    <t>091108</t>
  </si>
  <si>
    <t>Tabivere lasteaed</t>
  </si>
  <si>
    <t xml:space="preserve">    Ruumide majandamiskulud</t>
  </si>
  <si>
    <t xml:space="preserve">   *korrashoiuteenus</t>
  </si>
  <si>
    <t xml:space="preserve">    *kindlustus</t>
  </si>
  <si>
    <t xml:space="preserve">    Muud mitmesugused majanduskulud (bussi kasutus)</t>
  </si>
  <si>
    <t xml:space="preserve">092121          </t>
  </si>
  <si>
    <t xml:space="preserve"> Kõrveküla PK vald</t>
  </si>
  <si>
    <t xml:space="preserve">    * korrashoiu- ja remondimaterjalid</t>
  </si>
  <si>
    <t xml:space="preserve">  * muud kulud </t>
  </si>
  <si>
    <t xml:space="preserve">092122          </t>
  </si>
  <si>
    <t xml:space="preserve"> Kõrveküla PK  riik (õpetajad)</t>
  </si>
  <si>
    <t xml:space="preserve">    Õppekirjandus</t>
  </si>
  <si>
    <t>092125</t>
  </si>
  <si>
    <t xml:space="preserve"> Kõrveküla PK  juhid </t>
  </si>
  <si>
    <t>092126</t>
  </si>
  <si>
    <t>Laeva Põhikool</t>
  </si>
  <si>
    <t>* muud kulud (maamaks)</t>
  </si>
  <si>
    <t xml:space="preserve">    Teavikud </t>
  </si>
  <si>
    <t>092127</t>
  </si>
  <si>
    <t>Laeva Põhikool - riik</t>
  </si>
  <si>
    <t xml:space="preserve">   Õppevahendid</t>
  </si>
  <si>
    <t xml:space="preserve">Laeva PK  juhid </t>
  </si>
  <si>
    <t>09212</t>
  </si>
  <si>
    <t xml:space="preserve"> Hariduskulud teistele valdadele (põhikool)</t>
  </si>
  <si>
    <t>092128</t>
  </si>
  <si>
    <t xml:space="preserve">Tabivere Põhikool                           </t>
  </si>
  <si>
    <t xml:space="preserve">   Ruumide majandamiskulud</t>
  </si>
  <si>
    <t xml:space="preserve">   Sõidukite ülalpidamise kulud</t>
  </si>
  <si>
    <t xml:space="preserve">   Info- ja komm.tehnoloogia kulud</t>
  </si>
  <si>
    <t xml:space="preserve">   Inventari kulud</t>
  </si>
  <si>
    <t xml:space="preserve">    Tööriided</t>
  </si>
  <si>
    <t>092129</t>
  </si>
  <si>
    <t>Tabivere Põhikool - riik</t>
  </si>
  <si>
    <t>Tabivere PK juhid</t>
  </si>
  <si>
    <t>Maarja Põhikool</t>
  </si>
  <si>
    <t xml:space="preserve"> </t>
  </si>
  <si>
    <t xml:space="preserve">    * valvekulud</t>
  </si>
  <si>
    <t xml:space="preserve">    * remonditeenus</t>
  </si>
  <si>
    <t xml:space="preserve">    *muud</t>
  </si>
  <si>
    <t xml:space="preserve">  * kindlustus</t>
  </si>
  <si>
    <t xml:space="preserve">   Meditsiinikulud ja hügieenitarbed</t>
  </si>
  <si>
    <t xml:space="preserve">    Teavikud</t>
  </si>
  <si>
    <t xml:space="preserve">   Kultuuri-ja vaba aja sisustamise kulud</t>
  </si>
  <si>
    <t xml:space="preserve">   Muud mitmesugused majanduskulud+erasmus 20000</t>
  </si>
  <si>
    <t>Maarja Põhikool  - riik</t>
  </si>
  <si>
    <t>Maarja Põhikool juhid</t>
  </si>
  <si>
    <t>092124</t>
  </si>
  <si>
    <t>Lähte ÜG õpetajad riik</t>
  </si>
  <si>
    <t>092131</t>
  </si>
  <si>
    <t xml:space="preserve"> Lähte ÜG gümn.osa  õpetajad (riik)</t>
  </si>
  <si>
    <t xml:space="preserve">092201          </t>
  </si>
  <si>
    <t xml:space="preserve"> Lähte ÜG vald</t>
  </si>
  <si>
    <t xml:space="preserve">    * üür ja rent+ muud</t>
  </si>
  <si>
    <t xml:space="preserve">   * muud kulud (maamaks)</t>
  </si>
  <si>
    <t xml:space="preserve">    Masinate ja seadmete ülalp.kulud (katlamajad, vent.)</t>
  </si>
  <si>
    <t xml:space="preserve">   Saastetasud</t>
  </si>
  <si>
    <t xml:space="preserve"> Lähte ÜG juhid </t>
  </si>
  <si>
    <t>Vooremaa digiklass/HEV projekt</t>
  </si>
  <si>
    <t>095101</t>
  </si>
  <si>
    <t xml:space="preserve"> Muusikakool</t>
  </si>
  <si>
    <t>,</t>
  </si>
  <si>
    <t xml:space="preserve">    Sõidukite ülapidamiskulud (isiklik sõiduauto)</t>
  </si>
  <si>
    <t>095102</t>
  </si>
  <si>
    <t xml:space="preserve"> Arvlemised - huvikoolide eest</t>
  </si>
  <si>
    <t>095104</t>
  </si>
  <si>
    <t xml:space="preserve"> Noorte huviharidus ja huvitegevus</t>
  </si>
  <si>
    <t>095103</t>
  </si>
  <si>
    <t>Tabivere Huvikool</t>
  </si>
  <si>
    <t xml:space="preserve">09600           </t>
  </si>
  <si>
    <t xml:space="preserve"> Koolitransport</t>
  </si>
  <si>
    <t>096011</t>
  </si>
  <si>
    <t>Koolitoit Kõrveküla PK</t>
  </si>
  <si>
    <t xml:space="preserve">    Majandamiskulud (köökide otsekulud)</t>
  </si>
  <si>
    <t xml:space="preserve">   Kinnistute, hoonete ja ruumide majand.kulud kokku </t>
  </si>
  <si>
    <t>096012</t>
  </si>
  <si>
    <t>Koolitoit Lähte ÜG</t>
  </si>
  <si>
    <t xml:space="preserve">   Majandamiskulud </t>
  </si>
  <si>
    <t xml:space="preserve"> *küte</t>
  </si>
  <si>
    <t xml:space="preserve"> *korrashoiumaterjalid</t>
  </si>
  <si>
    <t>*valve</t>
  </si>
  <si>
    <t xml:space="preserve">  Inventari kulud ja hooldus</t>
  </si>
  <si>
    <t xml:space="preserve">  Toiduained</t>
  </si>
  <si>
    <t xml:space="preserve">  Meditsiinikulud ja hügieenitarbed</t>
  </si>
  <si>
    <t>096013</t>
  </si>
  <si>
    <t>Koolitoit Laeva</t>
  </si>
  <si>
    <t xml:space="preserve">    Majandamiskulud </t>
  </si>
  <si>
    <t>096014</t>
  </si>
  <si>
    <t>Koolitoit Tabivere</t>
  </si>
  <si>
    <t xml:space="preserve">     Eririietus</t>
  </si>
  <si>
    <t>096015</t>
  </si>
  <si>
    <t>Koolitoit Maarja</t>
  </si>
  <si>
    <t>096021</t>
  </si>
  <si>
    <t>Lähte ÜG õpilaskodu</t>
  </si>
  <si>
    <t xml:space="preserve">    *remondimaterjalid</t>
  </si>
  <si>
    <t xml:space="preserve">   * remonditeenus</t>
  </si>
  <si>
    <t xml:space="preserve">    Masinate ja seadmete maj.</t>
  </si>
  <si>
    <t>096022</t>
  </si>
  <si>
    <t>Õpilaskodu kulud - teistele OV-dele</t>
  </si>
  <si>
    <t xml:space="preserve">   tegevustoetused</t>
  </si>
  <si>
    <t>096023</t>
  </si>
  <si>
    <t>Õpilaskodu Maarja</t>
  </si>
  <si>
    <t xml:space="preserve">10              </t>
  </si>
  <si>
    <t xml:space="preserve"> SOTSIAALNE KAITSE</t>
  </si>
  <si>
    <t xml:space="preserve">10121           </t>
  </si>
  <si>
    <t xml:space="preserve"> Puuetega inimeste sotsiaalne kaitse (lapsed ja täiskasvanud)</t>
  </si>
  <si>
    <t xml:space="preserve">101211          </t>
  </si>
  <si>
    <t xml:space="preserve"> Hooldajatoetus (täiskasvanud)</t>
  </si>
  <si>
    <t xml:space="preserve">  Sotsiaaltransport (ÜTAK)</t>
  </si>
  <si>
    <t xml:space="preserve">4133            </t>
  </si>
  <si>
    <t xml:space="preserve">    Toetused puuetega inim.-tele ja nende hooldajatele</t>
  </si>
  <si>
    <t xml:space="preserve">4137            </t>
  </si>
  <si>
    <t xml:space="preserve">    Puudega inimese hooldaja - sots.maks</t>
  </si>
  <si>
    <t xml:space="preserve">101212          </t>
  </si>
  <si>
    <t xml:space="preserve"> Puudega laste toetus</t>
  </si>
  <si>
    <t>Sotsiaalmaks</t>
  </si>
  <si>
    <t xml:space="preserve">  Toetused puuetega lastele</t>
  </si>
  <si>
    <t>101215</t>
  </si>
  <si>
    <t xml:space="preserve"> Invavahendid ja transport (puue)</t>
  </si>
  <si>
    <t xml:space="preserve">101216          </t>
  </si>
  <si>
    <t xml:space="preserve"> Hapniku (elektri) kompensatsioon</t>
  </si>
  <si>
    <t xml:space="preserve">101217          </t>
  </si>
  <si>
    <t xml:space="preserve">4138            </t>
  </si>
  <si>
    <t xml:space="preserve"> Viipekeele tõlgi toetus</t>
  </si>
  <si>
    <t>101218</t>
  </si>
  <si>
    <t>Muud teenused puuetega in-kodu kohandamine</t>
  </si>
  <si>
    <t>1012192</t>
  </si>
  <si>
    <t xml:space="preserve">Päevakeskus (Tabivere ja Maarja) </t>
  </si>
  <si>
    <t xml:space="preserve">    Majandamiskulud  </t>
  </si>
  <si>
    <t xml:space="preserve"> * muud</t>
  </si>
  <si>
    <t xml:space="preserve">   Sotsiaalteenused</t>
  </si>
  <si>
    <t>1012191</t>
  </si>
  <si>
    <t>Pikaajaline kaitstud töö teenus</t>
  </si>
  <si>
    <t>    Õppevahendid </t>
  </si>
  <si>
    <t xml:space="preserve">10200           </t>
  </si>
  <si>
    <t xml:space="preserve"> Eakate hooldekodud  (ostetud teenus)</t>
  </si>
  <si>
    <t xml:space="preserve">102001          </t>
  </si>
  <si>
    <t xml:space="preserve">    Sotsiaalteenused</t>
  </si>
  <si>
    <t>Tabivere hooldekodu (suletud)</t>
  </si>
  <si>
    <t xml:space="preserve">10201           </t>
  </si>
  <si>
    <t xml:space="preserve"> Muu  eakatele sotsiaalne kaitse</t>
  </si>
  <si>
    <t xml:space="preserve">102012          </t>
  </si>
  <si>
    <t xml:space="preserve"> Küttepuude toetus (eakad)</t>
  </si>
  <si>
    <t>Tervisetoetus</t>
  </si>
  <si>
    <t xml:space="preserve">102013          </t>
  </si>
  <si>
    <t xml:space="preserve"> Ravimid ja raviteenused</t>
  </si>
  <si>
    <t xml:space="preserve">102014          </t>
  </si>
  <si>
    <t xml:space="preserve"> Muud toetused (raske.maj.olukord)</t>
  </si>
  <si>
    <t xml:space="preserve">10300           </t>
  </si>
  <si>
    <t xml:space="preserve"> Matusetoetus 1040211</t>
  </si>
  <si>
    <t>102015</t>
  </si>
  <si>
    <t>Sotsiaalkeskuse transport</t>
  </si>
  <si>
    <t>Majandamiskulud</t>
  </si>
  <si>
    <t>Asendus- ja järelhooldus (lapsed)</t>
  </si>
  <si>
    <t>Asendus- ja järelhooldus</t>
  </si>
  <si>
    <t xml:space="preserve">10402           </t>
  </si>
  <si>
    <t xml:space="preserve"> Muud perekondade ja laste sotsiaalne kaitse</t>
  </si>
  <si>
    <t xml:space="preserve">104021          </t>
  </si>
  <si>
    <t>Sünnitoetus</t>
  </si>
  <si>
    <t xml:space="preserve">104022          </t>
  </si>
  <si>
    <t xml:space="preserve"> Ranitsa- ja koolitoetus</t>
  </si>
  <si>
    <t xml:space="preserve">104023          </t>
  </si>
  <si>
    <t xml:space="preserve"> Lasteaia õppemaksu soodustus</t>
  </si>
  <si>
    <t xml:space="preserve">104024          </t>
  </si>
  <si>
    <t xml:space="preserve"> Sõidusoodustused</t>
  </si>
  <si>
    <t xml:space="preserve">104025          </t>
  </si>
  <si>
    <t xml:space="preserve"> Koolitoidu soodustus (teised OV d)</t>
  </si>
  <si>
    <t xml:space="preserve">104026          </t>
  </si>
  <si>
    <t xml:space="preserve"> Lapsehoiuteenus (raske ja sügav puue)</t>
  </si>
  <si>
    <t xml:space="preserve">104027          </t>
  </si>
  <si>
    <t xml:space="preserve"> Muud peretoetused (raske maj.olukord)</t>
  </si>
  <si>
    <t>104028</t>
  </si>
  <si>
    <t>matusetoetus</t>
  </si>
  <si>
    <t xml:space="preserve">10701           </t>
  </si>
  <si>
    <t xml:space="preserve"> Riiklik toimetulekutoetus </t>
  </si>
  <si>
    <t xml:space="preserve">107011         </t>
  </si>
  <si>
    <t xml:space="preserve"> Toimetulekutoetus ja täiendavad sots.toetused</t>
  </si>
  <si>
    <t>10700</t>
  </si>
  <si>
    <t>Riskirühmade sotsiaalhoolekande asutused (täiskasvanud)</t>
  </si>
  <si>
    <t xml:space="preserve">10900           </t>
  </si>
  <si>
    <t xml:space="preserve"> Muu sotsiaalne kaitse </t>
  </si>
  <si>
    <t xml:space="preserve">10900 1         </t>
  </si>
  <si>
    <t>Sotsiaalse kaitse haldus kokku sh.</t>
  </si>
  <si>
    <t xml:space="preserve">109002          </t>
  </si>
  <si>
    <t>Muud sotsiaalabitoetused</t>
  </si>
  <si>
    <t xml:space="preserve">109003          </t>
  </si>
  <si>
    <t xml:space="preserve"> Kriisiabi</t>
  </si>
  <si>
    <t>109004</t>
  </si>
  <si>
    <t>Projektipõhinr tegevus</t>
  </si>
  <si>
    <t>PÕHITEGEVUSE  KULUD KOKKU</t>
  </si>
  <si>
    <t>Põhitegevuse tulem</t>
  </si>
  <si>
    <t>III</t>
  </si>
  <si>
    <t>INVESTEERIMISTEGEVUS</t>
  </si>
  <si>
    <t>Põhivara soetuseks saadav sihtfin.sh</t>
  </si>
  <si>
    <t>01</t>
  </si>
  <si>
    <t>Ühinemistoetus</t>
  </si>
  <si>
    <t>04</t>
  </si>
  <si>
    <t>EAS Tabivere tööstusala</t>
  </si>
  <si>
    <t>06</t>
  </si>
  <si>
    <t>Piirissare kanal kalandus/matkarada</t>
  </si>
  <si>
    <t>09</t>
  </si>
  <si>
    <t>Tabivere kool</t>
  </si>
  <si>
    <t>Kõrveküla koolile REst</t>
  </si>
  <si>
    <t xml:space="preserve">Kuusisoo tee, </t>
  </si>
  <si>
    <t>Viinapruuli, Raadiraja tee</t>
  </si>
  <si>
    <t>Jäätmemajandus</t>
  </si>
  <si>
    <t>Hajaasustuse programm</t>
  </si>
  <si>
    <t>terviserajad, kultuurimin.</t>
  </si>
  <si>
    <t>Lähte jäähall/väljak (projekteerimine)</t>
  </si>
  <si>
    <t>Tooni küla veetrass</t>
  </si>
  <si>
    <t>Maarja lasteaed</t>
  </si>
  <si>
    <t>LISA ea spordihoone</t>
  </si>
  <si>
    <t>Põhivara soetuseks antav sihtfin. sh.</t>
  </si>
  <si>
    <t>Raadi SA laenu tagasimakse</t>
  </si>
  <si>
    <t>Rattaringlus</t>
  </si>
  <si>
    <t>Agrenska toetus</t>
  </si>
  <si>
    <t>veevarustus</t>
  </si>
  <si>
    <t>Maarja kogudus</t>
  </si>
  <si>
    <t>Põhivara müük</t>
  </si>
  <si>
    <t>Põhivara soetus, renoveerimine (-)</t>
  </si>
  <si>
    <t>Emajõe Veevärgi aktsiate ostmine</t>
  </si>
  <si>
    <t>01112</t>
  </si>
  <si>
    <t>Vallamaja hoone ATS</t>
  </si>
  <si>
    <t>Vallamaja katus</t>
  </si>
  <si>
    <t>ATV piirissaare</t>
  </si>
  <si>
    <t>03200</t>
  </si>
  <si>
    <t>Piirissaare pääste</t>
  </si>
  <si>
    <t>04510</t>
  </si>
  <si>
    <t>Majandus (teed)</t>
  </si>
  <si>
    <t>045102</t>
  </si>
  <si>
    <t>Kaasav eelarve</t>
  </si>
  <si>
    <t>Vahi tänav</t>
  </si>
  <si>
    <t>Kergliiklusteed</t>
  </si>
  <si>
    <t>Kooli tn Kõrveküla</t>
  </si>
  <si>
    <t>Kuusisoo tee</t>
  </si>
  <si>
    <t>Lasteaia tn Kõrvekülas</t>
  </si>
  <si>
    <t xml:space="preserve">Muuseumi tee pikendus </t>
  </si>
  <si>
    <t>Viinapruuli tn</t>
  </si>
  <si>
    <t>Raadiraja tn</t>
  </si>
  <si>
    <t>Ermi tn</t>
  </si>
  <si>
    <t>Hariduse tn</t>
  </si>
  <si>
    <t>Vasula 12</t>
  </si>
  <si>
    <t>Karjamõisa tee (Äksi)</t>
  </si>
  <si>
    <t>Laeva kergliiklustee</t>
  </si>
  <si>
    <t>Mootorsaan</t>
  </si>
  <si>
    <t>04900</t>
  </si>
  <si>
    <t>Tabivere tööstusala</t>
  </si>
  <si>
    <t xml:space="preserve">Mänguväljakud </t>
  </si>
  <si>
    <t>06300</t>
  </si>
  <si>
    <t>Veevarustus</t>
  </si>
  <si>
    <t>Tuletõrje veevarustus</t>
  </si>
  <si>
    <t>06400</t>
  </si>
  <si>
    <t>Tänavavalgustus</t>
  </si>
  <si>
    <t>06605</t>
  </si>
  <si>
    <t>Piirissare avalik hoone (75 vallamaja + 10 generaator)</t>
  </si>
  <si>
    <t>Korteri ost</t>
  </si>
  <si>
    <t>Piirissaare puhkeala</t>
  </si>
  <si>
    <t>Piirissaare Põhjakanali rek</t>
  </si>
  <si>
    <t>Teemaade soetamine</t>
  </si>
  <si>
    <t>Äksi ANK sisustus</t>
  </si>
  <si>
    <t>08202</t>
  </si>
  <si>
    <t>Tammistu  rahvamaja rekonstrueerimine</t>
  </si>
  <si>
    <t>Lähte  ANK hoone ostmine</t>
  </si>
  <si>
    <t xml:space="preserve">                                                                        </t>
  </si>
  <si>
    <t>Kõrveküla spordihoone</t>
  </si>
  <si>
    <t xml:space="preserve">Kõrveküla põhikooli spordihoone </t>
  </si>
  <si>
    <t>Raadi jalpalliväljak (projekt)</t>
  </si>
  <si>
    <t>Piirissaare kirik</t>
  </si>
  <si>
    <t>09110</t>
  </si>
  <si>
    <t>Laeva LA katus/küttesüsteem</t>
  </si>
  <si>
    <t>Maarja Lasteaed</t>
  </si>
  <si>
    <t>Tabivere kool sisustus</t>
  </si>
  <si>
    <t>Kõrveküla kool</t>
  </si>
  <si>
    <t xml:space="preserve">Maarja-Magdaleena Põhikool </t>
  </si>
  <si>
    <t>Lähte jäähall/väljak (projekteerimine/ehitus)</t>
  </si>
  <si>
    <t>Lähte staadion ja kooli väliala (projekteerimine)</t>
  </si>
  <si>
    <t>Lähte Ühisgümnaasium, projekt</t>
  </si>
  <si>
    <t>Laeva kool</t>
  </si>
  <si>
    <t>Lähte kool, maarja kool generaatori sisendid</t>
  </si>
  <si>
    <t>10200</t>
  </si>
  <si>
    <t>Generaatorid 2tk</t>
  </si>
  <si>
    <t xml:space="preserve">38208           </t>
  </si>
  <si>
    <t>38208</t>
  </si>
  <si>
    <t>Finatstulud  (+)</t>
  </si>
  <si>
    <t xml:space="preserve">01700           </t>
  </si>
  <si>
    <t>Finatskulud  (-)</t>
  </si>
  <si>
    <t>INVESTEERIMISTEGEVUS KOKKU</t>
  </si>
  <si>
    <t>EELARVE TULEM (ülej.(+), puuduj. (-))</t>
  </si>
  <si>
    <t>IV</t>
  </si>
  <si>
    <t>FINANTSEERIMISTEGEVUS</t>
  </si>
  <si>
    <t>2585</t>
  </si>
  <si>
    <t>Kohustuste võtmine (+)</t>
  </si>
  <si>
    <t>2586</t>
  </si>
  <si>
    <t>Kohustuste tasumine (-)</t>
  </si>
  <si>
    <t>FINANTSEERIMISTEGEVUS KOKKU</t>
  </si>
  <si>
    <t>V</t>
  </si>
  <si>
    <t>LIKVIIDSETE VARADE MUUTUS:</t>
  </si>
  <si>
    <t>nõete ja kohustuste muutus tekkepõhiselt</t>
  </si>
  <si>
    <t>EELARVE TASAKAAL</t>
  </si>
  <si>
    <t>Eelarve täitmine seisuga 31.07.2021</t>
  </si>
  <si>
    <t>*Maarja ANK</t>
  </si>
  <si>
    <t xml:space="preserve"> * Tabivere SH</t>
  </si>
  <si>
    <t xml:space="preserve"> *toetatud elamine</t>
  </si>
  <si>
    <t xml:space="preserve"> *tugiisiku teenus (rik)</t>
  </si>
  <si>
    <t>08400</t>
  </si>
  <si>
    <t xml:space="preserve">    Raske. maj olukord</t>
  </si>
  <si>
    <t xml:space="preserve">    Huvitegevuse toetus</t>
  </si>
  <si>
    <t>Terviserajad (traktor)</t>
  </si>
  <si>
    <t xml:space="preserve">* muu tulud </t>
  </si>
  <si>
    <t>Tankla</t>
  </si>
  <si>
    <t>riigilt lisa investeeringuteks</t>
  </si>
  <si>
    <t xml:space="preserve">Terviserajad </t>
  </si>
  <si>
    <t>Kõrveküla staadion (sihtfin)</t>
  </si>
  <si>
    <t xml:space="preserve"> *õpilasmalev</t>
  </si>
  <si>
    <t xml:space="preserve">     Toetused</t>
  </si>
  <si>
    <t xml:space="preserve"> * valveteenused</t>
  </si>
  <si>
    <t xml:space="preserve">  * küte- ja soojusenergia</t>
  </si>
  <si>
    <t xml:space="preserve"> * kindlustus</t>
  </si>
  <si>
    <t xml:space="preserve">   Tervisetoetus</t>
  </si>
  <si>
    <t xml:space="preserve">   Turvakodu teenus</t>
  </si>
  <si>
    <t>05</t>
  </si>
  <si>
    <t>08</t>
  </si>
  <si>
    <t>10</t>
  </si>
  <si>
    <t>05100</t>
  </si>
  <si>
    <t>08103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</si>
</sst>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8"/>
      <name val="Tahoma"/>
      <family val="2"/>
    </font>
    <font>
      <b/>
      <sz val="8"/>
      <name val="Tahoma"/>
      <family val="2"/>
    </font>
    <font>
      <i/>
      <sz val="8"/>
      <name val="Tahoma"/>
      <family val="2"/>
    </font>
    <font>
      <sz val="8"/>
      <name val="Tahoma"/>
      <family val="2"/>
      <charset val="186"/>
    </font>
    <font>
      <i/>
      <sz val="8"/>
      <name val="Tahoma"/>
      <family val="2"/>
      <charset val="186"/>
    </font>
    <font>
      <b/>
      <sz val="8"/>
      <name val="Tahoma"/>
      <family val="2"/>
      <charset val="186"/>
    </font>
    <font>
      <sz val="10"/>
      <name val="Arial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i/>
      <sz val="8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8"/>
      <color rgb="FFFF0000"/>
      <name val="Tahoma"/>
      <family val="2"/>
      <charset val="186"/>
    </font>
    <font>
      <sz val="8"/>
      <color rgb="FFFF0000"/>
      <name val="Tahoma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000000"/>
      <name val="Tahoma"/>
      <family val="2"/>
      <charset val="186"/>
    </font>
    <font>
      <sz val="10"/>
      <color rgb="FFFF0000"/>
      <name val="Tahoma"/>
      <family val="2"/>
      <charset val="186"/>
    </font>
    <font>
      <b/>
      <sz val="10"/>
      <color rgb="FFFF0000"/>
      <name val="Tahoma"/>
      <family val="2"/>
      <charset val="186"/>
    </font>
    <font>
      <sz val="10"/>
      <color rgb="FF000000"/>
      <name val="Tahoma"/>
      <family val="2"/>
      <charset val="186"/>
    </font>
    <font>
      <i/>
      <sz val="10"/>
      <name val="Tahoma"/>
      <family val="2"/>
      <charset val="186"/>
    </font>
    <font>
      <sz val="10"/>
      <color theme="4"/>
      <name val="Tahoma"/>
      <family val="2"/>
      <charset val="186"/>
    </font>
    <font>
      <i/>
      <sz val="10"/>
      <color theme="4"/>
      <name val="Tahoma"/>
      <family val="2"/>
      <charset val="186"/>
    </font>
    <font>
      <b/>
      <i/>
      <sz val="10"/>
      <name val="Tahoma"/>
      <family val="2"/>
      <charset val="186"/>
    </font>
    <font>
      <b/>
      <sz val="10"/>
      <name val="Arial"/>
      <family val="2"/>
      <charset val="186"/>
    </font>
    <font>
      <i/>
      <sz val="10"/>
      <color rgb="FFFFFFFF"/>
      <name val="Tahoma"/>
      <family val="2"/>
      <charset val="186"/>
    </font>
    <font>
      <sz val="10"/>
      <color rgb="FFC00000"/>
      <name val="Tahoma"/>
      <family val="2"/>
      <charset val="186"/>
    </font>
    <font>
      <i/>
      <sz val="10"/>
      <color rgb="FFFF0000"/>
      <name val="Tahoma"/>
      <family val="2"/>
      <charset val="186"/>
    </font>
    <font>
      <i/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sz val="10"/>
      <name val="Tahoma"/>
      <family val="2"/>
    </font>
    <font>
      <i/>
      <sz val="10"/>
      <color theme="1"/>
      <name val="Tahoma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1"/>
      <name val="Tahoma"/>
      <family val="2"/>
      <charset val="186"/>
    </font>
    <font>
      <b/>
      <sz val="11"/>
      <name val="Arial"/>
      <family val="2"/>
      <charset val="186"/>
    </font>
    <font>
      <sz val="11"/>
      <name val="Tahoma"/>
      <family val="2"/>
      <charset val="186"/>
    </font>
    <font>
      <i/>
      <sz val="11"/>
      <name val="Tahoma"/>
      <family val="2"/>
      <charset val="186"/>
    </font>
    <font>
      <sz val="11"/>
      <name val="Arial"/>
      <family val="2"/>
      <charset val="186"/>
    </font>
    <font>
      <b/>
      <sz val="10"/>
      <name val="Tahoma"/>
      <family val="2"/>
    </font>
    <font>
      <sz val="10"/>
      <color rgb="FFC00000"/>
      <name val="Arial"/>
      <family val="2"/>
      <charset val="186"/>
    </font>
    <font>
      <sz val="11"/>
      <color rgb="FFFF0000"/>
      <name val="Tahoma"/>
      <family val="2"/>
      <charset val="186"/>
    </font>
    <font>
      <sz val="12"/>
      <name val="Tahoma"/>
      <family val="2"/>
    </font>
    <font>
      <sz val="14"/>
      <color theme="5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5" fillId="0" borderId="11" applyNumberFormat="0" applyFill="0" applyAlignment="0" applyProtection="0"/>
    <xf numFmtId="0" fontId="14" fillId="0" borderId="0"/>
    <xf numFmtId="0" fontId="8" fillId="0" borderId="0"/>
    <xf numFmtId="0" fontId="8" fillId="0" borderId="0"/>
    <xf numFmtId="0" fontId="8" fillId="0" borderId="0" applyAlignment="0"/>
    <xf numFmtId="0" fontId="8" fillId="0" borderId="0"/>
    <xf numFmtId="0" fontId="8" fillId="0" borderId="0"/>
    <xf numFmtId="0" fontId="8" fillId="0" borderId="0" applyAlignment="0"/>
    <xf numFmtId="0" fontId="8" fillId="0" borderId="0" applyAlignment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</cellStyleXfs>
  <cellXfs count="4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3" fontId="0" fillId="0" borderId="0" xfId="0" applyNumberFormat="1"/>
    <xf numFmtId="0" fontId="2" fillId="3" borderId="0" xfId="0" applyFont="1" applyFill="1"/>
    <xf numFmtId="0" fontId="7" fillId="0" borderId="0" xfId="0" applyFont="1"/>
    <xf numFmtId="0" fontId="5" fillId="0" borderId="0" xfId="0" applyFont="1"/>
    <xf numFmtId="0" fontId="16" fillId="0" borderId="0" xfId="0" applyFont="1"/>
    <xf numFmtId="49" fontId="7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12" fillId="0" borderId="0" xfId="0" applyFont="1"/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3" fontId="5" fillId="0" borderId="0" xfId="0" applyNumberFormat="1" applyFont="1"/>
    <xf numFmtId="3" fontId="16" fillId="0" borderId="0" xfId="0" applyNumberFormat="1" applyFont="1"/>
    <xf numFmtId="3" fontId="12" fillId="0" borderId="0" xfId="0" applyNumberFormat="1" applyFont="1"/>
    <xf numFmtId="3" fontId="11" fillId="0" borderId="1" xfId="0" applyNumberFormat="1" applyFont="1" applyBorder="1"/>
    <xf numFmtId="3" fontId="12" fillId="0" borderId="1" xfId="0" applyNumberFormat="1" applyFont="1" applyBorder="1"/>
    <xf numFmtId="3" fontId="7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3" fontId="11" fillId="0" borderId="0" xfId="0" applyNumberFormat="1" applyFont="1"/>
    <xf numFmtId="49" fontId="12" fillId="2" borderId="0" xfId="0" applyNumberFormat="1" applyFont="1" applyFill="1" applyAlignment="1">
      <alignment horizontal="left"/>
    </xf>
    <xf numFmtId="0" fontId="12" fillId="2" borderId="0" xfId="0" applyFont="1" applyFill="1" applyAlignment="1">
      <alignment horizontal="left"/>
    </xf>
    <xf numFmtId="4" fontId="12" fillId="2" borderId="0" xfId="0" applyNumberFormat="1" applyFont="1" applyFill="1" applyAlignment="1">
      <alignment horizontal="center"/>
    </xf>
    <xf numFmtId="49" fontId="11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/>
    <xf numFmtId="3" fontId="11" fillId="0" borderId="7" xfId="0" applyNumberFormat="1" applyFont="1" applyBorder="1" applyAlignment="1">
      <alignment wrapText="1"/>
    </xf>
    <xf numFmtId="3" fontId="11" fillId="0" borderId="6" xfId="0" applyNumberFormat="1" applyFont="1" applyBorder="1"/>
    <xf numFmtId="3" fontId="11" fillId="0" borderId="15" xfId="0" applyNumberFormat="1" applyFont="1" applyBorder="1"/>
    <xf numFmtId="0" fontId="11" fillId="0" borderId="9" xfId="0" applyFont="1" applyBorder="1" applyAlignment="1">
      <alignment horizontal="left"/>
    </xf>
    <xf numFmtId="3" fontId="11" fillId="0" borderId="9" xfId="0" applyNumberFormat="1" applyFont="1" applyBorder="1"/>
    <xf numFmtId="3" fontId="11" fillId="0" borderId="16" xfId="0" applyNumberFormat="1" applyFont="1" applyBorder="1"/>
    <xf numFmtId="49" fontId="12" fillId="5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5" borderId="1" xfId="0" applyFont="1" applyFill="1" applyBorder="1"/>
    <xf numFmtId="3" fontId="12" fillId="5" borderId="2" xfId="0" applyNumberFormat="1" applyFont="1" applyFill="1" applyBorder="1"/>
    <xf numFmtId="3" fontId="12" fillId="2" borderId="2" xfId="0" applyNumberFormat="1" applyFont="1" applyFill="1" applyBorder="1"/>
    <xf numFmtId="49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3" fontId="11" fillId="0" borderId="12" xfId="0" applyNumberFormat="1" applyFont="1" applyBorder="1"/>
    <xf numFmtId="3" fontId="11" fillId="5" borderId="1" xfId="0" applyNumberFormat="1" applyFont="1" applyFill="1" applyBorder="1"/>
    <xf numFmtId="3" fontId="12" fillId="5" borderId="1" xfId="0" applyNumberFormat="1" applyFont="1" applyFill="1" applyBorder="1"/>
    <xf numFmtId="49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3" fontId="19" fillId="0" borderId="1" xfId="0" applyNumberFormat="1" applyFont="1" applyBorder="1"/>
    <xf numFmtId="0" fontId="11" fillId="3" borderId="1" xfId="0" applyFont="1" applyFill="1" applyBorder="1"/>
    <xf numFmtId="3" fontId="11" fillId="3" borderId="1" xfId="0" applyNumberFormat="1" applyFont="1" applyFill="1" applyBorder="1"/>
    <xf numFmtId="3" fontId="20" fillId="0" borderId="1" xfId="0" applyNumberFormat="1" applyFont="1" applyBorder="1"/>
    <xf numFmtId="49" fontId="12" fillId="0" borderId="6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3" fontId="21" fillId="0" borderId="1" xfId="0" applyNumberFormat="1" applyFont="1" applyBorder="1"/>
    <xf numFmtId="3" fontId="12" fillId="5" borderId="2" xfId="0" applyNumberFormat="1" applyFont="1" applyFill="1" applyBorder="1" applyAlignment="1">
      <alignment horizontal="right"/>
    </xf>
    <xf numFmtId="0" fontId="11" fillId="0" borderId="0" xfId="0" applyFont="1"/>
    <xf numFmtId="3" fontId="12" fillId="0" borderId="2" xfId="0" applyNumberFormat="1" applyFont="1" applyBorder="1"/>
    <xf numFmtId="3" fontId="11" fillId="0" borderId="2" xfId="0" applyNumberFormat="1" applyFont="1" applyBorder="1"/>
    <xf numFmtId="3" fontId="11" fillId="5" borderId="0" xfId="0" applyNumberFormat="1" applyFont="1" applyFill="1"/>
    <xf numFmtId="3" fontId="11" fillId="0" borderId="7" xfId="0" applyNumberFormat="1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3" fontId="12" fillId="5" borderId="1" xfId="0" applyNumberFormat="1" applyFont="1" applyFill="1" applyBorder="1" applyAlignment="1">
      <alignment horizontal="right"/>
    </xf>
    <xf numFmtId="49" fontId="12" fillId="4" borderId="1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/>
    <xf numFmtId="3" fontId="12" fillId="4" borderId="2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4" xfId="0" applyNumberFormat="1" applyFont="1" applyBorder="1" applyAlignment="1">
      <alignment horizontal="right"/>
    </xf>
    <xf numFmtId="3" fontId="11" fillId="0" borderId="4" xfId="0" applyNumberFormat="1" applyFont="1" applyBorder="1"/>
    <xf numFmtId="3" fontId="11" fillId="0" borderId="3" xfId="0" applyNumberFormat="1" applyFont="1" applyBorder="1" applyAlignment="1">
      <alignment horizontal="right"/>
    </xf>
    <xf numFmtId="3" fontId="12" fillId="4" borderId="2" xfId="0" applyNumberFormat="1" applyFont="1" applyFill="1" applyBorder="1"/>
    <xf numFmtId="3" fontId="12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12" fillId="4" borderId="1" xfId="0" applyNumberFormat="1" applyFont="1" applyFill="1" applyBorder="1" applyAlignment="1">
      <alignment horizontal="right"/>
    </xf>
    <xf numFmtId="3" fontId="12" fillId="4" borderId="1" xfId="0" applyNumberFormat="1" applyFont="1" applyFill="1" applyBorder="1"/>
    <xf numFmtId="0" fontId="11" fillId="4" borderId="1" xfId="0" applyFont="1" applyFill="1" applyBorder="1" applyAlignment="1">
      <alignment horizontal="left"/>
    </xf>
    <xf numFmtId="3" fontId="12" fillId="4" borderId="0" xfId="0" applyNumberFormat="1" applyFont="1" applyFill="1"/>
    <xf numFmtId="49" fontId="12" fillId="4" borderId="1" xfId="0" quotePrefix="1" applyNumberFormat="1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3" fontId="22" fillId="0" borderId="1" xfId="0" applyNumberFormat="1" applyFont="1" applyBorder="1"/>
    <xf numFmtId="0" fontId="11" fillId="0" borderId="2" xfId="0" applyFont="1" applyBorder="1"/>
    <xf numFmtId="3" fontId="12" fillId="0" borderId="12" xfId="0" applyNumberFormat="1" applyFont="1" applyBorder="1"/>
    <xf numFmtId="49" fontId="11" fillId="3" borderId="1" xfId="0" applyNumberFormat="1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/>
    <xf numFmtId="3" fontId="12" fillId="3" borderId="2" xfId="0" applyNumberFormat="1" applyFont="1" applyFill="1" applyBorder="1"/>
    <xf numFmtId="3" fontId="11" fillId="3" borderId="2" xfId="0" applyNumberFormat="1" applyFont="1" applyFill="1" applyBorder="1"/>
    <xf numFmtId="3" fontId="11" fillId="5" borderId="2" xfId="0" applyNumberFormat="1" applyFont="1" applyFill="1" applyBorder="1"/>
    <xf numFmtId="0" fontId="12" fillId="4" borderId="0" xfId="0" applyFont="1" applyFill="1"/>
    <xf numFmtId="0" fontId="11" fillId="3" borderId="1" xfId="0" applyFont="1" applyFill="1" applyBorder="1" applyAlignment="1">
      <alignment horizontal="left"/>
    </xf>
    <xf numFmtId="3" fontId="12" fillId="4" borderId="9" xfId="0" applyNumberFormat="1" applyFont="1" applyFill="1" applyBorder="1"/>
    <xf numFmtId="0" fontId="11" fillId="3" borderId="0" xfId="0" applyFont="1" applyFill="1"/>
    <xf numFmtId="3" fontId="11" fillId="3" borderId="0" xfId="0" applyNumberFormat="1" applyFont="1" applyFill="1"/>
    <xf numFmtId="3" fontId="12" fillId="0" borderId="2" xfId="0" applyNumberFormat="1" applyFont="1" applyBorder="1" applyAlignment="1">
      <alignment horizontal="right"/>
    </xf>
    <xf numFmtId="49" fontId="12" fillId="3" borderId="1" xfId="0" applyNumberFormat="1" applyFont="1" applyFill="1" applyBorder="1" applyAlignment="1">
      <alignment horizontal="left"/>
    </xf>
    <xf numFmtId="3" fontId="12" fillId="3" borderId="1" xfId="0" applyNumberFormat="1" applyFont="1" applyFill="1" applyBorder="1"/>
    <xf numFmtId="49" fontId="12" fillId="3" borderId="1" xfId="0" quotePrefix="1" applyNumberFormat="1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49" fontId="12" fillId="0" borderId="1" xfId="0" quotePrefix="1" applyNumberFormat="1" applyFont="1" applyBorder="1" applyAlignment="1">
      <alignment horizontal="left"/>
    </xf>
    <xf numFmtId="0" fontId="23" fillId="0" borderId="1" xfId="0" applyFont="1" applyBorder="1"/>
    <xf numFmtId="3" fontId="23" fillId="0" borderId="1" xfId="0" applyNumberFormat="1" applyFont="1" applyBorder="1"/>
    <xf numFmtId="3" fontId="11" fillId="4" borderId="1" xfId="0" applyNumberFormat="1" applyFont="1" applyFill="1" applyBorder="1"/>
    <xf numFmtId="1" fontId="12" fillId="3" borderId="1" xfId="0" applyNumberFormat="1" applyFont="1" applyFill="1" applyBorder="1"/>
    <xf numFmtId="0" fontId="11" fillId="3" borderId="2" xfId="0" applyFont="1" applyFill="1" applyBorder="1"/>
    <xf numFmtId="3" fontId="12" fillId="4" borderId="6" xfId="0" applyNumberFormat="1" applyFont="1" applyFill="1" applyBorder="1"/>
    <xf numFmtId="49" fontId="23" fillId="0" borderId="1" xfId="0" applyNumberFormat="1" applyFont="1" applyBorder="1" applyAlignment="1">
      <alignment horizontal="left"/>
    </xf>
    <xf numFmtId="3" fontId="24" fillId="0" borderId="1" xfId="0" applyNumberFormat="1" applyFont="1" applyBorder="1"/>
    <xf numFmtId="1" fontId="12" fillId="0" borderId="1" xfId="0" applyNumberFormat="1" applyFont="1" applyBorder="1"/>
    <xf numFmtId="0" fontId="12" fillId="0" borderId="2" xfId="0" applyFont="1" applyBorder="1"/>
    <xf numFmtId="3" fontId="12" fillId="0" borderId="9" xfId="0" applyNumberFormat="1" applyFont="1" applyBorder="1"/>
    <xf numFmtId="0" fontId="23" fillId="0" borderId="1" xfId="0" applyFont="1" applyBorder="1" applyAlignment="1">
      <alignment horizontal="left"/>
    </xf>
    <xf numFmtId="3" fontId="23" fillId="0" borderId="9" xfId="0" applyNumberFormat="1" applyFont="1" applyBorder="1"/>
    <xf numFmtId="3" fontId="11" fillId="0" borderId="1" xfId="3" applyNumberFormat="1" applyFont="1" applyBorder="1"/>
    <xf numFmtId="0" fontId="23" fillId="0" borderId="1" xfId="3" applyFont="1" applyBorder="1"/>
    <xf numFmtId="3" fontId="23" fillId="0" borderId="1" xfId="3" applyNumberFormat="1" applyFont="1" applyBorder="1"/>
    <xf numFmtId="0" fontId="11" fillId="0" borderId="1" xfId="3" applyFont="1" applyBorder="1"/>
    <xf numFmtId="3" fontId="25" fillId="0" borderId="1" xfId="0" applyNumberFormat="1" applyFont="1" applyBorder="1"/>
    <xf numFmtId="0" fontId="12" fillId="3" borderId="2" xfId="0" applyFont="1" applyFill="1" applyBorder="1"/>
    <xf numFmtId="49" fontId="12" fillId="3" borderId="9" xfId="0" quotePrefix="1" applyNumberFormat="1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9" xfId="0" applyFont="1" applyFill="1" applyBorder="1"/>
    <xf numFmtId="0" fontId="12" fillId="4" borderId="6" xfId="0" applyFont="1" applyFill="1" applyBorder="1"/>
    <xf numFmtId="0" fontId="11" fillId="0" borderId="12" xfId="0" applyFont="1" applyBorder="1"/>
    <xf numFmtId="0" fontId="23" fillId="0" borderId="9" xfId="0" applyFont="1" applyBorder="1"/>
    <xf numFmtId="0" fontId="11" fillId="0" borderId="6" xfId="0" applyFont="1" applyBorder="1"/>
    <xf numFmtId="0" fontId="11" fillId="0" borderId="2" xfId="0" applyFont="1" applyBorder="1" applyAlignment="1">
      <alignment horizontal="left"/>
    </xf>
    <xf numFmtId="0" fontId="11" fillId="0" borderId="9" xfId="0" applyFont="1" applyBorder="1"/>
    <xf numFmtId="49" fontId="11" fillId="0" borderId="1" xfId="0" quotePrefix="1" applyNumberFormat="1" applyFont="1" applyBorder="1" applyAlignment="1">
      <alignment horizontal="left"/>
    </xf>
    <xf numFmtId="3" fontId="23" fillId="0" borderId="2" xfId="0" applyNumberFormat="1" applyFont="1" applyBorder="1"/>
    <xf numFmtId="49" fontId="11" fillId="6" borderId="1" xfId="0" quotePrefix="1" applyNumberFormat="1" applyFont="1" applyFill="1" applyBorder="1" applyAlignment="1">
      <alignment horizontal="left"/>
    </xf>
    <xf numFmtId="49" fontId="11" fillId="0" borderId="6" xfId="0" quotePrefix="1" applyNumberFormat="1" applyFont="1" applyBorder="1" applyAlignment="1">
      <alignment horizontal="left"/>
    </xf>
    <xf numFmtId="49" fontId="12" fillId="4" borderId="6" xfId="0" applyNumberFormat="1" applyFont="1" applyFill="1" applyBorder="1" applyAlignment="1">
      <alignment horizontal="left"/>
    </xf>
    <xf numFmtId="0" fontId="12" fillId="4" borderId="6" xfId="0" quotePrefix="1" applyFont="1" applyFill="1" applyBorder="1" applyAlignment="1">
      <alignment horizontal="left"/>
    </xf>
    <xf numFmtId="4" fontId="12" fillId="2" borderId="1" xfId="0" applyNumberFormat="1" applyFont="1" applyFill="1" applyBorder="1" applyAlignment="1">
      <alignment horizontal="left"/>
    </xf>
    <xf numFmtId="3" fontId="12" fillId="2" borderId="1" xfId="0" applyNumberFormat="1" applyFont="1" applyFill="1" applyBorder="1" applyAlignment="1">
      <alignment horizontal="right"/>
    </xf>
    <xf numFmtId="49" fontId="12" fillId="0" borderId="10" xfId="0" applyNumberFormat="1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" fontId="12" fillId="0" borderId="10" xfId="0" applyNumberFormat="1" applyFont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9" xfId="0" applyFont="1" applyFill="1" applyBorder="1" applyAlignment="1">
      <alignment horizontal="left"/>
    </xf>
    <xf numFmtId="0" fontId="12" fillId="2" borderId="9" xfId="0" applyFont="1" applyFill="1" applyBorder="1"/>
    <xf numFmtId="3" fontId="12" fillId="2" borderId="9" xfId="0" applyNumberFormat="1" applyFont="1" applyFill="1" applyBorder="1"/>
    <xf numFmtId="3" fontId="11" fillId="7" borderId="1" xfId="0" applyNumberFormat="1" applyFont="1" applyFill="1" applyBorder="1"/>
    <xf numFmtId="0" fontId="11" fillId="7" borderId="1" xfId="0" applyFont="1" applyFill="1" applyBorder="1"/>
    <xf numFmtId="3" fontId="11" fillId="5" borderId="4" xfId="0" applyNumberFormat="1" applyFont="1" applyFill="1" applyBorder="1"/>
    <xf numFmtId="49" fontId="12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/>
    <xf numFmtId="3" fontId="12" fillId="0" borderId="1" xfId="0" applyNumberFormat="1" applyFont="1" applyFill="1" applyBorder="1"/>
    <xf numFmtId="3" fontId="11" fillId="0" borderId="12" xfId="0" applyNumberFormat="1" applyFont="1" applyFill="1" applyBorder="1"/>
    <xf numFmtId="0" fontId="2" fillId="0" borderId="0" xfId="0" applyFont="1" applyFill="1"/>
    <xf numFmtId="3" fontId="11" fillId="0" borderId="1" xfId="0" applyNumberFormat="1" applyFont="1" applyFill="1" applyBorder="1"/>
    <xf numFmtId="3" fontId="11" fillId="0" borderId="2" xfId="0" applyNumberFormat="1" applyFont="1" applyFill="1" applyBorder="1"/>
    <xf numFmtId="3" fontId="20" fillId="0" borderId="1" xfId="0" applyNumberFormat="1" applyFont="1" applyFill="1" applyBorder="1"/>
    <xf numFmtId="3" fontId="20" fillId="0" borderId="2" xfId="0" applyNumberFormat="1" applyFont="1" applyFill="1" applyBorder="1"/>
    <xf numFmtId="49" fontId="12" fillId="4" borderId="0" xfId="0" applyNumberFormat="1" applyFont="1" applyFill="1" applyBorder="1" applyAlignment="1">
      <alignment horizontal="left"/>
    </xf>
    <xf numFmtId="0" fontId="12" fillId="4" borderId="2" xfId="0" applyFont="1" applyFill="1" applyBorder="1"/>
    <xf numFmtId="49" fontId="12" fillId="0" borderId="1" xfId="0" quotePrefix="1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3" fontId="11" fillId="0" borderId="0" xfId="0" applyNumberFormat="1" applyFont="1" applyBorder="1"/>
    <xf numFmtId="0" fontId="23" fillId="0" borderId="2" xfId="0" applyFont="1" applyBorder="1"/>
    <xf numFmtId="3" fontId="12" fillId="0" borderId="0" xfId="0" applyNumberFormat="1" applyFont="1" applyFill="1" applyBorder="1"/>
    <xf numFmtId="0" fontId="11" fillId="0" borderId="0" xfId="0" applyFont="1" applyFill="1" applyBorder="1"/>
    <xf numFmtId="3" fontId="12" fillId="0" borderId="9" xfId="0" applyNumberFormat="1" applyFont="1" applyFill="1" applyBorder="1"/>
    <xf numFmtId="3" fontId="11" fillId="0" borderId="1" xfId="3" applyNumberFormat="1" applyFont="1" applyFill="1" applyBorder="1"/>
    <xf numFmtId="3" fontId="23" fillId="3" borderId="1" xfId="0" applyNumberFormat="1" applyFont="1" applyFill="1" applyBorder="1"/>
    <xf numFmtId="3" fontId="20" fillId="0" borderId="2" xfId="0" applyNumberFormat="1" applyFont="1" applyBorder="1"/>
    <xf numFmtId="3" fontId="11" fillId="0" borderId="0" xfId="0" applyNumberFormat="1" applyFont="1" applyFill="1"/>
    <xf numFmtId="3" fontId="23" fillId="0" borderId="1" xfId="0" applyNumberFormat="1" applyFont="1" applyFill="1" applyBorder="1"/>
    <xf numFmtId="3" fontId="23" fillId="0" borderId="0" xfId="0" applyNumberFormat="1" applyFont="1" applyFill="1"/>
    <xf numFmtId="3" fontId="21" fillId="0" borderId="0" xfId="0" applyNumberFormat="1" applyFont="1" applyFill="1"/>
    <xf numFmtId="0" fontId="12" fillId="0" borderId="0" xfId="0" applyFont="1" applyFill="1"/>
    <xf numFmtId="3" fontId="12" fillId="0" borderId="0" xfId="0" applyNumberFormat="1" applyFont="1" applyFill="1"/>
    <xf numFmtId="49" fontId="12" fillId="5" borderId="19" xfId="1" applyNumberFormat="1" applyFont="1" applyFill="1" applyBorder="1"/>
    <xf numFmtId="0" fontId="2" fillId="0" borderId="1" xfId="0" applyFont="1" applyBorder="1"/>
    <xf numFmtId="3" fontId="30" fillId="0" borderId="1" xfId="0" applyNumberFormat="1" applyFont="1" applyBorder="1"/>
    <xf numFmtId="49" fontId="26" fillId="3" borderId="1" xfId="0" quotePrefix="1" applyNumberFormat="1" applyFont="1" applyFill="1" applyBorder="1" applyAlignment="1">
      <alignment horizontal="left"/>
    </xf>
    <xf numFmtId="0" fontId="23" fillId="3" borderId="1" xfId="0" applyFont="1" applyFill="1" applyBorder="1" applyAlignment="1">
      <alignment horizontal="left"/>
    </xf>
    <xf numFmtId="3" fontId="22" fillId="0" borderId="2" xfId="0" applyNumberFormat="1" applyFont="1" applyBorder="1"/>
    <xf numFmtId="3" fontId="12" fillId="0" borderId="2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11" fillId="0" borderId="1" xfId="0" applyFont="1" applyFill="1" applyBorder="1"/>
    <xf numFmtId="49" fontId="11" fillId="0" borderId="0" xfId="0" applyNumberFormat="1" applyFont="1" applyBorder="1" applyAlignment="1">
      <alignment horizontal="left"/>
    </xf>
    <xf numFmtId="49" fontId="26" fillId="0" borderId="1" xfId="0" applyNumberFormat="1" applyFont="1" applyBorder="1" applyAlignment="1">
      <alignment horizontal="left"/>
    </xf>
    <xf numFmtId="0" fontId="23" fillId="3" borderId="1" xfId="0" applyFont="1" applyFill="1" applyBorder="1"/>
    <xf numFmtId="49" fontId="11" fillId="0" borderId="1" xfId="0" quotePrefix="1" applyNumberFormat="1" applyFont="1" applyFill="1" applyBorder="1" applyAlignment="1">
      <alignment horizontal="left"/>
    </xf>
    <xf numFmtId="49" fontId="33" fillId="4" borderId="1" xfId="0" applyNumberFormat="1" applyFont="1" applyFill="1" applyBorder="1" applyAlignment="1">
      <alignment horizontal="left"/>
    </xf>
    <xf numFmtId="49" fontId="33" fillId="4" borderId="1" xfId="0" quotePrefix="1" applyNumberFormat="1" applyFont="1" applyFill="1" applyBorder="1" applyAlignment="1">
      <alignment horizontal="left"/>
    </xf>
    <xf numFmtId="3" fontId="34" fillId="0" borderId="1" xfId="0" applyNumberFormat="1" applyFont="1" applyBorder="1"/>
    <xf numFmtId="0" fontId="35" fillId="0" borderId="0" xfId="0" applyFont="1"/>
    <xf numFmtId="3" fontId="12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49" fontId="11" fillId="0" borderId="1" xfId="0" applyNumberFormat="1" applyFont="1" applyFill="1" applyBorder="1" applyAlignment="1">
      <alignment horizontal="left"/>
    </xf>
    <xf numFmtId="3" fontId="11" fillId="4" borderId="1" xfId="0" applyNumberFormat="1" applyFont="1" applyFill="1" applyBorder="1" applyAlignment="1">
      <alignment horizontal="right"/>
    </xf>
    <xf numFmtId="3" fontId="11" fillId="4" borderId="2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3" fontId="12" fillId="4" borderId="0" xfId="0" applyNumberFormat="1" applyFont="1" applyFill="1" applyBorder="1"/>
    <xf numFmtId="3" fontId="12" fillId="0" borderId="13" xfId="0" applyNumberFormat="1" applyFont="1" applyFill="1" applyBorder="1"/>
    <xf numFmtId="3" fontId="23" fillId="0" borderId="2" xfId="0" applyNumberFormat="1" applyFont="1" applyFill="1" applyBorder="1"/>
    <xf numFmtId="3" fontId="12" fillId="0" borderId="3" xfId="0" applyNumberFormat="1" applyFont="1" applyFill="1" applyBorder="1"/>
    <xf numFmtId="3" fontId="11" fillId="0" borderId="2" xfId="3" applyNumberFormat="1" applyFont="1" applyFill="1" applyBorder="1"/>
    <xf numFmtId="3" fontId="11" fillId="0" borderId="3" xfId="0" applyNumberFormat="1" applyFont="1" applyFill="1" applyBorder="1"/>
    <xf numFmtId="3" fontId="34" fillId="0" borderId="2" xfId="0" applyNumberFormat="1" applyFont="1" applyFill="1" applyBorder="1"/>
    <xf numFmtId="3" fontId="11" fillId="0" borderId="17" xfId="0" applyNumberFormat="1" applyFont="1" applyFill="1" applyBorder="1"/>
    <xf numFmtId="3" fontId="11" fillId="0" borderId="16" xfId="0" applyNumberFormat="1" applyFont="1" applyFill="1" applyBorder="1"/>
    <xf numFmtId="1" fontId="12" fillId="0" borderId="2" xfId="0" applyNumberFormat="1" applyFont="1" applyFill="1" applyBorder="1"/>
    <xf numFmtId="3" fontId="12" fillId="4" borderId="7" xfId="0" applyNumberFormat="1" applyFont="1" applyFill="1" applyBorder="1"/>
    <xf numFmtId="3" fontId="12" fillId="4" borderId="17" xfId="0" applyNumberFormat="1" applyFont="1" applyFill="1" applyBorder="1"/>
    <xf numFmtId="49" fontId="11" fillId="0" borderId="9" xfId="0" quotePrefix="1" applyNumberFormat="1" applyFont="1" applyBorder="1" applyAlignment="1">
      <alignment horizontal="left"/>
    </xf>
    <xf numFmtId="3" fontId="11" fillId="0" borderId="9" xfId="0" applyNumberFormat="1" applyFont="1" applyBorder="1" applyAlignment="1">
      <alignment horizontal="right"/>
    </xf>
    <xf numFmtId="49" fontId="12" fillId="2" borderId="1" xfId="0" applyNumberFormat="1" applyFont="1" applyFill="1" applyBorder="1" applyAlignment="1">
      <alignment horizontal="left"/>
    </xf>
    <xf numFmtId="0" fontId="2" fillId="3" borderId="0" xfId="0" applyFont="1" applyFill="1" applyBorder="1"/>
    <xf numFmtId="0" fontId="2" fillId="0" borderId="0" xfId="0" applyFont="1" applyBorder="1"/>
    <xf numFmtId="3" fontId="11" fillId="0" borderId="22" xfId="0" applyNumberFormat="1" applyFont="1" applyFill="1" applyBorder="1"/>
    <xf numFmtId="3" fontId="12" fillId="0" borderId="1" xfId="0" applyNumberFormat="1" applyFont="1" applyFill="1" applyBorder="1" applyAlignment="1">
      <alignment horizontal="right"/>
    </xf>
    <xf numFmtId="3" fontId="27" fillId="0" borderId="1" xfId="0" applyNumberFormat="1" applyFont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38" fillId="0" borderId="1" xfId="0" applyNumberFormat="1" applyFont="1" applyFill="1" applyBorder="1" applyAlignment="1">
      <alignment horizontal="right"/>
    </xf>
    <xf numFmtId="3" fontId="27" fillId="4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11" fillId="0" borderId="23" xfId="0" applyNumberFormat="1" applyFont="1" applyFill="1" applyBorder="1"/>
    <xf numFmtId="3" fontId="11" fillId="0" borderId="2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2" fillId="0" borderId="4" xfId="0" applyNumberFormat="1" applyFont="1" applyFill="1" applyBorder="1"/>
    <xf numFmtId="0" fontId="11" fillId="0" borderId="0" xfId="0" applyFont="1" applyFill="1"/>
    <xf numFmtId="3" fontId="23" fillId="0" borderId="1" xfId="0" applyNumberFormat="1" applyFont="1" applyFill="1" applyBorder="1" applyAlignment="1">
      <alignment horizontal="right"/>
    </xf>
    <xf numFmtId="49" fontId="12" fillId="0" borderId="9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3" fontId="12" fillId="0" borderId="5" xfId="0" applyNumberFormat="1" applyFont="1" applyBorder="1" applyAlignment="1">
      <alignment horizontal="center" wrapText="1"/>
    </xf>
    <xf numFmtId="3" fontId="12" fillId="0" borderId="16" xfId="0" applyNumberFormat="1" applyFont="1" applyBorder="1" applyAlignment="1">
      <alignment wrapText="1"/>
    </xf>
    <xf numFmtId="3" fontId="11" fillId="4" borderId="17" xfId="0" applyNumberFormat="1" applyFont="1" applyFill="1" applyBorder="1"/>
    <xf numFmtId="3" fontId="12" fillId="4" borderId="3" xfId="0" applyNumberFormat="1" applyFont="1" applyFill="1" applyBorder="1"/>
    <xf numFmtId="0" fontId="35" fillId="0" borderId="0" xfId="0" applyFont="1" applyAlignment="1">
      <alignment horizontal="left"/>
    </xf>
    <xf numFmtId="3" fontId="33" fillId="4" borderId="2" xfId="0" applyNumberFormat="1" applyFont="1" applyFill="1" applyBorder="1"/>
    <xf numFmtId="3" fontId="23" fillId="0" borderId="0" xfId="0" applyNumberFormat="1" applyFont="1" applyFill="1" applyBorder="1"/>
    <xf numFmtId="3" fontId="19" fillId="0" borderId="2" xfId="0" applyNumberFormat="1" applyFont="1" applyFill="1" applyBorder="1"/>
    <xf numFmtId="3" fontId="21" fillId="0" borderId="2" xfId="0" applyNumberFormat="1" applyFont="1" applyFill="1" applyBorder="1"/>
    <xf numFmtId="3" fontId="12" fillId="5" borderId="3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1" xfId="0" applyFont="1" applyFill="1" applyBorder="1"/>
    <xf numFmtId="0" fontId="35" fillId="0" borderId="1" xfId="0" applyFont="1" applyFill="1" applyBorder="1"/>
    <xf numFmtId="3" fontId="12" fillId="0" borderId="1" xfId="0" applyNumberFormat="1" applyFont="1" applyFill="1" applyBorder="1" applyAlignment="1">
      <alignment wrapText="1"/>
    </xf>
    <xf numFmtId="1" fontId="0" fillId="0" borderId="0" xfId="0" applyNumberFormat="1"/>
    <xf numFmtId="1" fontId="0" fillId="0" borderId="1" xfId="0" applyNumberFormat="1" applyBorder="1"/>
    <xf numFmtId="1" fontId="12" fillId="0" borderId="0" xfId="0" applyNumberFormat="1" applyFont="1"/>
    <xf numFmtId="3" fontId="0" fillId="0" borderId="1" xfId="0" applyNumberFormat="1" applyBorder="1"/>
    <xf numFmtId="3" fontId="12" fillId="0" borderId="21" xfId="0" applyNumberFormat="1" applyFont="1" applyFill="1" applyBorder="1"/>
    <xf numFmtId="3" fontId="5" fillId="5" borderId="0" xfId="0" applyNumberFormat="1" applyFont="1" applyFill="1"/>
    <xf numFmtId="3" fontId="37" fillId="5" borderId="0" xfId="0" applyNumberFormat="1" applyFont="1" applyFill="1" applyAlignment="1">
      <alignment horizontal="right"/>
    </xf>
    <xf numFmtId="3" fontId="11" fillId="0" borderId="6" xfId="0" applyNumberFormat="1" applyFont="1" applyFill="1" applyBorder="1"/>
    <xf numFmtId="3" fontId="5" fillId="0" borderId="0" xfId="0" applyNumberFormat="1" applyFont="1" applyFill="1"/>
    <xf numFmtId="3" fontId="11" fillId="0" borderId="20" xfId="0" applyNumberFormat="1" applyFont="1" applyFill="1" applyBorder="1"/>
    <xf numFmtId="3" fontId="11" fillId="0" borderId="6" xfId="0" applyNumberFormat="1" applyFont="1" applyFill="1" applyBorder="1" applyAlignment="1">
      <alignment horizontal="right"/>
    </xf>
    <xf numFmtId="3" fontId="34" fillId="0" borderId="1" xfId="0" applyNumberFormat="1" applyFont="1" applyFill="1" applyBorder="1"/>
    <xf numFmtId="3" fontId="11" fillId="0" borderId="4" xfId="0" applyNumberFormat="1" applyFont="1" applyFill="1" applyBorder="1"/>
    <xf numFmtId="3" fontId="29" fillId="0" borderId="1" xfId="0" applyNumberFormat="1" applyFont="1" applyFill="1" applyBorder="1"/>
    <xf numFmtId="3" fontId="23" fillId="0" borderId="1" xfId="3" applyNumberFormat="1" applyFont="1" applyFill="1" applyBorder="1"/>
    <xf numFmtId="3" fontId="23" fillId="0" borderId="9" xfId="0" applyNumberFormat="1" applyFont="1" applyFill="1" applyBorder="1"/>
    <xf numFmtId="3" fontId="11" fillId="0" borderId="9" xfId="0" applyNumberFormat="1" applyFont="1" applyFill="1" applyBorder="1"/>
    <xf numFmtId="3" fontId="16" fillId="0" borderId="0" xfId="0" applyNumberFormat="1" applyFont="1" applyFill="1"/>
    <xf numFmtId="3" fontId="11" fillId="0" borderId="18" xfId="0" applyNumberFormat="1" applyFont="1" applyFill="1" applyBorder="1"/>
    <xf numFmtId="3" fontId="17" fillId="0" borderId="0" xfId="0" applyNumberFormat="1" applyFont="1" applyFill="1"/>
    <xf numFmtId="3" fontId="12" fillId="5" borderId="0" xfId="0" applyNumberFormat="1" applyFont="1" applyFill="1" applyAlignment="1">
      <alignment horizontal="center"/>
    </xf>
    <xf numFmtId="3" fontId="11" fillId="0" borderId="23" xfId="0" applyNumberFormat="1" applyFont="1" applyBorder="1"/>
    <xf numFmtId="3" fontId="12" fillId="0" borderId="22" xfId="0" applyNumberFormat="1" applyFont="1" applyBorder="1"/>
    <xf numFmtId="3" fontId="11" fillId="0" borderId="17" xfId="0" applyNumberFormat="1" applyFont="1" applyBorder="1"/>
    <xf numFmtId="3" fontId="11" fillId="7" borderId="17" xfId="0" applyNumberFormat="1" applyFont="1" applyFill="1" applyBorder="1"/>
    <xf numFmtId="3" fontId="11" fillId="5" borderId="17" xfId="0" applyNumberFormat="1" applyFont="1" applyFill="1" applyBorder="1"/>
    <xf numFmtId="3" fontId="23" fillId="0" borderId="17" xfId="0" applyNumberFormat="1" applyFont="1" applyBorder="1"/>
    <xf numFmtId="3" fontId="12" fillId="5" borderId="3" xfId="0" applyNumberFormat="1" applyFont="1" applyFill="1" applyBorder="1"/>
    <xf numFmtId="3" fontId="34" fillId="0" borderId="3" xfId="0" applyNumberFormat="1" applyFont="1" applyFill="1" applyBorder="1"/>
    <xf numFmtId="3" fontId="23" fillId="0" borderId="3" xfId="0" applyNumberFormat="1" applyFont="1" applyFill="1" applyBorder="1"/>
    <xf numFmtId="3" fontId="11" fillId="0" borderId="24" xfId="0" applyNumberFormat="1" applyFont="1" applyFill="1" applyBorder="1"/>
    <xf numFmtId="3" fontId="12" fillId="5" borderId="17" xfId="0" applyNumberFormat="1" applyFont="1" applyFill="1" applyBorder="1" applyAlignment="1">
      <alignment horizontal="right"/>
    </xf>
    <xf numFmtId="3" fontId="11" fillId="5" borderId="1" xfId="0" applyNumberFormat="1" applyFont="1" applyFill="1" applyBorder="1" applyAlignment="1">
      <alignment horizontal="right"/>
    </xf>
    <xf numFmtId="3" fontId="11" fillId="0" borderId="22" xfId="0" applyNumberFormat="1" applyFont="1" applyBorder="1"/>
    <xf numFmtId="3" fontId="11" fillId="0" borderId="24" xfId="0" applyNumberFormat="1" applyFont="1" applyBorder="1"/>
    <xf numFmtId="3" fontId="11" fillId="4" borderId="24" xfId="0" applyNumberFormat="1" applyFont="1" applyFill="1" applyBorder="1"/>
    <xf numFmtId="3" fontId="20" fillId="0" borderId="17" xfId="0" applyNumberFormat="1" applyFont="1" applyFill="1" applyBorder="1"/>
    <xf numFmtId="3" fontId="12" fillId="0" borderId="17" xfId="0" applyNumberFormat="1" applyFont="1" applyBorder="1"/>
    <xf numFmtId="3" fontId="23" fillId="0" borderId="5" xfId="0" applyNumberFormat="1" applyFont="1" applyBorder="1"/>
    <xf numFmtId="3" fontId="20" fillId="0" borderId="17" xfId="0" applyNumberFormat="1" applyFont="1" applyBorder="1"/>
    <xf numFmtId="3" fontId="12" fillId="4" borderId="3" xfId="0" applyNumberFormat="1" applyFont="1" applyFill="1" applyBorder="1" applyAlignment="1">
      <alignment horizontal="right"/>
    </xf>
    <xf numFmtId="3" fontId="12" fillId="4" borderId="24" xfId="0" applyNumberFormat="1" applyFont="1" applyFill="1" applyBorder="1"/>
    <xf numFmtId="3" fontId="12" fillId="0" borderId="3" xfId="0" applyNumberFormat="1" applyFont="1" applyFill="1" applyBorder="1" applyAlignment="1">
      <alignment horizontal="right"/>
    </xf>
    <xf numFmtId="3" fontId="20" fillId="0" borderId="3" xfId="0" applyNumberFormat="1" applyFont="1" applyFill="1" applyBorder="1"/>
    <xf numFmtId="0" fontId="12" fillId="0" borderId="3" xfId="0" applyFont="1" applyFill="1" applyBorder="1"/>
    <xf numFmtId="1" fontId="12" fillId="0" borderId="3" xfId="0" applyNumberFormat="1" applyFont="1" applyFill="1" applyBorder="1"/>
    <xf numFmtId="3" fontId="12" fillId="4" borderId="25" xfId="0" applyNumberFormat="1" applyFont="1" applyFill="1" applyBorder="1"/>
    <xf numFmtId="3" fontId="12" fillId="4" borderId="26" xfId="0" applyNumberFormat="1" applyFont="1" applyFill="1" applyBorder="1"/>
    <xf numFmtId="3" fontId="11" fillId="0" borderId="26" xfId="0" applyNumberFormat="1" applyFont="1" applyFill="1" applyBorder="1"/>
    <xf numFmtId="3" fontId="11" fillId="0" borderId="25" xfId="0" applyNumberFormat="1" applyFont="1" applyFill="1" applyBorder="1"/>
    <xf numFmtId="3" fontId="11" fillId="0" borderId="3" xfId="3" applyNumberFormat="1" applyFont="1" applyFill="1" applyBorder="1"/>
    <xf numFmtId="3" fontId="12" fillId="0" borderId="25" xfId="0" applyNumberFormat="1" applyFont="1" applyFill="1" applyBorder="1"/>
    <xf numFmtId="3" fontId="23" fillId="0" borderId="25" xfId="0" applyNumberFormat="1" applyFont="1" applyFill="1" applyBorder="1"/>
    <xf numFmtId="3" fontId="28" fillId="0" borderId="3" xfId="0" applyNumberFormat="1" applyFont="1" applyFill="1" applyBorder="1"/>
    <xf numFmtId="3" fontId="36" fillId="0" borderId="3" xfId="0" applyNumberFormat="1" applyFont="1" applyFill="1" applyBorder="1"/>
    <xf numFmtId="3" fontId="12" fillId="4" borderId="4" xfId="0" applyNumberFormat="1" applyFont="1" applyFill="1" applyBorder="1"/>
    <xf numFmtId="3" fontId="12" fillId="5" borderId="4" xfId="0" applyNumberFormat="1" applyFont="1" applyFill="1" applyBorder="1" applyAlignment="1">
      <alignment horizontal="right"/>
    </xf>
    <xf numFmtId="3" fontId="11" fillId="0" borderId="14" xfId="0" applyNumberFormat="1" applyFont="1" applyFill="1" applyBorder="1"/>
    <xf numFmtId="0" fontId="35" fillId="0" borderId="0" xfId="0" applyFont="1" applyFill="1" applyAlignment="1">
      <alignment horizontal="left"/>
    </xf>
    <xf numFmtId="3" fontId="12" fillId="5" borderId="17" xfId="0" applyNumberFormat="1" applyFont="1" applyFill="1" applyBorder="1"/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4" fontId="11" fillId="0" borderId="1" xfId="0" applyNumberFormat="1" applyFont="1" applyBorder="1"/>
    <xf numFmtId="3" fontId="12" fillId="2" borderId="1" xfId="0" applyNumberFormat="1" applyFont="1" applyFill="1" applyBorder="1" applyAlignment="1">
      <alignment horizontal="left"/>
    </xf>
    <xf numFmtId="3" fontId="12" fillId="5" borderId="9" xfId="0" applyNumberFormat="1" applyFont="1" applyFill="1" applyBorder="1"/>
    <xf numFmtId="3" fontId="12" fillId="5" borderId="5" xfId="0" applyNumberFormat="1" applyFont="1" applyFill="1" applyBorder="1"/>
    <xf numFmtId="0" fontId="6" fillId="0" borderId="0" xfId="0" applyFont="1" applyFill="1"/>
    <xf numFmtId="3" fontId="40" fillId="5" borderId="1" xfId="0" applyNumberFormat="1" applyFont="1" applyFill="1" applyBorder="1" applyAlignment="1">
      <alignment horizontal="right"/>
    </xf>
    <xf numFmtId="3" fontId="42" fillId="0" borderId="1" xfId="0" applyNumberFormat="1" applyFont="1" applyFill="1" applyBorder="1" applyAlignment="1">
      <alignment horizontal="right"/>
    </xf>
    <xf numFmtId="3" fontId="40" fillId="0" borderId="1" xfId="0" applyNumberFormat="1" applyFont="1" applyFill="1" applyBorder="1" applyAlignment="1">
      <alignment horizontal="right"/>
    </xf>
    <xf numFmtId="3" fontId="40" fillId="0" borderId="2" xfId="0" applyNumberFormat="1" applyFont="1" applyBorder="1" applyAlignment="1">
      <alignment horizontal="right"/>
    </xf>
    <xf numFmtId="3" fontId="40" fillId="5" borderId="2" xfId="0" applyNumberFormat="1" applyFont="1" applyFill="1" applyBorder="1" applyAlignment="1">
      <alignment horizontal="right"/>
    </xf>
    <xf numFmtId="3" fontId="40" fillId="4" borderId="2" xfId="0" applyNumberFormat="1" applyFont="1" applyFill="1" applyBorder="1" applyAlignment="1">
      <alignment horizontal="right"/>
    </xf>
    <xf numFmtId="3" fontId="42" fillId="0" borderId="2" xfId="0" applyNumberFormat="1" applyFont="1" applyBorder="1" applyAlignment="1">
      <alignment horizontal="right"/>
    </xf>
    <xf numFmtId="3" fontId="40" fillId="0" borderId="2" xfId="0" applyNumberFormat="1" applyFont="1" applyFill="1" applyBorder="1" applyAlignment="1">
      <alignment horizontal="right"/>
    </xf>
    <xf numFmtId="3" fontId="41" fillId="0" borderId="2" xfId="0" applyNumberFormat="1" applyFont="1" applyBorder="1" applyAlignment="1">
      <alignment horizontal="right"/>
    </xf>
    <xf numFmtId="3" fontId="41" fillId="4" borderId="2" xfId="0" applyNumberFormat="1" applyFont="1" applyFill="1" applyBorder="1" applyAlignment="1">
      <alignment horizontal="right"/>
    </xf>
    <xf numFmtId="3" fontId="41" fillId="5" borderId="2" xfId="0" applyNumberFormat="1" applyFont="1" applyFill="1" applyBorder="1" applyAlignment="1">
      <alignment horizontal="right"/>
    </xf>
    <xf numFmtId="3" fontId="41" fillId="0" borderId="2" xfId="0" applyNumberFormat="1" applyFont="1" applyFill="1" applyBorder="1" applyAlignment="1">
      <alignment horizontal="right"/>
    </xf>
    <xf numFmtId="3" fontId="42" fillId="0" borderId="2" xfId="0" applyNumberFormat="1" applyFont="1" applyFill="1" applyBorder="1" applyAlignment="1">
      <alignment horizontal="right"/>
    </xf>
    <xf numFmtId="3" fontId="31" fillId="0" borderId="1" xfId="0" applyNumberFormat="1" applyFont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/>
    </xf>
    <xf numFmtId="3" fontId="12" fillId="3" borderId="1" xfId="0" applyNumberFormat="1" applyFont="1" applyFill="1" applyBorder="1" applyAlignment="1">
      <alignment horizontal="right"/>
    </xf>
    <xf numFmtId="3" fontId="38" fillId="0" borderId="1" xfId="0" applyNumberFormat="1" applyFont="1" applyBorder="1" applyAlignment="1">
      <alignment horizontal="right"/>
    </xf>
    <xf numFmtId="0" fontId="35" fillId="0" borderId="1" xfId="0" applyFont="1" applyBorder="1"/>
    <xf numFmtId="3" fontId="21" fillId="0" borderId="1" xfId="0" applyNumberFormat="1" applyFont="1" applyBorder="1" applyAlignment="1">
      <alignment horizontal="right"/>
    </xf>
    <xf numFmtId="0" fontId="31" fillId="0" borderId="1" xfId="0" applyFont="1" applyBorder="1"/>
    <xf numFmtId="3" fontId="31" fillId="0" borderId="1" xfId="0" applyNumberFormat="1" applyFont="1" applyBorder="1"/>
    <xf numFmtId="3" fontId="30" fillId="0" borderId="2" xfId="0" applyNumberFormat="1" applyFont="1" applyFill="1" applyBorder="1"/>
    <xf numFmtId="3" fontId="8" fillId="4" borderId="1" xfId="0" applyNumberFormat="1" applyFont="1" applyFill="1" applyBorder="1" applyAlignment="1">
      <alignment horizontal="right"/>
    </xf>
    <xf numFmtId="3" fontId="23" fillId="0" borderId="0" xfId="0" applyNumberFormat="1" applyFont="1" applyBorder="1"/>
    <xf numFmtId="3" fontId="11" fillId="4" borderId="2" xfId="0" applyNumberFormat="1" applyFont="1" applyFill="1" applyBorder="1"/>
    <xf numFmtId="3" fontId="11" fillId="4" borderId="3" xfId="0" applyNumberFormat="1" applyFont="1" applyFill="1" applyBorder="1"/>
    <xf numFmtId="0" fontId="2" fillId="0" borderId="0" xfId="0" applyFont="1" applyFill="1" applyBorder="1"/>
    <xf numFmtId="49" fontId="12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3" fontId="27" fillId="0" borderId="2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 wrapText="1"/>
    </xf>
    <xf numFmtId="3" fontId="11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27" fillId="4" borderId="2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31" fillId="0" borderId="2" xfId="0" applyNumberFormat="1" applyFont="1" applyFill="1" applyBorder="1" applyAlignment="1">
      <alignment horizontal="right"/>
    </xf>
    <xf numFmtId="3" fontId="31" fillId="0" borderId="2" xfId="0" applyNumberFormat="1" applyFont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0" fontId="45" fillId="0" borderId="0" xfId="0" applyFont="1" applyFill="1"/>
    <xf numFmtId="3" fontId="11" fillId="0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/>
    </xf>
    <xf numFmtId="3" fontId="38" fillId="5" borderId="1" xfId="0" applyNumberFormat="1" applyFont="1" applyFill="1" applyBorder="1" applyAlignment="1">
      <alignment horizontal="right"/>
    </xf>
    <xf numFmtId="3" fontId="39" fillId="0" borderId="1" xfId="0" applyNumberFormat="1" applyFont="1" applyFill="1" applyBorder="1" applyAlignment="1">
      <alignment horizontal="right"/>
    </xf>
    <xf numFmtId="3" fontId="32" fillId="0" borderId="1" xfId="3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31" fillId="0" borderId="1" xfId="0" applyNumberFormat="1" applyFont="1" applyFill="1" applyBorder="1" applyAlignment="1">
      <alignment horizontal="right"/>
    </xf>
    <xf numFmtId="3" fontId="18" fillId="4" borderId="1" xfId="0" applyNumberFormat="1" applyFont="1" applyFill="1" applyBorder="1" applyAlignment="1">
      <alignment horizontal="right"/>
    </xf>
    <xf numFmtId="3" fontId="18" fillId="0" borderId="1" xfId="0" applyNumberFormat="1" applyFont="1" applyFill="1" applyBorder="1" applyAlignment="1">
      <alignment horizontal="right"/>
    </xf>
    <xf numFmtId="3" fontId="46" fillId="0" borderId="1" xfId="0" applyNumberFormat="1" applyFont="1" applyFill="1" applyBorder="1" applyAlignment="1">
      <alignment horizontal="right"/>
    </xf>
    <xf numFmtId="3" fontId="23" fillId="4" borderId="1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3" fontId="8" fillId="5" borderId="1" xfId="0" applyNumberFormat="1" applyFont="1" applyFill="1" applyBorder="1" applyAlignment="1">
      <alignment horizontal="right"/>
    </xf>
    <xf numFmtId="3" fontId="37" fillId="0" borderId="1" xfId="0" applyNumberFormat="1" applyFont="1" applyFill="1" applyBorder="1" applyAlignment="1">
      <alignment horizontal="right"/>
    </xf>
    <xf numFmtId="0" fontId="42" fillId="0" borderId="0" xfId="0" applyFont="1" applyFill="1" applyBorder="1"/>
    <xf numFmtId="0" fontId="12" fillId="0" borderId="0" xfId="0" applyFont="1" applyFill="1" applyBorder="1"/>
    <xf numFmtId="3" fontId="12" fillId="0" borderId="17" xfId="0" applyNumberFormat="1" applyFont="1" applyFill="1" applyBorder="1"/>
    <xf numFmtId="0" fontId="11" fillId="0" borderId="0" xfId="0" applyFont="1" applyBorder="1" applyAlignment="1">
      <alignment horizontal="left"/>
    </xf>
    <xf numFmtId="3" fontId="8" fillId="0" borderId="1" xfId="0" applyNumberFormat="1" applyFont="1" applyFill="1" applyBorder="1"/>
    <xf numFmtId="3" fontId="27" fillId="0" borderId="1" xfId="0" applyNumberFormat="1" applyFont="1" applyFill="1" applyBorder="1"/>
    <xf numFmtId="3" fontId="27" fillId="4" borderId="1" xfId="0" applyNumberFormat="1" applyFont="1" applyFill="1" applyBorder="1"/>
    <xf numFmtId="3" fontId="27" fillId="5" borderId="1" xfId="0" applyNumberFormat="1" applyFont="1" applyFill="1" applyBorder="1"/>
    <xf numFmtId="3" fontId="27" fillId="5" borderId="1" xfId="0" applyNumberFormat="1" applyFont="1" applyFill="1" applyBorder="1" applyAlignment="1">
      <alignment horizontal="right"/>
    </xf>
    <xf numFmtId="3" fontId="7" fillId="0" borderId="0" xfId="0" applyNumberFormat="1" applyFont="1" applyFill="1"/>
    <xf numFmtId="3" fontId="40" fillId="0" borderId="0" xfId="0" applyNumberFormat="1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8" fillId="0" borderId="1" xfId="0" applyFont="1" applyFill="1" applyBorder="1"/>
    <xf numFmtId="3" fontId="12" fillId="0" borderId="1" xfId="0" applyNumberFormat="1" applyFont="1" applyFill="1" applyBorder="1" applyAlignment="1">
      <alignment horizontal="right" wrapText="1"/>
    </xf>
    <xf numFmtId="3" fontId="11" fillId="5" borderId="0" xfId="0" applyNumberFormat="1" applyFont="1" applyFill="1" applyAlignment="1">
      <alignment horizontal="right"/>
    </xf>
    <xf numFmtId="1" fontId="11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1" fontId="42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49" fontId="23" fillId="0" borderId="1" xfId="0" applyNumberFormat="1" applyFont="1" applyFill="1" applyBorder="1" applyAlignment="1">
      <alignment horizontal="left"/>
    </xf>
    <xf numFmtId="4" fontId="38" fillId="5" borderId="0" xfId="0" applyNumberFormat="1" applyFont="1" applyFill="1" applyAlignment="1">
      <alignment horizontal="center"/>
    </xf>
    <xf numFmtId="3" fontId="11" fillId="5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4" fontId="11" fillId="5" borderId="1" xfId="0" applyNumberFormat="1" applyFont="1" applyFill="1" applyBorder="1"/>
    <xf numFmtId="0" fontId="20" fillId="0" borderId="1" xfId="0" applyFont="1" applyFill="1" applyBorder="1"/>
    <xf numFmtId="3" fontId="8" fillId="4" borderId="1" xfId="0" applyNumberFormat="1" applyFont="1" applyFill="1" applyBorder="1"/>
    <xf numFmtId="0" fontId="27" fillId="4" borderId="1" xfId="0" applyFont="1" applyFill="1" applyBorder="1"/>
    <xf numFmtId="0" fontId="27" fillId="0" borderId="1" xfId="0" applyFont="1" applyFill="1" applyBorder="1"/>
    <xf numFmtId="0" fontId="8" fillId="5" borderId="2" xfId="0" applyFont="1" applyFill="1" applyBorder="1"/>
    <xf numFmtId="3" fontId="27" fillId="4" borderId="2" xfId="0" applyNumberFormat="1" applyFont="1" applyFill="1" applyBorder="1"/>
    <xf numFmtId="3" fontId="8" fillId="0" borderId="2" xfId="0" applyNumberFormat="1" applyFont="1" applyFill="1" applyBorder="1"/>
    <xf numFmtId="0" fontId="8" fillId="0" borderId="2" xfId="0" applyFont="1" applyFill="1" applyBorder="1"/>
    <xf numFmtId="0" fontId="11" fillId="0" borderId="2" xfId="0" applyFont="1" applyFill="1" applyBorder="1"/>
    <xf numFmtId="0" fontId="11" fillId="5" borderId="2" xfId="0" applyFont="1" applyFill="1" applyBorder="1"/>
    <xf numFmtId="49" fontId="12" fillId="5" borderId="6" xfId="0" applyNumberFormat="1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5" borderId="6" xfId="0" applyFont="1" applyFill="1" applyBorder="1"/>
    <xf numFmtId="3" fontId="12" fillId="2" borderId="7" xfId="0" applyNumberFormat="1" applyFont="1" applyFill="1" applyBorder="1"/>
    <xf numFmtId="3" fontId="12" fillId="5" borderId="7" xfId="0" applyNumberFormat="1" applyFont="1" applyFill="1" applyBorder="1" applyAlignment="1">
      <alignment horizontal="right"/>
    </xf>
    <xf numFmtId="3" fontId="11" fillId="5" borderId="23" xfId="0" applyNumberFormat="1" applyFont="1" applyFill="1" applyBorder="1"/>
    <xf numFmtId="3" fontId="12" fillId="5" borderId="6" xfId="0" applyNumberFormat="1" applyFont="1" applyFill="1" applyBorder="1"/>
    <xf numFmtId="3" fontId="12" fillId="5" borderId="26" xfId="0" applyNumberFormat="1" applyFont="1" applyFill="1" applyBorder="1" applyAlignment="1">
      <alignment horizontal="right"/>
    </xf>
    <xf numFmtId="3" fontId="12" fillId="5" borderId="6" xfId="0" applyNumberFormat="1" applyFont="1" applyFill="1" applyBorder="1" applyAlignment="1">
      <alignment horizontal="right"/>
    </xf>
    <xf numFmtId="49" fontId="12" fillId="2" borderId="9" xfId="0" applyNumberFormat="1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4" fontId="12" fillId="2" borderId="9" xfId="0" applyNumberFormat="1" applyFont="1" applyFill="1" applyBorder="1" applyAlignment="1">
      <alignment horizontal="center"/>
    </xf>
    <xf numFmtId="3" fontId="12" fillId="2" borderId="9" xfId="0" applyNumberFormat="1" applyFont="1" applyFill="1" applyBorder="1" applyAlignment="1">
      <alignment horizontal="center"/>
    </xf>
    <xf numFmtId="3" fontId="11" fillId="5" borderId="9" xfId="0" applyNumberFormat="1" applyFont="1" applyFill="1" applyBorder="1"/>
    <xf numFmtId="3" fontId="11" fillId="5" borderId="5" xfId="0" applyNumberFormat="1" applyFont="1" applyFill="1" applyBorder="1"/>
    <xf numFmtId="3" fontId="12" fillId="5" borderId="9" xfId="0" applyNumberFormat="1" applyFont="1" applyFill="1" applyBorder="1" applyAlignment="1">
      <alignment horizontal="right"/>
    </xf>
    <xf numFmtId="3" fontId="12" fillId="5" borderId="5" xfId="0" applyNumberFormat="1" applyFont="1" applyFill="1" applyBorder="1" applyAlignment="1">
      <alignment horizontal="right"/>
    </xf>
    <xf numFmtId="3" fontId="11" fillId="5" borderId="9" xfId="0" applyNumberFormat="1" applyFont="1" applyFill="1" applyBorder="1" applyAlignment="1">
      <alignment horizontal="right"/>
    </xf>
    <xf numFmtId="0" fontId="11" fillId="5" borderId="9" xfId="0" applyFont="1" applyFill="1" applyBorder="1"/>
    <xf numFmtId="0" fontId="11" fillId="0" borderId="1" xfId="0" applyFont="1" applyBorder="1" applyAlignment="1">
      <alignment horizontal="right"/>
    </xf>
    <xf numFmtId="3" fontId="27" fillId="5" borderId="2" xfId="0" applyNumberFormat="1" applyFont="1" applyFill="1" applyBorder="1" applyAlignment="1">
      <alignment horizontal="right"/>
    </xf>
    <xf numFmtId="0" fontId="40" fillId="0" borderId="0" xfId="0" applyFont="1" applyFill="1" applyBorder="1"/>
    <xf numFmtId="0" fontId="7" fillId="0" borderId="0" xfId="0" applyFont="1" applyFill="1" applyBorder="1"/>
    <xf numFmtId="0" fontId="7" fillId="0" borderId="0" xfId="0" applyFont="1" applyBorder="1"/>
    <xf numFmtId="0" fontId="0" fillId="0" borderId="0" xfId="0" applyBorder="1"/>
    <xf numFmtId="0" fontId="44" fillId="0" borderId="0" xfId="0" applyFont="1" applyBorder="1"/>
    <xf numFmtId="0" fontId="3" fillId="0" borderId="0" xfId="0" applyFont="1" applyFill="1" applyBorder="1"/>
    <xf numFmtId="0" fontId="3" fillId="0" borderId="0" xfId="0" applyFont="1" applyBorder="1"/>
    <xf numFmtId="0" fontId="40" fillId="0" borderId="0" xfId="0" applyFont="1" applyBorder="1"/>
    <xf numFmtId="3" fontId="44" fillId="0" borderId="0" xfId="0" applyNumberFormat="1" applyFont="1" applyBorder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Border="1"/>
    <xf numFmtId="0" fontId="47" fillId="0" borderId="0" xfId="0" applyFont="1" applyFill="1" applyBorder="1"/>
    <xf numFmtId="0" fontId="8" fillId="0" borderId="0" xfId="0" applyFont="1" applyFill="1" applyBorder="1"/>
    <xf numFmtId="0" fontId="44" fillId="0" borderId="0" xfId="0" applyFont="1" applyFill="1" applyBorder="1"/>
    <xf numFmtId="0" fontId="35" fillId="0" borderId="0" xfId="0" applyFont="1" applyBorder="1"/>
    <xf numFmtId="3" fontId="44" fillId="0" borderId="0" xfId="0" applyNumberFormat="1" applyFont="1" applyFill="1" applyBorder="1"/>
    <xf numFmtId="0" fontId="43" fillId="0" borderId="0" xfId="0" applyFont="1" applyFill="1" applyBorder="1"/>
    <xf numFmtId="3" fontId="2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Border="1"/>
    <xf numFmtId="0" fontId="4" fillId="0" borderId="0" xfId="0" applyFont="1" applyFill="1" applyBorder="1"/>
    <xf numFmtId="0" fontId="4" fillId="0" borderId="0" xfId="0" applyFont="1" applyBorder="1"/>
    <xf numFmtId="0" fontId="41" fillId="0" borderId="0" xfId="0" applyFont="1" applyFill="1" applyBorder="1"/>
    <xf numFmtId="3" fontId="42" fillId="0" borderId="0" xfId="0" applyNumberFormat="1" applyFont="1" applyFill="1" applyBorder="1"/>
    <xf numFmtId="3" fontId="6" fillId="0" borderId="0" xfId="0" applyNumberFormat="1" applyFont="1" applyBorder="1"/>
    <xf numFmtId="3" fontId="48" fillId="0" borderId="0" xfId="0" applyNumberFormat="1" applyFont="1" applyFill="1" applyBorder="1"/>
    <xf numFmtId="3" fontId="49" fillId="0" borderId="0" xfId="0" applyNumberFormat="1" applyFont="1" applyFill="1" applyBorder="1"/>
    <xf numFmtId="3" fontId="26" fillId="0" borderId="2" xfId="0" applyNumberFormat="1" applyFont="1" applyBorder="1" applyAlignment="1">
      <alignment horizontal="right"/>
    </xf>
    <xf numFmtId="3" fontId="23" fillId="0" borderId="2" xfId="0" applyNumberFormat="1" applyFont="1" applyBorder="1" applyAlignment="1">
      <alignment horizontal="right"/>
    </xf>
    <xf numFmtId="3" fontId="12" fillId="3" borderId="2" xfId="0" applyNumberFormat="1" applyFont="1" applyFill="1" applyBorder="1" applyAlignment="1">
      <alignment horizontal="right"/>
    </xf>
    <xf numFmtId="3" fontId="38" fillId="0" borderId="2" xfId="0" applyNumberFormat="1" applyFont="1" applyBorder="1" applyAlignment="1">
      <alignment horizontal="right"/>
    </xf>
    <xf numFmtId="3" fontId="11" fillId="0" borderId="26" xfId="0" applyNumberFormat="1" applyFont="1" applyFill="1" applyBorder="1" applyAlignment="1">
      <alignment horizontal="right"/>
    </xf>
    <xf numFmtId="0" fontId="11" fillId="0" borderId="27" xfId="0" applyFont="1" applyBorder="1"/>
    <xf numFmtId="3" fontId="27" fillId="4" borderId="25" xfId="0" applyNumberFormat="1" applyFont="1" applyFill="1" applyBorder="1" applyAlignment="1">
      <alignment horizontal="right"/>
    </xf>
    <xf numFmtId="3" fontId="21" fillId="0" borderId="2" xfId="0" applyNumberFormat="1" applyFont="1" applyBorder="1" applyAlignment="1">
      <alignment horizontal="right"/>
    </xf>
    <xf numFmtId="3" fontId="11" fillId="0" borderId="7" xfId="0" applyNumberFormat="1" applyFont="1" applyFill="1" applyBorder="1"/>
    <xf numFmtId="3" fontId="12" fillId="0" borderId="5" xfId="0" applyNumberFormat="1" applyFont="1" applyFill="1" applyBorder="1"/>
    <xf numFmtId="3" fontId="12" fillId="0" borderId="5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left"/>
    </xf>
    <xf numFmtId="0" fontId="23" fillId="0" borderId="1" xfId="0" applyFont="1" applyFill="1" applyBorder="1"/>
    <xf numFmtId="3" fontId="26" fillId="5" borderId="28" xfId="0" applyNumberFormat="1" applyFont="1" applyFill="1" applyBorder="1" applyAlignment="1">
      <alignment horizontal="right"/>
    </xf>
    <xf numFmtId="3" fontId="26" fillId="5" borderId="5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</cellXfs>
  <cellStyles count="19">
    <cellStyle name="Kokku" xfId="1" builtinId="25"/>
    <cellStyle name="Normaallaad" xfId="0" builtinId="0"/>
    <cellStyle name="Normaallaad 2" xfId="2" xr:uid="{00000000-0005-0000-0000-000000000000}"/>
    <cellStyle name="Normaallaad 2 2" xfId="16" xr:uid="{F561841F-64D5-4A0A-AA57-9F52153D0A21}"/>
    <cellStyle name="Normaallaad 3" xfId="3" xr:uid="{00000000-0005-0000-0000-000001000000}"/>
    <cellStyle name="Normaallaad 3 2" xfId="17" xr:uid="{304BDBC7-203C-461D-A2C7-EA90A31B2A0B}"/>
    <cellStyle name="Normal 2" xfId="4" xr:uid="{00000000-0005-0000-0000-000003000000}"/>
    <cellStyle name="Normal 2 2" xfId="5" xr:uid="{289CF184-F0F5-4ECE-A266-E19996399011}"/>
    <cellStyle name="Normal 2 2 2" xfId="6" xr:uid="{EBB90363-800F-4B7F-9280-0268D3E15473}"/>
    <cellStyle name="Normal 3" xfId="7" xr:uid="{C5428FF1-8E97-48EE-8D2A-8FDA0BD681E0}"/>
    <cellStyle name="Normal 3 2" xfId="8" xr:uid="{82CED971-D02D-4B0D-8303-C5BF21EE490D}"/>
    <cellStyle name="Normal 3 3" xfId="11" xr:uid="{5D2FC981-0D09-4F42-8881-DBF3293E1FF3}"/>
    <cellStyle name="Normal 4" xfId="10" xr:uid="{C1609D40-700D-4909-B3F7-7182C1557F65}"/>
    <cellStyle name="Normal 5" xfId="13" xr:uid="{0577E4AC-0897-48AD-9EF1-5BAD2D6E05EA}"/>
    <cellStyle name="Normal 6" xfId="9" xr:uid="{62E6354A-5D5C-4A0D-A37D-E2CE86E05697}"/>
    <cellStyle name="Normal_REA invest 2005-2006 maakonniti 160905" xfId="15" xr:uid="{803C1A33-7E87-4E22-A777-1A9A2E13D510}"/>
    <cellStyle name="Percent 2" xfId="12" xr:uid="{69C034E4-437C-4081-BEF2-A873972CACF5}"/>
    <cellStyle name="Protsent 2" xfId="18" xr:uid="{80BAFB64-53D6-49B5-80D9-3944B6460062}"/>
    <cellStyle name="Protsent 3" xfId="14" xr:uid="{2A95A5BA-701A-4B72-B38A-E7DD63A0090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J1417"/>
  <sheetViews>
    <sheetView tabSelected="1" zoomScale="80" zoomScaleNormal="80" workbookViewId="0">
      <pane ySplit="4" topLeftCell="A1673" activePane="bottomLeft" state="frozen"/>
      <selection activeCell="C1" sqref="C1"/>
      <selection pane="bottomLeft" activeCell="T1378" sqref="T1378"/>
    </sheetView>
  </sheetViews>
  <sheetFormatPr defaultColWidth="9.44140625" defaultRowHeight="14.1" customHeight="1" x14ac:dyDescent="0.25"/>
  <cols>
    <col min="1" max="1" width="9.88671875" style="13" customWidth="1"/>
    <col min="2" max="2" width="9.5546875" style="12" customWidth="1"/>
    <col min="3" max="3" width="37.33203125" style="9" customWidth="1"/>
    <col min="4" max="4" width="23.109375" style="17" customWidth="1"/>
    <col min="5" max="5" width="15" style="258" hidden="1" customWidth="1"/>
    <col min="6" max="6" width="11.5546875" style="17" hidden="1" customWidth="1"/>
    <col min="7" max="7" width="6.109375" style="17" hidden="1" customWidth="1"/>
    <col min="8" max="8" width="14.5546875" style="258" hidden="1" customWidth="1"/>
    <col min="9" max="9" width="12.5546875" style="172" hidden="1" customWidth="1"/>
    <col min="10" max="10" width="23.33203125" style="172" customWidth="1"/>
    <col min="11" max="11" width="17.109375" style="172" customWidth="1"/>
    <col min="12" max="12" width="17.44140625" style="172" customWidth="1"/>
    <col min="13" max="13" width="13.88671875" style="172" customWidth="1"/>
    <col min="14" max="14" width="17.109375" style="71" customWidth="1"/>
    <col min="15" max="15" width="13.109375" style="71" customWidth="1"/>
    <col min="16" max="16" width="15.44140625" style="71" customWidth="1"/>
    <col min="17" max="17" width="12.88671875" style="359" customWidth="1"/>
    <col min="18" max="18" width="15.109375" style="231" customWidth="1"/>
    <col min="19" max="19" width="14.6640625" style="359" customWidth="1"/>
    <col min="20" max="20" width="109.6640625" style="167" customWidth="1"/>
    <col min="21" max="21" width="10.5546875" style="373" customWidth="1"/>
    <col min="22" max="22" width="31.88671875" style="373" customWidth="1"/>
    <col min="23" max="23" width="20.44140625" style="373" customWidth="1"/>
    <col min="24" max="24" width="9.44140625" style="373"/>
    <col min="25" max="25" width="9.44140625" style="373" customWidth="1"/>
    <col min="26" max="26" width="9.44140625" style="345"/>
    <col min="27" max="27" width="13.109375" style="345" customWidth="1"/>
    <col min="28" max="28" width="9.44140625" style="345"/>
    <col min="29" max="29" width="12.88671875" style="218" customWidth="1"/>
    <col min="30" max="114" width="9.44140625" style="218"/>
    <col min="115" max="16384" width="9.44140625" style="1"/>
  </cols>
  <sheetData>
    <row r="1" spans="1:114" ht="14.1" hidden="1" customHeight="1" x14ac:dyDescent="0.25">
      <c r="A1" s="23"/>
      <c r="B1" s="24"/>
      <c r="C1" s="14" t="s">
        <v>0</v>
      </c>
      <c r="D1" s="19"/>
      <c r="E1" s="172"/>
      <c r="F1" s="25"/>
      <c r="G1" s="25"/>
      <c r="H1" s="172"/>
    </row>
    <row r="2" spans="1:114" ht="14.1" customHeight="1" x14ac:dyDescent="0.25">
      <c r="A2" s="26" t="s">
        <v>1</v>
      </c>
      <c r="B2" s="27"/>
      <c r="C2" s="28" t="s">
        <v>2</v>
      </c>
      <c r="D2" s="270"/>
      <c r="E2" s="63"/>
      <c r="F2" s="63"/>
      <c r="G2" s="63"/>
      <c r="H2" s="255"/>
      <c r="I2" s="63"/>
      <c r="J2" s="63"/>
      <c r="K2" s="63"/>
      <c r="L2" s="63"/>
      <c r="M2" s="63"/>
      <c r="N2" s="256"/>
      <c r="O2" s="256"/>
      <c r="P2" s="256"/>
      <c r="Q2" s="360"/>
      <c r="R2" s="393"/>
      <c r="S2" s="387"/>
    </row>
    <row r="3" spans="1:114" ht="13.5" customHeight="1" x14ac:dyDescent="0.25">
      <c r="A3" s="29" t="s">
        <v>3</v>
      </c>
      <c r="B3" s="30"/>
      <c r="C3" s="31"/>
      <c r="D3" s="32" t="s">
        <v>4</v>
      </c>
      <c r="E3" s="257"/>
      <c r="F3" s="34" t="s">
        <v>5</v>
      </c>
      <c r="G3" s="271"/>
      <c r="H3" s="156"/>
      <c r="I3" s="203" t="s">
        <v>6</v>
      </c>
      <c r="J3" s="254"/>
      <c r="K3" s="153"/>
      <c r="L3" s="153"/>
      <c r="M3" s="153"/>
      <c r="N3" s="221"/>
      <c r="O3" s="221"/>
      <c r="P3" s="348"/>
      <c r="Q3" s="331"/>
      <c r="R3" s="187"/>
      <c r="S3" s="222"/>
    </row>
    <row r="4" spans="1:114" s="8" customFormat="1" ht="59.25" customHeight="1" x14ac:dyDescent="0.25">
      <c r="A4" s="233" t="s">
        <v>7</v>
      </c>
      <c r="B4" s="234"/>
      <c r="C4" s="235" t="s">
        <v>8</v>
      </c>
      <c r="D4" s="236" t="s">
        <v>9</v>
      </c>
      <c r="E4" s="168" t="s">
        <v>10</v>
      </c>
      <c r="F4" s="237" t="s">
        <v>11</v>
      </c>
      <c r="G4" s="272" t="s">
        <v>12</v>
      </c>
      <c r="H4" s="153" t="s">
        <v>13</v>
      </c>
      <c r="I4" s="153" t="s">
        <v>14</v>
      </c>
      <c r="J4" s="153" t="s">
        <v>15</v>
      </c>
      <c r="K4" s="153" t="s">
        <v>16</v>
      </c>
      <c r="L4" s="153" t="s">
        <v>17</v>
      </c>
      <c r="M4" s="249" t="s">
        <v>18</v>
      </c>
      <c r="N4" s="76" t="s">
        <v>19</v>
      </c>
      <c r="O4" s="76" t="s">
        <v>6</v>
      </c>
      <c r="P4" s="349" t="s">
        <v>20</v>
      </c>
      <c r="Q4" s="331" t="s">
        <v>21</v>
      </c>
      <c r="R4" s="187" t="s">
        <v>22</v>
      </c>
      <c r="S4" s="386" t="s">
        <v>737</v>
      </c>
      <c r="T4" s="374"/>
      <c r="U4" s="428"/>
      <c r="V4" s="428"/>
      <c r="W4" s="428"/>
      <c r="X4" s="428"/>
      <c r="Y4" s="428"/>
      <c r="Z4" s="429"/>
      <c r="AA4" s="429"/>
      <c r="AB4" s="429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430"/>
      <c r="AN4" s="430"/>
      <c r="AO4" s="430"/>
      <c r="AP4" s="430"/>
      <c r="AQ4" s="430"/>
      <c r="AR4" s="430"/>
      <c r="AS4" s="430"/>
      <c r="AT4" s="430"/>
      <c r="AU4" s="430"/>
      <c r="AV4" s="430"/>
      <c r="AW4" s="430"/>
      <c r="AX4" s="430"/>
      <c r="AY4" s="430"/>
      <c r="AZ4" s="430"/>
      <c r="BA4" s="430"/>
      <c r="BB4" s="430"/>
      <c r="BC4" s="430"/>
      <c r="BD4" s="430"/>
      <c r="BE4" s="430"/>
      <c r="BF4" s="430"/>
      <c r="BG4" s="430"/>
      <c r="BH4" s="430"/>
      <c r="BI4" s="430"/>
      <c r="BJ4" s="430"/>
      <c r="BK4" s="430"/>
      <c r="BL4" s="430"/>
      <c r="BM4" s="430"/>
      <c r="BN4" s="430"/>
      <c r="BO4" s="430"/>
      <c r="BP4" s="430"/>
      <c r="BQ4" s="430"/>
      <c r="BR4" s="430"/>
      <c r="BS4" s="430"/>
      <c r="BT4" s="430"/>
      <c r="BU4" s="430"/>
      <c r="BV4" s="430"/>
      <c r="BW4" s="430"/>
      <c r="BX4" s="430"/>
      <c r="BY4" s="430"/>
      <c r="BZ4" s="430"/>
      <c r="CA4" s="430"/>
      <c r="CB4" s="430"/>
      <c r="CC4" s="430"/>
      <c r="CD4" s="430"/>
      <c r="CE4" s="430"/>
      <c r="CF4" s="430"/>
      <c r="CG4" s="430"/>
      <c r="CH4" s="430"/>
      <c r="CI4" s="430"/>
      <c r="CJ4" s="430"/>
      <c r="CK4" s="430"/>
      <c r="CL4" s="430"/>
      <c r="CM4" s="430"/>
      <c r="CN4" s="430"/>
      <c r="CO4" s="430"/>
      <c r="CP4" s="430"/>
      <c r="CQ4" s="430"/>
      <c r="CR4" s="430"/>
      <c r="CS4" s="430"/>
      <c r="CT4" s="430"/>
      <c r="CU4" s="430"/>
      <c r="CV4" s="430"/>
      <c r="CW4" s="430"/>
      <c r="CX4" s="430"/>
      <c r="CY4" s="430"/>
      <c r="CZ4" s="430"/>
      <c r="DA4" s="430"/>
      <c r="DB4" s="430"/>
      <c r="DC4" s="430"/>
      <c r="DD4" s="430"/>
      <c r="DE4" s="430"/>
      <c r="DF4" s="430"/>
      <c r="DG4" s="430"/>
      <c r="DH4" s="430"/>
      <c r="DI4" s="430"/>
      <c r="DJ4" s="430"/>
    </row>
    <row r="5" spans="1:114" s="2" customFormat="1" ht="14.1" customHeight="1" x14ac:dyDescent="0.25">
      <c r="A5" s="38" t="s">
        <v>23</v>
      </c>
      <c r="B5" s="39"/>
      <c r="C5" s="40" t="s">
        <v>24</v>
      </c>
      <c r="D5" s="41">
        <f t="shared" ref="D5" si="0">+D6+D7</f>
        <v>10617519</v>
      </c>
      <c r="E5" s="59">
        <f>+E6+E7</f>
        <v>11527627</v>
      </c>
      <c r="F5" s="59">
        <f>+F6+F7</f>
        <v>0</v>
      </c>
      <c r="G5" s="281"/>
      <c r="H5" s="282">
        <f>E5+I5</f>
        <v>12027627</v>
      </c>
      <c r="I5" s="245">
        <f>+I6+I7</f>
        <v>500000</v>
      </c>
      <c r="J5" s="59">
        <f>+J6+J7</f>
        <v>-980000</v>
      </c>
      <c r="K5" s="59"/>
      <c r="L5" s="66">
        <f>SUM(L6:L7)</f>
        <v>11047627</v>
      </c>
      <c r="M5" s="245">
        <f>SUM(M6:M7)</f>
        <v>10543558.4</v>
      </c>
      <c r="N5" s="66">
        <f>+N6+N7</f>
        <v>12160851</v>
      </c>
      <c r="O5" s="66">
        <f>+O6+O7</f>
        <v>677340</v>
      </c>
      <c r="P5" s="59">
        <f>+O5+N5</f>
        <v>12838191</v>
      </c>
      <c r="Q5" s="317">
        <v>0</v>
      </c>
      <c r="R5" s="394">
        <f t="shared" ref="R5:R10" si="1">+Q5+P5</f>
        <v>12838191</v>
      </c>
      <c r="S5" s="371">
        <f>+S6+S7</f>
        <v>7446866.3399999999</v>
      </c>
      <c r="T5" s="431"/>
      <c r="U5" s="432"/>
      <c r="V5" s="432"/>
      <c r="W5" s="432"/>
      <c r="X5" s="428"/>
      <c r="Y5" s="428"/>
      <c r="Z5" s="433"/>
      <c r="AA5" s="433"/>
      <c r="AB5" s="433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  <c r="BM5" s="434"/>
      <c r="BN5" s="434"/>
      <c r="BO5" s="434"/>
      <c r="BP5" s="434"/>
      <c r="BQ5" s="434"/>
      <c r="BR5" s="434"/>
      <c r="BS5" s="434"/>
      <c r="BT5" s="434"/>
      <c r="BU5" s="434"/>
      <c r="BV5" s="434"/>
      <c r="BW5" s="434"/>
      <c r="BX5" s="434"/>
      <c r="BY5" s="434"/>
      <c r="BZ5" s="434"/>
      <c r="CA5" s="434"/>
      <c r="CB5" s="434"/>
      <c r="CC5" s="434"/>
      <c r="CD5" s="434"/>
      <c r="CE5" s="434"/>
      <c r="CF5" s="434"/>
      <c r="CG5" s="434"/>
      <c r="CH5" s="434"/>
      <c r="CI5" s="434"/>
      <c r="CJ5" s="434"/>
      <c r="CK5" s="434"/>
      <c r="CL5" s="434"/>
      <c r="CM5" s="434"/>
      <c r="CN5" s="434"/>
      <c r="CO5" s="434"/>
      <c r="CP5" s="434"/>
      <c r="CQ5" s="434"/>
      <c r="CR5" s="434"/>
      <c r="CS5" s="434"/>
      <c r="CT5" s="434"/>
      <c r="CU5" s="434"/>
      <c r="CV5" s="434"/>
      <c r="CW5" s="434"/>
      <c r="CX5" s="434"/>
      <c r="CY5" s="434"/>
      <c r="CZ5" s="434"/>
      <c r="DA5" s="434"/>
      <c r="DB5" s="434"/>
      <c r="DC5" s="434"/>
      <c r="DD5" s="434"/>
      <c r="DE5" s="434"/>
      <c r="DF5" s="434"/>
      <c r="DG5" s="434"/>
      <c r="DH5" s="434"/>
      <c r="DI5" s="434"/>
      <c r="DJ5" s="434"/>
    </row>
    <row r="6" spans="1:114" ht="14.1" customHeight="1" x14ac:dyDescent="0.25">
      <c r="A6" s="43" t="s">
        <v>25</v>
      </c>
      <c r="B6" s="44"/>
      <c r="C6" s="45" t="s">
        <v>26</v>
      </c>
      <c r="D6" s="20">
        <v>10272906</v>
      </c>
      <c r="E6" s="156">
        <v>11194627</v>
      </c>
      <c r="F6" s="20"/>
      <c r="G6" s="273"/>
      <c r="H6" s="156">
        <f>E6+I6</f>
        <v>11694627</v>
      </c>
      <c r="I6" s="207">
        <v>500000</v>
      </c>
      <c r="J6" s="157">
        <v>-980000</v>
      </c>
      <c r="K6" s="157"/>
      <c r="L6" s="156">
        <v>10714627</v>
      </c>
      <c r="M6" s="25">
        <v>10205642.130000001</v>
      </c>
      <c r="N6" s="222">
        <v>11827851</v>
      </c>
      <c r="O6" s="222">
        <v>677340</v>
      </c>
      <c r="P6" s="196">
        <f t="shared" ref="P6:P7" si="2">+O6+N6</f>
        <v>12505191</v>
      </c>
      <c r="Q6" s="223"/>
      <c r="R6" s="395">
        <f t="shared" si="1"/>
        <v>12505191</v>
      </c>
      <c r="S6" s="225">
        <v>7235886.8799999999</v>
      </c>
      <c r="T6" s="431"/>
      <c r="U6" s="432"/>
      <c r="V6" s="432"/>
      <c r="W6" s="432"/>
    </row>
    <row r="7" spans="1:114" ht="14.1" customHeight="1" x14ac:dyDescent="0.25">
      <c r="A7" s="43" t="s">
        <v>27</v>
      </c>
      <c r="B7" s="44"/>
      <c r="C7" s="45" t="s">
        <v>28</v>
      </c>
      <c r="D7" s="20">
        <v>344613</v>
      </c>
      <c r="E7" s="156">
        <v>333000</v>
      </c>
      <c r="F7" s="147"/>
      <c r="G7" s="274"/>
      <c r="H7" s="156">
        <f t="shared" ref="H7:H75" si="3">E7+I7</f>
        <v>333000</v>
      </c>
      <c r="I7" s="207"/>
      <c r="J7" s="157"/>
      <c r="K7" s="157"/>
      <c r="L7" s="156">
        <v>333000</v>
      </c>
      <c r="M7" s="25">
        <v>337916.27</v>
      </c>
      <c r="N7" s="222">
        <v>333000</v>
      </c>
      <c r="O7" s="222">
        <v>0</v>
      </c>
      <c r="P7" s="196">
        <f t="shared" si="2"/>
        <v>333000</v>
      </c>
      <c r="Q7" s="223"/>
      <c r="R7" s="395">
        <f t="shared" si="1"/>
        <v>333000</v>
      </c>
      <c r="S7" s="225">
        <v>210979.46</v>
      </c>
      <c r="T7" s="431"/>
      <c r="U7" s="432"/>
      <c r="V7" s="432"/>
      <c r="W7" s="432"/>
    </row>
    <row r="8" spans="1:114" s="2" customFormat="1" ht="14.1" customHeight="1" x14ac:dyDescent="0.25">
      <c r="A8" s="38" t="s">
        <v>29</v>
      </c>
      <c r="B8" s="39"/>
      <c r="C8" s="40" t="s">
        <v>30</v>
      </c>
      <c r="D8" s="48">
        <f>+D9+D10+D33+D42+D51+D64+D65+D67+D68+D69</f>
        <v>1397750.32</v>
      </c>
      <c r="E8" s="48">
        <f>+E9+E10+E33+E42+E51+E64+E65+E67+E68+E69</f>
        <v>1476485</v>
      </c>
      <c r="F8" s="48">
        <f>+F9+F10+F33+F42+F51+F64+F65+F66+F67+F68+F69</f>
        <v>0</v>
      </c>
      <c r="G8" s="275"/>
      <c r="H8" s="47">
        <f t="shared" si="3"/>
        <v>1516045</v>
      </c>
      <c r="I8" s="277">
        <f t="shared" ref="I8:O8" si="4">+I9+I10+I33+I42+I51+I64+I65+I66+I67+I68+I69</f>
        <v>39560</v>
      </c>
      <c r="J8" s="41">
        <f t="shared" si="4"/>
        <v>-216045</v>
      </c>
      <c r="K8" s="41">
        <f t="shared" si="4"/>
        <v>-128000</v>
      </c>
      <c r="L8" s="41">
        <f t="shared" si="4"/>
        <v>1206513</v>
      </c>
      <c r="M8" s="41">
        <f t="shared" si="4"/>
        <v>1160436.04</v>
      </c>
      <c r="N8" s="66">
        <f t="shared" si="4"/>
        <v>1284098</v>
      </c>
      <c r="O8" s="66">
        <f t="shared" si="4"/>
        <v>6500</v>
      </c>
      <c r="P8" s="59">
        <f>+O8+N8</f>
        <v>1290598</v>
      </c>
      <c r="Q8" s="361">
        <f>+Q9+Q10+Q33+Q42+Q51+Q64+Q65+Q66+Q67+Q68+Q69</f>
        <v>-88400</v>
      </c>
      <c r="R8" s="396">
        <f t="shared" si="1"/>
        <v>1202198</v>
      </c>
      <c r="S8" s="66">
        <f>+S9+S10+S33+S42+S51+S64+S65+S66+S67+S68+S69</f>
        <v>729612</v>
      </c>
      <c r="T8" s="431"/>
      <c r="U8" s="432"/>
      <c r="V8" s="432"/>
      <c r="W8" s="432"/>
      <c r="X8" s="428"/>
      <c r="Y8" s="428"/>
      <c r="Z8" s="433"/>
      <c r="AA8" s="433"/>
      <c r="AB8" s="433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  <c r="BH8" s="434"/>
      <c r="BI8" s="434"/>
      <c r="BJ8" s="434"/>
      <c r="BK8" s="434"/>
      <c r="BL8" s="434"/>
      <c r="BM8" s="434"/>
      <c r="BN8" s="434"/>
      <c r="BO8" s="434"/>
      <c r="BP8" s="434"/>
      <c r="BQ8" s="434"/>
      <c r="BR8" s="434"/>
      <c r="BS8" s="434"/>
      <c r="BT8" s="434"/>
      <c r="BU8" s="434"/>
      <c r="BV8" s="434"/>
      <c r="BW8" s="434"/>
      <c r="BX8" s="434"/>
      <c r="BY8" s="434"/>
      <c r="BZ8" s="434"/>
      <c r="CA8" s="434"/>
      <c r="CB8" s="434"/>
      <c r="CC8" s="434"/>
      <c r="CD8" s="434"/>
      <c r="CE8" s="434"/>
      <c r="CF8" s="434"/>
      <c r="CG8" s="434"/>
      <c r="CH8" s="434"/>
      <c r="CI8" s="434"/>
      <c r="CJ8" s="434"/>
      <c r="CK8" s="434"/>
      <c r="CL8" s="434"/>
      <c r="CM8" s="434"/>
      <c r="CN8" s="434"/>
      <c r="CO8" s="434"/>
      <c r="CP8" s="434"/>
      <c r="CQ8" s="434"/>
      <c r="CR8" s="434"/>
      <c r="CS8" s="434"/>
      <c r="CT8" s="434"/>
      <c r="CU8" s="434"/>
      <c r="CV8" s="434"/>
      <c r="CW8" s="434"/>
      <c r="CX8" s="434"/>
      <c r="CY8" s="434"/>
      <c r="CZ8" s="434"/>
      <c r="DA8" s="434"/>
      <c r="DB8" s="434"/>
      <c r="DC8" s="434"/>
      <c r="DD8" s="434"/>
      <c r="DE8" s="434"/>
      <c r="DF8" s="434"/>
      <c r="DG8" s="434"/>
      <c r="DH8" s="434"/>
      <c r="DI8" s="434"/>
      <c r="DJ8" s="434"/>
    </row>
    <row r="9" spans="1:114" s="2" customFormat="1" ht="13.5" customHeight="1" x14ac:dyDescent="0.25">
      <c r="A9" s="49" t="s">
        <v>31</v>
      </c>
      <c r="B9" s="50">
        <v>320</v>
      </c>
      <c r="C9" s="51" t="s">
        <v>32</v>
      </c>
      <c r="D9" s="21">
        <v>35830</v>
      </c>
      <c r="E9" s="153">
        <v>30000</v>
      </c>
      <c r="F9" s="21"/>
      <c r="G9" s="273"/>
      <c r="H9" s="156">
        <f t="shared" si="3"/>
        <v>30000</v>
      </c>
      <c r="I9" s="205"/>
      <c r="J9" s="184"/>
      <c r="K9" s="184">
        <v>10000</v>
      </c>
      <c r="L9" s="184">
        <v>40000</v>
      </c>
      <c r="M9" s="184">
        <v>39593</v>
      </c>
      <c r="N9" s="220">
        <v>45000</v>
      </c>
      <c r="O9" s="220"/>
      <c r="P9" s="196">
        <f>+O9+N9</f>
        <v>45000</v>
      </c>
      <c r="Q9" s="372"/>
      <c r="R9" s="153">
        <f t="shared" si="1"/>
        <v>45000</v>
      </c>
      <c r="S9" s="220">
        <v>23570</v>
      </c>
      <c r="T9" s="434"/>
      <c r="U9" s="435"/>
      <c r="V9" s="435"/>
      <c r="W9" s="435"/>
      <c r="X9" s="428"/>
      <c r="Y9" s="428"/>
      <c r="Z9" s="433"/>
      <c r="AA9" s="433"/>
      <c r="AB9" s="433"/>
      <c r="AC9" s="434"/>
      <c r="AD9" s="434"/>
      <c r="AE9" s="434"/>
      <c r="AF9" s="434"/>
      <c r="AG9" s="434"/>
      <c r="AH9" s="434"/>
      <c r="AI9" s="434"/>
      <c r="AJ9" s="434"/>
      <c r="AK9" s="434"/>
      <c r="AL9" s="434"/>
      <c r="AM9" s="434"/>
      <c r="AN9" s="434"/>
      <c r="AO9" s="434"/>
      <c r="AP9" s="434"/>
      <c r="AQ9" s="434"/>
      <c r="AR9" s="434"/>
      <c r="AS9" s="434"/>
      <c r="AT9" s="434"/>
      <c r="AU9" s="434"/>
      <c r="AV9" s="434"/>
      <c r="AW9" s="434"/>
      <c r="AX9" s="434"/>
      <c r="AY9" s="434"/>
      <c r="AZ9" s="434"/>
      <c r="BA9" s="434"/>
      <c r="BB9" s="434"/>
      <c r="BC9" s="434"/>
      <c r="BD9" s="434"/>
      <c r="BE9" s="434"/>
      <c r="BF9" s="434"/>
      <c r="BG9" s="434"/>
      <c r="BH9" s="434"/>
      <c r="BI9" s="434"/>
      <c r="BJ9" s="434"/>
      <c r="BK9" s="434"/>
      <c r="BL9" s="434"/>
      <c r="BM9" s="434"/>
      <c r="BN9" s="434"/>
      <c r="BO9" s="434"/>
      <c r="BP9" s="434"/>
      <c r="BQ9" s="434"/>
      <c r="BR9" s="434"/>
      <c r="BS9" s="434"/>
      <c r="BT9" s="434"/>
      <c r="BU9" s="434"/>
      <c r="BV9" s="434"/>
      <c r="BW9" s="434"/>
      <c r="BX9" s="434"/>
      <c r="BY9" s="434"/>
      <c r="BZ9" s="434"/>
      <c r="CA9" s="434"/>
      <c r="CB9" s="434"/>
      <c r="CC9" s="434"/>
      <c r="CD9" s="434"/>
      <c r="CE9" s="434"/>
      <c r="CF9" s="434"/>
      <c r="CG9" s="434"/>
      <c r="CH9" s="434"/>
      <c r="CI9" s="434"/>
      <c r="CJ9" s="434"/>
      <c r="CK9" s="434"/>
      <c r="CL9" s="434"/>
      <c r="CM9" s="434"/>
      <c r="CN9" s="434"/>
      <c r="CO9" s="434"/>
      <c r="CP9" s="434"/>
      <c r="CQ9" s="434"/>
      <c r="CR9" s="434"/>
      <c r="CS9" s="434"/>
      <c r="CT9" s="434"/>
      <c r="CU9" s="434"/>
      <c r="CV9" s="434"/>
      <c r="CW9" s="434"/>
      <c r="CX9" s="434"/>
      <c r="CY9" s="434"/>
      <c r="CZ9" s="434"/>
      <c r="DA9" s="434"/>
      <c r="DB9" s="434"/>
      <c r="DC9" s="434"/>
      <c r="DD9" s="434"/>
      <c r="DE9" s="434"/>
      <c r="DF9" s="434"/>
      <c r="DG9" s="434"/>
      <c r="DH9" s="434"/>
      <c r="DI9" s="434"/>
      <c r="DJ9" s="434"/>
    </row>
    <row r="10" spans="1:114" s="2" customFormat="1" ht="14.1" customHeight="1" x14ac:dyDescent="0.25">
      <c r="A10" s="49" t="s">
        <v>33</v>
      </c>
      <c r="B10" s="50">
        <v>3220</v>
      </c>
      <c r="C10" s="51" t="s">
        <v>34</v>
      </c>
      <c r="D10" s="52">
        <f>SUM(D11:D32)</f>
        <v>926219.32000000007</v>
      </c>
      <c r="E10" s="153">
        <f>SUM(E11:E32)</f>
        <v>1018573</v>
      </c>
      <c r="F10" s="21">
        <f>SUM(F11:F32)</f>
        <v>0</v>
      </c>
      <c r="G10" s="273"/>
      <c r="H10" s="156">
        <f t="shared" si="3"/>
        <v>1020193</v>
      </c>
      <c r="I10" s="205">
        <f t="shared" ref="I10:S10" si="5">SUM(I11:I32)</f>
        <v>1620</v>
      </c>
      <c r="J10" s="184">
        <f t="shared" si="5"/>
        <v>-134067</v>
      </c>
      <c r="K10" s="184">
        <f t="shared" si="5"/>
        <v>-83000</v>
      </c>
      <c r="L10" s="184">
        <f t="shared" si="5"/>
        <v>837639</v>
      </c>
      <c r="M10" s="184">
        <f t="shared" si="5"/>
        <v>813915.04</v>
      </c>
      <c r="N10" s="220">
        <f t="shared" si="5"/>
        <v>1015248</v>
      </c>
      <c r="O10" s="220">
        <f t="shared" si="5"/>
        <v>0</v>
      </c>
      <c r="P10" s="196">
        <f>+O10+N10</f>
        <v>1015248</v>
      </c>
      <c r="Q10" s="372">
        <f>SUM(Q11:Q32)</f>
        <v>-85000</v>
      </c>
      <c r="R10" s="153">
        <f t="shared" si="1"/>
        <v>930248</v>
      </c>
      <c r="S10" s="220">
        <f t="shared" si="5"/>
        <v>563086</v>
      </c>
      <c r="T10" s="431"/>
      <c r="U10" s="432"/>
      <c r="V10" s="432"/>
      <c r="W10" s="432"/>
      <c r="X10" s="428"/>
      <c r="Y10" s="428"/>
      <c r="Z10" s="433"/>
      <c r="AA10" s="433"/>
      <c r="AB10" s="433"/>
      <c r="AC10" s="434"/>
      <c r="AD10" s="434"/>
      <c r="AE10" s="434"/>
      <c r="AF10" s="434"/>
      <c r="AG10" s="434"/>
      <c r="AH10" s="434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  <c r="BH10" s="434"/>
      <c r="BI10" s="434"/>
      <c r="BJ10" s="434"/>
      <c r="BK10" s="434"/>
      <c r="BL10" s="434"/>
      <c r="BM10" s="434"/>
      <c r="BN10" s="434"/>
      <c r="BO10" s="434"/>
      <c r="BP10" s="434"/>
      <c r="BQ10" s="434"/>
      <c r="BR10" s="434"/>
      <c r="BS10" s="434"/>
      <c r="BT10" s="434"/>
      <c r="BU10" s="434"/>
      <c r="BV10" s="434"/>
      <c r="BW10" s="434"/>
      <c r="BX10" s="434"/>
      <c r="BY10" s="434"/>
      <c r="BZ10" s="434"/>
      <c r="CA10" s="434"/>
      <c r="CB10" s="434"/>
      <c r="CC10" s="434"/>
      <c r="CD10" s="434"/>
      <c r="CE10" s="434"/>
      <c r="CF10" s="434"/>
      <c r="CG10" s="434"/>
      <c r="CH10" s="434"/>
      <c r="CI10" s="434"/>
      <c r="CJ10" s="434"/>
      <c r="CK10" s="434"/>
      <c r="CL10" s="434"/>
      <c r="CM10" s="434"/>
      <c r="CN10" s="434"/>
      <c r="CO10" s="434"/>
      <c r="CP10" s="434"/>
      <c r="CQ10" s="434"/>
      <c r="CR10" s="434"/>
      <c r="CS10" s="434"/>
      <c r="CT10" s="434"/>
      <c r="CU10" s="434"/>
      <c r="CV10" s="434"/>
      <c r="CW10" s="434"/>
      <c r="CX10" s="434"/>
      <c r="CY10" s="434"/>
      <c r="CZ10" s="434"/>
      <c r="DA10" s="434"/>
      <c r="DB10" s="434"/>
      <c r="DC10" s="434"/>
      <c r="DD10" s="434"/>
      <c r="DE10" s="434"/>
      <c r="DF10" s="434"/>
      <c r="DG10" s="434"/>
      <c r="DH10" s="434"/>
      <c r="DI10" s="434"/>
      <c r="DJ10" s="434"/>
    </row>
    <row r="11" spans="1:114" s="2" customFormat="1" ht="14.1" customHeight="1" x14ac:dyDescent="0.25">
      <c r="A11" s="49"/>
      <c r="B11" s="50"/>
      <c r="C11" s="45" t="s">
        <v>35</v>
      </c>
      <c r="D11" s="20">
        <v>12556</v>
      </c>
      <c r="E11" s="156">
        <v>20000</v>
      </c>
      <c r="F11" s="20"/>
      <c r="G11" s="273"/>
      <c r="H11" s="156">
        <f t="shared" si="3"/>
        <v>20000</v>
      </c>
      <c r="I11" s="207"/>
      <c r="J11" s="157">
        <v>-10000</v>
      </c>
      <c r="K11" s="157"/>
      <c r="L11" s="157">
        <v>16000</v>
      </c>
      <c r="M11" s="157">
        <v>25361</v>
      </c>
      <c r="N11" s="222">
        <v>20000</v>
      </c>
      <c r="O11" s="222"/>
      <c r="P11" s="228">
        <f>+O11+N11</f>
        <v>20000</v>
      </c>
      <c r="Q11" s="362"/>
      <c r="R11" s="156">
        <f t="shared" ref="R11:R75" si="6">+Q11+P11</f>
        <v>20000</v>
      </c>
      <c r="S11" s="222">
        <v>14420</v>
      </c>
      <c r="T11" s="431"/>
      <c r="U11" s="432"/>
      <c r="V11" s="432"/>
      <c r="W11" s="432"/>
      <c r="X11" s="428"/>
      <c r="Y11" s="428"/>
      <c r="Z11" s="433"/>
      <c r="AA11" s="433"/>
      <c r="AB11" s="433"/>
      <c r="AC11" s="434"/>
      <c r="AD11" s="434"/>
      <c r="AE11" s="434"/>
      <c r="AF11" s="434"/>
      <c r="AG11" s="434"/>
      <c r="AH11" s="434"/>
      <c r="AI11" s="434"/>
      <c r="AJ11" s="434"/>
      <c r="AK11" s="434"/>
      <c r="AL11" s="434"/>
      <c r="AM11" s="434"/>
      <c r="AN11" s="434"/>
      <c r="AO11" s="434"/>
      <c r="AP11" s="434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4"/>
      <c r="BC11" s="434"/>
      <c r="BD11" s="434"/>
      <c r="BE11" s="434"/>
      <c r="BF11" s="434"/>
      <c r="BG11" s="434"/>
      <c r="BH11" s="434"/>
      <c r="BI11" s="434"/>
      <c r="BJ11" s="434"/>
      <c r="BK11" s="434"/>
      <c r="BL11" s="434"/>
      <c r="BM11" s="434"/>
      <c r="BN11" s="434"/>
      <c r="BO11" s="434"/>
      <c r="BP11" s="434"/>
      <c r="BQ11" s="434"/>
      <c r="BR11" s="434"/>
      <c r="BS11" s="434"/>
      <c r="BT11" s="434"/>
      <c r="BU11" s="434"/>
      <c r="BV11" s="434"/>
      <c r="BW11" s="434"/>
      <c r="BX11" s="434"/>
      <c r="BY11" s="434"/>
      <c r="BZ11" s="434"/>
      <c r="CA11" s="434"/>
      <c r="CB11" s="434"/>
      <c r="CC11" s="434"/>
      <c r="CD11" s="434"/>
      <c r="CE11" s="434"/>
      <c r="CF11" s="434"/>
      <c r="CG11" s="434"/>
      <c r="CH11" s="434"/>
      <c r="CI11" s="434"/>
      <c r="CJ11" s="434"/>
      <c r="CK11" s="434"/>
      <c r="CL11" s="434"/>
      <c r="CM11" s="434"/>
      <c r="CN11" s="434"/>
      <c r="CO11" s="434"/>
      <c r="CP11" s="434"/>
      <c r="CQ11" s="434"/>
      <c r="CR11" s="434"/>
      <c r="CS11" s="434"/>
      <c r="CT11" s="434"/>
      <c r="CU11" s="434"/>
      <c r="CV11" s="434"/>
      <c r="CW11" s="434"/>
      <c r="CX11" s="434"/>
      <c r="CY11" s="434"/>
      <c r="CZ11" s="434"/>
      <c r="DA11" s="434"/>
      <c r="DB11" s="434"/>
      <c r="DC11" s="434"/>
      <c r="DD11" s="434"/>
      <c r="DE11" s="434"/>
      <c r="DF11" s="434"/>
      <c r="DG11" s="434"/>
      <c r="DH11" s="434"/>
      <c r="DI11" s="434"/>
      <c r="DJ11" s="434"/>
    </row>
    <row r="12" spans="1:114" ht="14.1" customHeight="1" x14ac:dyDescent="0.25">
      <c r="A12" s="43"/>
      <c r="B12" s="44"/>
      <c r="C12" s="45" t="s">
        <v>36</v>
      </c>
      <c r="D12" s="20">
        <v>6065</v>
      </c>
      <c r="E12" s="156">
        <v>8000</v>
      </c>
      <c r="F12" s="20"/>
      <c r="G12" s="273"/>
      <c r="H12" s="156">
        <f t="shared" si="3"/>
        <v>6000</v>
      </c>
      <c r="I12" s="207">
        <v>-2000</v>
      </c>
      <c r="J12" s="157"/>
      <c r="K12" s="157"/>
      <c r="L12" s="157"/>
      <c r="M12" s="157"/>
      <c r="N12" s="222">
        <v>11250</v>
      </c>
      <c r="O12" s="222"/>
      <c r="P12" s="228">
        <f t="shared" ref="P12:P32" si="7">+O12+N12</f>
        <v>11250</v>
      </c>
      <c r="Q12" s="223"/>
      <c r="R12" s="156">
        <f t="shared" si="6"/>
        <v>11250</v>
      </c>
      <c r="S12" s="222">
        <v>0</v>
      </c>
      <c r="T12" s="431"/>
      <c r="U12" s="432"/>
      <c r="V12" s="432"/>
      <c r="W12" s="432"/>
    </row>
    <row r="13" spans="1:114" ht="14.1" customHeight="1" x14ac:dyDescent="0.25">
      <c r="A13" s="43"/>
      <c r="B13" s="44"/>
      <c r="C13" s="53" t="s">
        <v>37</v>
      </c>
      <c r="D13" s="20">
        <v>118367.32</v>
      </c>
      <c r="E13" s="156">
        <v>88000</v>
      </c>
      <c r="F13" s="20"/>
      <c r="G13" s="273"/>
      <c r="H13" s="156">
        <f t="shared" si="3"/>
        <v>88000</v>
      </c>
      <c r="I13" s="207"/>
      <c r="J13" s="157"/>
      <c r="K13" s="157"/>
      <c r="L13" s="157">
        <v>88000</v>
      </c>
      <c r="M13" s="157">
        <v>124632</v>
      </c>
      <c r="N13" s="222">
        <v>88000</v>
      </c>
      <c r="O13" s="222"/>
      <c r="P13" s="228">
        <f t="shared" si="7"/>
        <v>88000</v>
      </c>
      <c r="Q13" s="223"/>
      <c r="R13" s="156">
        <f t="shared" si="6"/>
        <v>88000</v>
      </c>
      <c r="S13" s="222">
        <v>64196</v>
      </c>
      <c r="T13" s="431"/>
      <c r="U13" s="432"/>
      <c r="V13" s="432"/>
      <c r="W13" s="432"/>
    </row>
    <row r="14" spans="1:114" ht="14.1" customHeight="1" x14ac:dyDescent="0.25">
      <c r="A14" s="43"/>
      <c r="B14" s="44"/>
      <c r="C14" s="53" t="s">
        <v>38</v>
      </c>
      <c r="D14" s="20">
        <v>180635</v>
      </c>
      <c r="E14" s="156">
        <v>184000</v>
      </c>
      <c r="F14" s="20"/>
      <c r="G14" s="273"/>
      <c r="H14" s="156">
        <f t="shared" si="3"/>
        <v>180000</v>
      </c>
      <c r="I14" s="207">
        <v>-4000</v>
      </c>
      <c r="J14" s="157"/>
      <c r="K14" s="157"/>
      <c r="L14" s="157">
        <v>180000</v>
      </c>
      <c r="M14" s="157">
        <v>170212.62</v>
      </c>
      <c r="N14" s="222">
        <v>180000</v>
      </c>
      <c r="O14" s="222"/>
      <c r="P14" s="228">
        <f t="shared" si="7"/>
        <v>180000</v>
      </c>
      <c r="Q14" s="223"/>
      <c r="R14" s="156">
        <f t="shared" si="6"/>
        <v>180000</v>
      </c>
      <c r="S14" s="222">
        <v>103964</v>
      </c>
      <c r="T14" s="431"/>
      <c r="U14" s="432"/>
      <c r="V14" s="432"/>
      <c r="W14" s="432"/>
    </row>
    <row r="15" spans="1:114" ht="14.1" customHeight="1" x14ac:dyDescent="0.25">
      <c r="A15" s="43"/>
      <c r="B15" s="44"/>
      <c r="C15" s="45" t="s">
        <v>39</v>
      </c>
      <c r="D15" s="20">
        <v>26408</v>
      </c>
      <c r="E15" s="156">
        <v>29484</v>
      </c>
      <c r="F15" s="20"/>
      <c r="G15" s="273"/>
      <c r="H15" s="156">
        <f t="shared" si="3"/>
        <v>29484</v>
      </c>
      <c r="I15" s="207"/>
      <c r="J15" s="157">
        <v>-7500</v>
      </c>
      <c r="K15" s="157"/>
      <c r="L15" s="157"/>
      <c r="M15" s="157"/>
      <c r="N15" s="222">
        <v>32000</v>
      </c>
      <c r="O15" s="222"/>
      <c r="P15" s="228">
        <f t="shared" si="7"/>
        <v>32000</v>
      </c>
      <c r="Q15" s="223">
        <v>-8000</v>
      </c>
      <c r="R15" s="156">
        <f t="shared" si="6"/>
        <v>24000</v>
      </c>
      <c r="S15" s="222">
        <v>11192</v>
      </c>
      <c r="T15" s="431"/>
      <c r="U15" s="432"/>
      <c r="V15" s="432"/>
      <c r="W15" s="432"/>
    </row>
    <row r="16" spans="1:114" ht="14.1" customHeight="1" x14ac:dyDescent="0.25">
      <c r="A16" s="43"/>
      <c r="B16" s="44"/>
      <c r="C16" s="45" t="s">
        <v>40</v>
      </c>
      <c r="D16" s="20">
        <v>81393</v>
      </c>
      <c r="E16" s="156">
        <v>76890</v>
      </c>
      <c r="F16" s="20"/>
      <c r="G16" s="273"/>
      <c r="H16" s="156">
        <f t="shared" si="3"/>
        <v>76890</v>
      </c>
      <c r="I16" s="207"/>
      <c r="J16" s="157">
        <v>-19000</v>
      </c>
      <c r="K16" s="157">
        <v>-25000</v>
      </c>
      <c r="L16" s="157">
        <v>143382</v>
      </c>
      <c r="M16" s="157">
        <v>96106</v>
      </c>
      <c r="N16" s="222">
        <v>76890</v>
      </c>
      <c r="O16" s="222"/>
      <c r="P16" s="228">
        <f t="shared" si="7"/>
        <v>76890</v>
      </c>
      <c r="Q16" s="223">
        <v>-5000</v>
      </c>
      <c r="R16" s="156">
        <f t="shared" si="6"/>
        <v>71890</v>
      </c>
      <c r="S16" s="222">
        <v>37054</v>
      </c>
      <c r="T16" s="431"/>
      <c r="U16" s="432"/>
      <c r="V16" s="432"/>
      <c r="W16" s="432"/>
    </row>
    <row r="17" spans="1:23" ht="14.1" customHeight="1" x14ac:dyDescent="0.25">
      <c r="A17" s="43"/>
      <c r="B17" s="44"/>
      <c r="C17" s="45" t="s">
        <v>41</v>
      </c>
      <c r="D17" s="20">
        <v>11625</v>
      </c>
      <c r="E17" s="156">
        <v>34322</v>
      </c>
      <c r="F17" s="20"/>
      <c r="G17" s="273"/>
      <c r="H17" s="156">
        <f t="shared" si="3"/>
        <v>34322</v>
      </c>
      <c r="I17" s="207"/>
      <c r="J17" s="157">
        <v>-8500</v>
      </c>
      <c r="K17" s="157"/>
      <c r="L17" s="157"/>
      <c r="M17" s="157"/>
      <c r="N17" s="222">
        <v>34322</v>
      </c>
      <c r="O17" s="222"/>
      <c r="P17" s="228">
        <f t="shared" si="7"/>
        <v>34322</v>
      </c>
      <c r="Q17" s="223">
        <v>-4000</v>
      </c>
      <c r="R17" s="156">
        <f t="shared" si="6"/>
        <v>30322</v>
      </c>
      <c r="S17" s="222">
        <v>16675</v>
      </c>
      <c r="T17" s="431"/>
      <c r="U17" s="432"/>
      <c r="V17" s="432"/>
      <c r="W17" s="432"/>
    </row>
    <row r="18" spans="1:23" ht="14.1" customHeight="1" x14ac:dyDescent="0.25">
      <c r="A18" s="43"/>
      <c r="B18" s="44"/>
      <c r="C18" s="45" t="s">
        <v>42</v>
      </c>
      <c r="D18" s="20">
        <v>7942</v>
      </c>
      <c r="E18" s="156">
        <v>7800</v>
      </c>
      <c r="F18" s="20"/>
      <c r="G18" s="273"/>
      <c r="H18" s="156">
        <f t="shared" si="3"/>
        <v>7800</v>
      </c>
      <c r="I18" s="207"/>
      <c r="J18" s="157">
        <v>-2127</v>
      </c>
      <c r="K18" s="157"/>
      <c r="L18" s="157"/>
      <c r="M18" s="157">
        <v>6144</v>
      </c>
      <c r="N18" s="222">
        <v>10800</v>
      </c>
      <c r="O18" s="222"/>
      <c r="P18" s="228">
        <f t="shared" si="7"/>
        <v>10800</v>
      </c>
      <c r="Q18" s="223">
        <v>-3000</v>
      </c>
      <c r="R18" s="156">
        <f t="shared" si="6"/>
        <v>7800</v>
      </c>
      <c r="S18" s="222">
        <v>4371</v>
      </c>
      <c r="T18" s="431"/>
      <c r="U18" s="432"/>
      <c r="V18" s="432"/>
      <c r="W18" s="432"/>
    </row>
    <row r="19" spans="1:23" ht="14.1" customHeight="1" x14ac:dyDescent="0.25">
      <c r="A19" s="43"/>
      <c r="B19" s="44"/>
      <c r="C19" s="45" t="s">
        <v>43</v>
      </c>
      <c r="D19" s="20">
        <v>27170</v>
      </c>
      <c r="E19" s="156">
        <v>30000</v>
      </c>
      <c r="F19" s="20"/>
      <c r="G19" s="273"/>
      <c r="H19" s="156">
        <f t="shared" si="3"/>
        <v>30000</v>
      </c>
      <c r="I19" s="207"/>
      <c r="J19" s="157">
        <v>-7500</v>
      </c>
      <c r="K19" s="157"/>
      <c r="L19" s="157"/>
      <c r="M19" s="157">
        <v>18090</v>
      </c>
      <c r="N19" s="222">
        <v>30000</v>
      </c>
      <c r="O19" s="222"/>
      <c r="P19" s="228">
        <f t="shared" si="7"/>
        <v>30000</v>
      </c>
      <c r="Q19" s="223">
        <v>-8000</v>
      </c>
      <c r="R19" s="156">
        <f t="shared" si="6"/>
        <v>22000</v>
      </c>
      <c r="S19" s="222">
        <v>10741</v>
      </c>
      <c r="T19" s="431"/>
      <c r="U19" s="432"/>
      <c r="V19" s="432"/>
      <c r="W19" s="432"/>
    </row>
    <row r="20" spans="1:23" ht="14.1" customHeight="1" x14ac:dyDescent="0.25">
      <c r="A20" s="43"/>
      <c r="B20" s="44"/>
      <c r="C20" s="45" t="s">
        <v>44</v>
      </c>
      <c r="D20" s="20">
        <v>12586</v>
      </c>
      <c r="E20" s="156">
        <v>8000</v>
      </c>
      <c r="F20" s="20"/>
      <c r="G20" s="273"/>
      <c r="H20" s="156">
        <f t="shared" si="3"/>
        <v>8000</v>
      </c>
      <c r="I20" s="207"/>
      <c r="J20" s="157"/>
      <c r="K20" s="157"/>
      <c r="L20" s="157">
        <v>8000</v>
      </c>
      <c r="M20" s="157">
        <v>15314.92</v>
      </c>
      <c r="N20" s="222">
        <v>8000</v>
      </c>
      <c r="O20" s="222"/>
      <c r="P20" s="228">
        <f t="shared" si="7"/>
        <v>8000</v>
      </c>
      <c r="Q20" s="223"/>
      <c r="R20" s="156">
        <f t="shared" si="6"/>
        <v>8000</v>
      </c>
      <c r="S20" s="222">
        <v>10249</v>
      </c>
      <c r="T20" s="431"/>
      <c r="U20" s="432"/>
      <c r="V20" s="432"/>
      <c r="W20" s="432"/>
    </row>
    <row r="21" spans="1:23" ht="14.1" customHeight="1" x14ac:dyDescent="0.25">
      <c r="A21" s="43"/>
      <c r="B21" s="44"/>
      <c r="C21" s="45" t="s">
        <v>45</v>
      </c>
      <c r="D21" s="20">
        <v>23760</v>
      </c>
      <c r="E21" s="156">
        <v>22000</v>
      </c>
      <c r="F21" s="20"/>
      <c r="G21" s="273"/>
      <c r="H21" s="156">
        <f t="shared" si="3"/>
        <v>22000</v>
      </c>
      <c r="I21" s="207"/>
      <c r="J21" s="157"/>
      <c r="K21" s="157"/>
      <c r="L21" s="157">
        <v>22000</v>
      </c>
      <c r="M21" s="157">
        <v>16362</v>
      </c>
      <c r="N21" s="222">
        <v>22000</v>
      </c>
      <c r="O21" s="222"/>
      <c r="P21" s="228">
        <f t="shared" si="7"/>
        <v>22000</v>
      </c>
      <c r="Q21" s="223"/>
      <c r="R21" s="156">
        <f t="shared" si="6"/>
        <v>22000</v>
      </c>
      <c r="S21" s="222">
        <v>11905</v>
      </c>
      <c r="T21" s="431"/>
      <c r="U21" s="432"/>
      <c r="V21" s="432"/>
      <c r="W21" s="432"/>
    </row>
    <row r="22" spans="1:23" ht="14.1" customHeight="1" x14ac:dyDescent="0.25">
      <c r="A22" s="43"/>
      <c r="B22" s="44"/>
      <c r="C22" s="45" t="s">
        <v>46</v>
      </c>
      <c r="D22" s="20">
        <v>62797</v>
      </c>
      <c r="E22" s="156">
        <v>66590</v>
      </c>
      <c r="F22" s="20"/>
      <c r="G22" s="273"/>
      <c r="H22" s="156">
        <f t="shared" si="3"/>
        <v>67277</v>
      </c>
      <c r="I22" s="207">
        <v>687</v>
      </c>
      <c r="J22" s="157">
        <v>-11200</v>
      </c>
      <c r="K22" s="157">
        <v>-35000</v>
      </c>
      <c r="L22" s="157">
        <v>334257</v>
      </c>
      <c r="M22" s="157">
        <v>240750</v>
      </c>
      <c r="N22" s="222">
        <v>61558</v>
      </c>
      <c r="O22" s="222"/>
      <c r="P22" s="228">
        <f t="shared" si="7"/>
        <v>61558</v>
      </c>
      <c r="Q22" s="223">
        <v>-5000</v>
      </c>
      <c r="R22" s="156">
        <f t="shared" si="6"/>
        <v>56558</v>
      </c>
      <c r="S22" s="222">
        <v>29087</v>
      </c>
      <c r="T22" s="431"/>
      <c r="U22" s="432"/>
      <c r="V22" s="432"/>
      <c r="W22" s="432"/>
    </row>
    <row r="23" spans="1:23" ht="14.1" customHeight="1" x14ac:dyDescent="0.25">
      <c r="A23" s="43"/>
      <c r="B23" s="44"/>
      <c r="C23" s="45" t="s">
        <v>47</v>
      </c>
      <c r="D23" s="20">
        <v>186690</v>
      </c>
      <c r="E23" s="156">
        <v>126513</v>
      </c>
      <c r="F23" s="20"/>
      <c r="G23" s="273"/>
      <c r="H23" s="156">
        <f t="shared" si="3"/>
        <v>127826</v>
      </c>
      <c r="I23" s="207">
        <v>1313</v>
      </c>
      <c r="J23" s="157">
        <v>-21300</v>
      </c>
      <c r="K23" s="157"/>
      <c r="L23" s="157"/>
      <c r="M23" s="157"/>
      <c r="N23" s="222">
        <v>116400</v>
      </c>
      <c r="O23" s="222"/>
      <c r="P23" s="228">
        <f t="shared" si="7"/>
        <v>116400</v>
      </c>
      <c r="Q23" s="223">
        <v>-25000</v>
      </c>
      <c r="R23" s="156">
        <f t="shared" si="6"/>
        <v>91400</v>
      </c>
      <c r="S23" s="222">
        <v>66834</v>
      </c>
      <c r="T23" s="431"/>
      <c r="U23" s="432"/>
      <c r="V23" s="432"/>
      <c r="W23" s="432"/>
    </row>
    <row r="24" spans="1:23" ht="14.1" customHeight="1" x14ac:dyDescent="0.25">
      <c r="A24" s="29" t="s">
        <v>48</v>
      </c>
      <c r="B24" s="44"/>
      <c r="C24" s="45" t="s">
        <v>49</v>
      </c>
      <c r="D24" s="20"/>
      <c r="E24" s="156">
        <v>106000</v>
      </c>
      <c r="F24" s="20"/>
      <c r="G24" s="273"/>
      <c r="H24" s="156">
        <f t="shared" si="3"/>
        <v>107642</v>
      </c>
      <c r="I24" s="207">
        <v>1642</v>
      </c>
      <c r="J24" s="157">
        <v>-17940</v>
      </c>
      <c r="K24" s="157"/>
      <c r="L24" s="157"/>
      <c r="M24" s="157"/>
      <c r="N24" s="222">
        <v>106000</v>
      </c>
      <c r="O24" s="222"/>
      <c r="P24" s="228">
        <f t="shared" si="7"/>
        <v>106000</v>
      </c>
      <c r="Q24" s="223"/>
      <c r="R24" s="156">
        <f t="shared" si="6"/>
        <v>106000</v>
      </c>
      <c r="S24" s="222">
        <v>20475</v>
      </c>
      <c r="T24" s="431"/>
      <c r="U24" s="436"/>
      <c r="V24" s="432"/>
      <c r="W24" s="432"/>
    </row>
    <row r="25" spans="1:23" ht="14.1" customHeight="1" x14ac:dyDescent="0.25">
      <c r="A25" s="29"/>
      <c r="B25" s="44"/>
      <c r="C25" s="45" t="s">
        <v>50</v>
      </c>
      <c r="D25" s="20">
        <v>21254</v>
      </c>
      <c r="E25" s="156">
        <v>74649</v>
      </c>
      <c r="F25" s="20"/>
      <c r="G25" s="273"/>
      <c r="H25" s="156">
        <f t="shared" si="3"/>
        <v>78490</v>
      </c>
      <c r="I25" s="207">
        <v>3841</v>
      </c>
      <c r="J25" s="157">
        <v>-13000</v>
      </c>
      <c r="K25" s="157"/>
      <c r="L25" s="157"/>
      <c r="M25" s="157"/>
      <c r="N25" s="222">
        <v>78490</v>
      </c>
      <c r="O25" s="222"/>
      <c r="P25" s="228">
        <f t="shared" si="7"/>
        <v>78490</v>
      </c>
      <c r="Q25" s="223"/>
      <c r="R25" s="156">
        <f t="shared" si="6"/>
        <v>78490</v>
      </c>
      <c r="S25" s="222">
        <v>34290</v>
      </c>
      <c r="T25" s="431"/>
      <c r="U25" s="432"/>
      <c r="V25" s="432"/>
      <c r="W25" s="432"/>
    </row>
    <row r="26" spans="1:23" ht="14.1" customHeight="1" x14ac:dyDescent="0.25">
      <c r="A26" s="29"/>
      <c r="B26" s="44"/>
      <c r="C26" s="45" t="s">
        <v>51</v>
      </c>
      <c r="D26" s="20">
        <v>9286</v>
      </c>
      <c r="E26" s="156">
        <v>13225</v>
      </c>
      <c r="F26" s="20"/>
      <c r="G26" s="273"/>
      <c r="H26" s="156">
        <f t="shared" si="3"/>
        <v>13362</v>
      </c>
      <c r="I26" s="207">
        <v>137</v>
      </c>
      <c r="J26" s="157">
        <v>-2500</v>
      </c>
      <c r="K26" s="157"/>
      <c r="L26" s="157"/>
      <c r="M26" s="157">
        <v>8628</v>
      </c>
      <c r="N26" s="222">
        <v>16438</v>
      </c>
      <c r="O26" s="222"/>
      <c r="P26" s="228">
        <f t="shared" si="7"/>
        <v>16438</v>
      </c>
      <c r="Q26" s="223">
        <v>-2000</v>
      </c>
      <c r="R26" s="156">
        <f t="shared" si="6"/>
        <v>14438</v>
      </c>
      <c r="S26" s="222">
        <v>7358</v>
      </c>
      <c r="T26" s="431"/>
      <c r="U26" s="432"/>
      <c r="V26" s="432"/>
      <c r="W26" s="432"/>
    </row>
    <row r="27" spans="1:23" ht="14.1" customHeight="1" x14ac:dyDescent="0.25">
      <c r="A27" s="29"/>
      <c r="B27" s="44"/>
      <c r="C27" s="45" t="s">
        <v>52</v>
      </c>
      <c r="D27" s="20">
        <v>34003</v>
      </c>
      <c r="E27" s="156">
        <v>54100</v>
      </c>
      <c r="F27" s="20"/>
      <c r="G27" s="273"/>
      <c r="H27" s="156">
        <f t="shared" si="3"/>
        <v>54100</v>
      </c>
      <c r="I27" s="278"/>
      <c r="J27" s="208">
        <v>-13500</v>
      </c>
      <c r="K27" s="208"/>
      <c r="L27" s="208"/>
      <c r="M27" s="208">
        <v>38991</v>
      </c>
      <c r="N27" s="222">
        <v>54100</v>
      </c>
      <c r="O27" s="222"/>
      <c r="P27" s="228">
        <f t="shared" si="7"/>
        <v>54100</v>
      </c>
      <c r="Q27" s="223">
        <v>0</v>
      </c>
      <c r="R27" s="156">
        <f t="shared" si="6"/>
        <v>54100</v>
      </c>
      <c r="S27" s="222">
        <v>31782</v>
      </c>
      <c r="T27" s="431"/>
      <c r="U27" s="432"/>
      <c r="V27" s="432"/>
      <c r="W27" s="432"/>
    </row>
    <row r="28" spans="1:23" ht="14.1" customHeight="1" x14ac:dyDescent="0.25">
      <c r="A28" s="29"/>
      <c r="B28" s="44"/>
      <c r="C28" s="45" t="s">
        <v>53</v>
      </c>
      <c r="D28" s="20">
        <v>59129</v>
      </c>
      <c r="E28" s="156">
        <v>35000</v>
      </c>
      <c r="F28" s="55"/>
      <c r="G28" s="273"/>
      <c r="H28" s="156">
        <f t="shared" si="3"/>
        <v>35000</v>
      </c>
      <c r="I28" s="207"/>
      <c r="J28" s="157"/>
      <c r="K28" s="157">
        <v>-23000</v>
      </c>
      <c r="L28" s="157">
        <v>30000</v>
      </c>
      <c r="M28" s="157">
        <v>36864</v>
      </c>
      <c r="N28" s="222">
        <v>35000</v>
      </c>
      <c r="O28" s="222"/>
      <c r="P28" s="228">
        <f t="shared" si="7"/>
        <v>35000</v>
      </c>
      <c r="Q28" s="223">
        <v>-25000</v>
      </c>
      <c r="R28" s="156">
        <f t="shared" si="6"/>
        <v>10000</v>
      </c>
      <c r="S28" s="222">
        <v>3968</v>
      </c>
      <c r="T28" s="431"/>
      <c r="U28" s="432"/>
      <c r="V28" s="432"/>
      <c r="W28" s="432"/>
    </row>
    <row r="29" spans="1:23" ht="14.1" customHeight="1" x14ac:dyDescent="0.25">
      <c r="A29" s="29"/>
      <c r="B29" s="44"/>
      <c r="C29" s="45" t="s">
        <v>54</v>
      </c>
      <c r="D29" s="20">
        <v>12865</v>
      </c>
      <c r="E29" s="156">
        <v>9000</v>
      </c>
      <c r="F29" s="55"/>
      <c r="G29" s="273"/>
      <c r="H29" s="156">
        <f t="shared" si="3"/>
        <v>9000</v>
      </c>
      <c r="I29" s="207"/>
      <c r="J29" s="157"/>
      <c r="K29" s="157"/>
      <c r="L29" s="157">
        <v>9000</v>
      </c>
      <c r="M29" s="157">
        <v>8591.5</v>
      </c>
      <c r="N29" s="222">
        <v>9000</v>
      </c>
      <c r="O29" s="222"/>
      <c r="P29" s="228">
        <f t="shared" si="7"/>
        <v>9000</v>
      </c>
      <c r="Q29" s="223"/>
      <c r="R29" s="156">
        <f t="shared" si="6"/>
        <v>9000</v>
      </c>
      <c r="S29" s="222">
        <v>56995</v>
      </c>
      <c r="T29" s="431"/>
      <c r="U29" s="432"/>
      <c r="V29" s="432"/>
      <c r="W29" s="432"/>
    </row>
    <row r="30" spans="1:23" ht="14.1" customHeight="1" x14ac:dyDescent="0.25">
      <c r="A30" s="29"/>
      <c r="B30" s="44"/>
      <c r="C30" s="45" t="s">
        <v>55</v>
      </c>
      <c r="D30" s="20">
        <v>1821</v>
      </c>
      <c r="E30" s="156"/>
      <c r="F30" s="55"/>
      <c r="G30" s="273"/>
      <c r="H30" s="156">
        <f t="shared" si="3"/>
        <v>0</v>
      </c>
      <c r="I30" s="207"/>
      <c r="J30" s="157"/>
      <c r="K30" s="157"/>
      <c r="L30" s="157"/>
      <c r="M30" s="157">
        <v>451</v>
      </c>
      <c r="N30" s="222">
        <v>0</v>
      </c>
      <c r="O30" s="222"/>
      <c r="P30" s="228">
        <f t="shared" si="7"/>
        <v>0</v>
      </c>
      <c r="Q30" s="223"/>
      <c r="R30" s="156">
        <f t="shared" si="6"/>
        <v>0</v>
      </c>
      <c r="S30" s="222">
        <v>0</v>
      </c>
      <c r="T30" s="431"/>
      <c r="U30" s="432"/>
      <c r="V30" s="432"/>
      <c r="W30" s="432"/>
    </row>
    <row r="31" spans="1:23" ht="14.1" customHeight="1" x14ac:dyDescent="0.25">
      <c r="A31" s="29"/>
      <c r="B31" s="44"/>
      <c r="C31" s="45" t="s">
        <v>751</v>
      </c>
      <c r="D31" s="20"/>
      <c r="E31" s="156"/>
      <c r="F31" s="55"/>
      <c r="G31" s="273"/>
      <c r="H31" s="156"/>
      <c r="I31" s="207"/>
      <c r="J31" s="157">
        <v>5000</v>
      </c>
      <c r="K31" s="157"/>
      <c r="L31" s="157">
        <v>5000</v>
      </c>
      <c r="M31" s="157">
        <v>5175</v>
      </c>
      <c r="N31" s="222">
        <v>0</v>
      </c>
      <c r="O31" s="222"/>
      <c r="P31" s="228">
        <f t="shared" si="7"/>
        <v>0</v>
      </c>
      <c r="Q31" s="223"/>
      <c r="R31" s="156">
        <f t="shared" si="6"/>
        <v>0</v>
      </c>
      <c r="S31" s="222">
        <v>2324</v>
      </c>
      <c r="T31" s="431"/>
      <c r="U31" s="432"/>
      <c r="V31" s="432"/>
      <c r="W31" s="432"/>
    </row>
    <row r="32" spans="1:23" ht="14.1" customHeight="1" x14ac:dyDescent="0.25">
      <c r="A32" s="29"/>
      <c r="B32" s="44"/>
      <c r="C32" s="45" t="s">
        <v>56</v>
      </c>
      <c r="D32" s="20">
        <v>29867</v>
      </c>
      <c r="E32" s="156">
        <v>25000</v>
      </c>
      <c r="F32" s="20"/>
      <c r="G32" s="273"/>
      <c r="H32" s="156">
        <f t="shared" si="3"/>
        <v>25000</v>
      </c>
      <c r="I32" s="207"/>
      <c r="J32" s="157">
        <v>-5000</v>
      </c>
      <c r="K32" s="157"/>
      <c r="L32" s="157">
        <v>2000</v>
      </c>
      <c r="M32" s="157">
        <v>2242</v>
      </c>
      <c r="N32" s="223">
        <v>25000</v>
      </c>
      <c r="O32" s="223"/>
      <c r="P32" s="228">
        <f t="shared" si="7"/>
        <v>25000</v>
      </c>
      <c r="Q32" s="223"/>
      <c r="R32" s="156">
        <f t="shared" si="6"/>
        <v>25000</v>
      </c>
      <c r="S32" s="222">
        <v>25206</v>
      </c>
      <c r="T32" s="431"/>
      <c r="U32" s="432"/>
      <c r="V32" s="432"/>
      <c r="W32" s="432"/>
    </row>
    <row r="33" spans="1:114" s="2" customFormat="1" ht="14.1" customHeight="1" x14ac:dyDescent="0.25">
      <c r="A33" s="56" t="s">
        <v>57</v>
      </c>
      <c r="B33" s="50">
        <v>3221</v>
      </c>
      <c r="C33" s="51" t="s">
        <v>58</v>
      </c>
      <c r="D33" s="21">
        <f>SUM(D34:D41)</f>
        <v>10132</v>
      </c>
      <c r="E33" s="153">
        <f>+E34+E35+E36+E38+E39</f>
        <v>10100</v>
      </c>
      <c r="F33" s="21">
        <f>+F34+F35+F36</f>
        <v>0</v>
      </c>
      <c r="G33" s="273"/>
      <c r="H33" s="156">
        <f t="shared" si="3"/>
        <v>10100</v>
      </c>
      <c r="I33" s="205">
        <f>+I34+I35+I36</f>
        <v>0</v>
      </c>
      <c r="J33" s="184">
        <f>SUM(J34:J41)</f>
        <v>-728</v>
      </c>
      <c r="K33" s="184">
        <f>SUM(K34:K41)</f>
        <v>0</v>
      </c>
      <c r="L33" s="184">
        <f t="shared" ref="L33:M33" si="8">SUM(L34:L41)</f>
        <v>9372</v>
      </c>
      <c r="M33" s="184">
        <f t="shared" si="8"/>
        <v>7144</v>
      </c>
      <c r="N33" s="220">
        <f>+N34+N35+N36+N38+N39+N41</f>
        <v>9800</v>
      </c>
      <c r="O33" s="319">
        <f>+O34+O35+O36+O37+O38+O39+O41</f>
        <v>2000</v>
      </c>
      <c r="P33" s="196">
        <f>+O33+N33</f>
        <v>11800</v>
      </c>
      <c r="Q33" s="372">
        <f>+Q34+Q35+Q36+Q37+Q38+Q39+Q40+Q41</f>
        <v>-5400</v>
      </c>
      <c r="R33" s="153">
        <f t="shared" si="6"/>
        <v>6400</v>
      </c>
      <c r="S33" s="220">
        <f>+S34+S35+S36+S38+S39+S41</f>
        <v>1326</v>
      </c>
      <c r="T33" s="431"/>
      <c r="U33" s="432"/>
      <c r="V33" s="432"/>
      <c r="W33" s="432"/>
      <c r="X33" s="428"/>
      <c r="Y33" s="428"/>
      <c r="Z33" s="433"/>
      <c r="AA33" s="433"/>
      <c r="AB33" s="433"/>
      <c r="AC33" s="434"/>
      <c r="AD33" s="434"/>
      <c r="AE33" s="434"/>
      <c r="AF33" s="434"/>
      <c r="AG33" s="434"/>
      <c r="AH33" s="434"/>
      <c r="AI33" s="434"/>
      <c r="AJ33" s="434"/>
      <c r="AK33" s="434"/>
      <c r="AL33" s="434"/>
      <c r="AM33" s="434"/>
      <c r="AN33" s="434"/>
      <c r="AO33" s="434"/>
      <c r="AP33" s="434"/>
      <c r="AQ33" s="434"/>
      <c r="AR33" s="434"/>
      <c r="AS33" s="434"/>
      <c r="AT33" s="434"/>
      <c r="AU33" s="434"/>
      <c r="AV33" s="434"/>
      <c r="AW33" s="434"/>
      <c r="AX33" s="434"/>
      <c r="AY33" s="434"/>
      <c r="AZ33" s="434"/>
      <c r="BA33" s="434"/>
      <c r="BB33" s="434"/>
      <c r="BC33" s="434"/>
      <c r="BD33" s="434"/>
      <c r="BE33" s="434"/>
      <c r="BF33" s="434"/>
      <c r="BG33" s="434"/>
      <c r="BH33" s="434"/>
      <c r="BI33" s="434"/>
      <c r="BJ33" s="434"/>
      <c r="BK33" s="434"/>
      <c r="BL33" s="434"/>
      <c r="BM33" s="434"/>
      <c r="BN33" s="434"/>
      <c r="BO33" s="434"/>
      <c r="BP33" s="434"/>
      <c r="BQ33" s="434"/>
      <c r="BR33" s="434"/>
      <c r="BS33" s="434"/>
      <c r="BT33" s="434"/>
      <c r="BU33" s="434"/>
      <c r="BV33" s="434"/>
      <c r="BW33" s="434"/>
      <c r="BX33" s="434"/>
      <c r="BY33" s="434"/>
      <c r="BZ33" s="434"/>
      <c r="CA33" s="434"/>
      <c r="CB33" s="434"/>
      <c r="CC33" s="434"/>
      <c r="CD33" s="434"/>
      <c r="CE33" s="434"/>
      <c r="CF33" s="434"/>
      <c r="CG33" s="434"/>
      <c r="CH33" s="434"/>
      <c r="CI33" s="434"/>
      <c r="CJ33" s="434"/>
      <c r="CK33" s="434"/>
      <c r="CL33" s="434"/>
      <c r="CM33" s="434"/>
      <c r="CN33" s="434"/>
      <c r="CO33" s="434"/>
      <c r="CP33" s="434"/>
      <c r="CQ33" s="434"/>
      <c r="CR33" s="434"/>
      <c r="CS33" s="434"/>
      <c r="CT33" s="434"/>
      <c r="CU33" s="434"/>
      <c r="CV33" s="434"/>
      <c r="CW33" s="434"/>
      <c r="CX33" s="434"/>
      <c r="CY33" s="434"/>
      <c r="CZ33" s="434"/>
      <c r="DA33" s="434"/>
      <c r="DB33" s="434"/>
      <c r="DC33" s="434"/>
      <c r="DD33" s="434"/>
      <c r="DE33" s="434"/>
      <c r="DF33" s="434"/>
      <c r="DG33" s="434"/>
      <c r="DH33" s="434"/>
      <c r="DI33" s="434"/>
      <c r="DJ33" s="434"/>
    </row>
    <row r="34" spans="1:114" ht="14.1" customHeight="1" x14ac:dyDescent="0.25">
      <c r="A34" s="29"/>
      <c r="B34" s="57"/>
      <c r="C34" s="45" t="s">
        <v>59</v>
      </c>
      <c r="D34" s="20">
        <v>1720</v>
      </c>
      <c r="E34" s="156">
        <v>3000</v>
      </c>
      <c r="F34" s="55"/>
      <c r="G34" s="273"/>
      <c r="H34" s="156">
        <f t="shared" si="3"/>
        <v>3000</v>
      </c>
      <c r="I34" s="207"/>
      <c r="J34" s="157">
        <v>0</v>
      </c>
      <c r="K34" s="157"/>
      <c r="L34" s="157">
        <v>3000</v>
      </c>
      <c r="M34" s="157">
        <v>1913</v>
      </c>
      <c r="N34" s="222">
        <v>2500</v>
      </c>
      <c r="O34" s="222"/>
      <c r="P34" s="228">
        <f>+O34+N34</f>
        <v>2500</v>
      </c>
      <c r="Q34" s="223">
        <v>-1500</v>
      </c>
      <c r="R34" s="156">
        <f t="shared" si="6"/>
        <v>1000</v>
      </c>
      <c r="S34" s="222">
        <v>0</v>
      </c>
      <c r="T34" s="431"/>
      <c r="U34" s="432"/>
      <c r="V34" s="432"/>
      <c r="W34" s="432"/>
    </row>
    <row r="35" spans="1:114" ht="14.1" customHeight="1" x14ac:dyDescent="0.25">
      <c r="A35" s="29"/>
      <c r="B35" s="57"/>
      <c r="C35" s="45" t="s">
        <v>60</v>
      </c>
      <c r="D35" s="20">
        <v>4910</v>
      </c>
      <c r="E35" s="156">
        <v>4800</v>
      </c>
      <c r="F35" s="55"/>
      <c r="G35" s="273"/>
      <c r="H35" s="156">
        <f t="shared" si="3"/>
        <v>4800</v>
      </c>
      <c r="I35" s="207"/>
      <c r="J35" s="157">
        <v>-800</v>
      </c>
      <c r="K35" s="157"/>
      <c r="L35" s="157">
        <v>4000</v>
      </c>
      <c r="M35" s="157">
        <v>2613</v>
      </c>
      <c r="N35" s="223">
        <v>4800</v>
      </c>
      <c r="O35" s="223"/>
      <c r="P35" s="228">
        <f t="shared" ref="P35:P41" si="9">+O35+N35</f>
        <v>4800</v>
      </c>
      <c r="Q35" s="223">
        <v>-2000</v>
      </c>
      <c r="R35" s="156">
        <f t="shared" si="6"/>
        <v>2800</v>
      </c>
      <c r="S35" s="222">
        <v>1026</v>
      </c>
      <c r="T35" s="431"/>
      <c r="U35" s="432"/>
      <c r="V35" s="432"/>
      <c r="W35" s="432"/>
    </row>
    <row r="36" spans="1:114" ht="14.1" customHeight="1" x14ac:dyDescent="0.25">
      <c r="A36" s="29"/>
      <c r="B36" s="57"/>
      <c r="C36" s="45" t="s">
        <v>61</v>
      </c>
      <c r="D36" s="20">
        <v>1755</v>
      </c>
      <c r="E36" s="156">
        <v>2300</v>
      </c>
      <c r="F36" s="20"/>
      <c r="G36" s="273"/>
      <c r="H36" s="156">
        <f t="shared" si="3"/>
        <v>2300</v>
      </c>
      <c r="I36" s="207"/>
      <c r="J36" s="157">
        <v>-300</v>
      </c>
      <c r="K36" s="157"/>
      <c r="L36" s="157">
        <v>2000</v>
      </c>
      <c r="M36" s="157">
        <v>951</v>
      </c>
      <c r="N36" s="223">
        <v>2500</v>
      </c>
      <c r="O36" s="223"/>
      <c r="P36" s="228">
        <f t="shared" si="9"/>
        <v>2500</v>
      </c>
      <c r="Q36" s="223">
        <v>-1500</v>
      </c>
      <c r="R36" s="156">
        <f t="shared" si="6"/>
        <v>1000</v>
      </c>
      <c r="S36" s="222">
        <v>0</v>
      </c>
      <c r="T36" s="431"/>
      <c r="U36" s="432"/>
      <c r="V36" s="432"/>
      <c r="W36" s="432"/>
    </row>
    <row r="37" spans="1:114" ht="14.1" customHeight="1" x14ac:dyDescent="0.25">
      <c r="A37" s="29"/>
      <c r="B37" s="57"/>
      <c r="C37" s="45" t="s">
        <v>62</v>
      </c>
      <c r="D37" s="20"/>
      <c r="E37" s="156"/>
      <c r="F37" s="20"/>
      <c r="G37" s="273"/>
      <c r="H37" s="156"/>
      <c r="I37" s="207"/>
      <c r="J37" s="157"/>
      <c r="K37" s="157"/>
      <c r="L37" s="157"/>
      <c r="M37" s="157"/>
      <c r="N37" s="223"/>
      <c r="O37" s="223">
        <v>2000</v>
      </c>
      <c r="P37" s="228">
        <f t="shared" si="9"/>
        <v>2000</v>
      </c>
      <c r="Q37" s="223">
        <v>-1000</v>
      </c>
      <c r="R37" s="156">
        <f t="shared" si="6"/>
        <v>1000</v>
      </c>
      <c r="S37" s="222">
        <v>0</v>
      </c>
      <c r="T37" s="431"/>
      <c r="U37" s="432"/>
      <c r="V37" s="432"/>
      <c r="W37" s="432"/>
    </row>
    <row r="38" spans="1:114" ht="14.1" customHeight="1" x14ac:dyDescent="0.25">
      <c r="A38" s="29"/>
      <c r="B38" s="57"/>
      <c r="C38" s="45" t="s">
        <v>63</v>
      </c>
      <c r="D38" s="20">
        <v>1039</v>
      </c>
      <c r="E38" s="156"/>
      <c r="F38" s="20"/>
      <c r="G38" s="273"/>
      <c r="H38" s="156">
        <f t="shared" si="3"/>
        <v>0</v>
      </c>
      <c r="I38" s="207"/>
      <c r="J38" s="157"/>
      <c r="K38" s="157"/>
      <c r="L38" s="157"/>
      <c r="M38" s="157">
        <v>1172</v>
      </c>
      <c r="N38" s="222">
        <v>0</v>
      </c>
      <c r="O38" s="222"/>
      <c r="P38" s="228">
        <f t="shared" si="9"/>
        <v>0</v>
      </c>
      <c r="Q38" s="223"/>
      <c r="R38" s="156">
        <f t="shared" si="6"/>
        <v>0</v>
      </c>
      <c r="S38" s="222">
        <v>0</v>
      </c>
      <c r="T38" s="431"/>
      <c r="U38" s="432"/>
      <c r="V38" s="432"/>
      <c r="W38" s="432"/>
    </row>
    <row r="39" spans="1:114" ht="14.1" customHeight="1" x14ac:dyDescent="0.25">
      <c r="A39" s="29"/>
      <c r="B39" s="57"/>
      <c r="C39" s="45" t="s">
        <v>53</v>
      </c>
      <c r="D39" s="20">
        <v>197</v>
      </c>
      <c r="E39" s="156"/>
      <c r="F39" s="20"/>
      <c r="G39" s="273">
        <f t="shared" ref="G39:G76" si="10">F39-E39</f>
        <v>0</v>
      </c>
      <c r="H39" s="156">
        <f t="shared" si="3"/>
        <v>0</v>
      </c>
      <c r="I39" s="207"/>
      <c r="J39" s="157"/>
      <c r="K39" s="157"/>
      <c r="L39" s="157"/>
      <c r="M39" s="157"/>
      <c r="N39" s="222">
        <v>0</v>
      </c>
      <c r="O39" s="222"/>
      <c r="P39" s="228">
        <f t="shared" si="9"/>
        <v>0</v>
      </c>
      <c r="Q39" s="223"/>
      <c r="R39" s="156">
        <f t="shared" si="6"/>
        <v>0</v>
      </c>
      <c r="S39" s="222">
        <v>0</v>
      </c>
      <c r="T39" s="431"/>
      <c r="U39" s="432"/>
      <c r="V39" s="432"/>
      <c r="W39" s="432"/>
    </row>
    <row r="40" spans="1:114" ht="14.1" customHeight="1" x14ac:dyDescent="0.25">
      <c r="A40" s="29"/>
      <c r="B40" s="57"/>
      <c r="C40" s="45" t="s">
        <v>738</v>
      </c>
      <c r="D40" s="20"/>
      <c r="E40" s="156"/>
      <c r="F40" s="20"/>
      <c r="G40" s="273"/>
      <c r="H40" s="156"/>
      <c r="I40" s="207"/>
      <c r="J40" s="157"/>
      <c r="K40" s="157"/>
      <c r="L40" s="157"/>
      <c r="M40" s="157"/>
      <c r="N40" s="222"/>
      <c r="O40" s="222"/>
      <c r="P40" s="228"/>
      <c r="Q40" s="223">
        <v>300</v>
      </c>
      <c r="R40" s="156">
        <f t="shared" si="6"/>
        <v>300</v>
      </c>
      <c r="S40" s="222">
        <v>300</v>
      </c>
      <c r="T40" s="431"/>
      <c r="U40" s="432"/>
      <c r="V40" s="432"/>
      <c r="W40" s="432"/>
    </row>
    <row r="41" spans="1:114" ht="14.1" customHeight="1" x14ac:dyDescent="0.25">
      <c r="A41" s="29"/>
      <c r="B41" s="57"/>
      <c r="C41" s="45" t="s">
        <v>64</v>
      </c>
      <c r="D41" s="20">
        <v>511</v>
      </c>
      <c r="E41" s="156"/>
      <c r="F41" s="20"/>
      <c r="G41" s="273"/>
      <c r="H41" s="156">
        <f t="shared" si="3"/>
        <v>0</v>
      </c>
      <c r="I41" s="207"/>
      <c r="J41" s="157">
        <v>372</v>
      </c>
      <c r="K41" s="157"/>
      <c r="L41" s="157">
        <v>372</v>
      </c>
      <c r="M41" s="157">
        <v>495</v>
      </c>
      <c r="N41" s="222">
        <v>0</v>
      </c>
      <c r="O41" s="222"/>
      <c r="P41" s="228">
        <f t="shared" si="9"/>
        <v>0</v>
      </c>
      <c r="Q41" s="223">
        <v>300</v>
      </c>
      <c r="R41" s="156">
        <f t="shared" si="6"/>
        <v>300</v>
      </c>
      <c r="S41" s="222">
        <v>300</v>
      </c>
      <c r="T41" s="431"/>
      <c r="U41" s="432"/>
      <c r="V41" s="432"/>
      <c r="W41" s="432"/>
    </row>
    <row r="42" spans="1:114" s="2" customFormat="1" ht="14.1" customHeight="1" x14ac:dyDescent="0.25">
      <c r="A42" s="56">
        <v>3222</v>
      </c>
      <c r="B42" s="50">
        <v>3222</v>
      </c>
      <c r="C42" s="51" t="s">
        <v>65</v>
      </c>
      <c r="D42" s="21">
        <f>SUM(D43:D50)</f>
        <v>96458</v>
      </c>
      <c r="E42" s="153">
        <f>+E43+E44+E45+E47+E48+E50</f>
        <v>105500</v>
      </c>
      <c r="F42" s="21">
        <f>+F43+F44+F45+F47+F48</f>
        <v>0</v>
      </c>
      <c r="G42" s="273"/>
      <c r="H42" s="156">
        <f t="shared" si="3"/>
        <v>105500</v>
      </c>
      <c r="I42" s="205">
        <f>+I43+I44+I45+I47+I48</f>
        <v>0</v>
      </c>
      <c r="J42" s="184">
        <f>SUM(J43:J50)</f>
        <v>-16250</v>
      </c>
      <c r="K42" s="184">
        <f>SUM(K43:K50)</f>
        <v>0</v>
      </c>
      <c r="L42" s="184">
        <f t="shared" ref="L42:M42" si="11">SUM(L43:L50)</f>
        <v>89250</v>
      </c>
      <c r="M42" s="184">
        <f t="shared" si="11"/>
        <v>87334</v>
      </c>
      <c r="N42" s="220">
        <f>+N43+N44+N45+N46+N47+N48+N50</f>
        <v>103850</v>
      </c>
      <c r="O42" s="220">
        <f>+O43+O44+O45+O46+O47+O48+O50</f>
        <v>2500</v>
      </c>
      <c r="P42" s="196">
        <f>+O42+N42</f>
        <v>106350</v>
      </c>
      <c r="Q42" s="372">
        <f>+Q43+Q44+Q45+Q46+Q47+Q48+Q49+Q50</f>
        <v>-3000</v>
      </c>
      <c r="R42" s="153">
        <f t="shared" si="6"/>
        <v>103350</v>
      </c>
      <c r="S42" s="220">
        <f>+S43+S44+S45+S46+S47+S48+S49+S50</f>
        <v>49613</v>
      </c>
      <c r="T42" s="431"/>
      <c r="U42" s="432"/>
      <c r="V42" s="432"/>
      <c r="W42" s="432"/>
      <c r="X42" s="428"/>
      <c r="Y42" s="428"/>
      <c r="Z42" s="433"/>
      <c r="AA42" s="433"/>
      <c r="AB42" s="433"/>
      <c r="AC42" s="434"/>
      <c r="AD42" s="434"/>
      <c r="AE42" s="434"/>
      <c r="AF42" s="434"/>
      <c r="AG42" s="434"/>
      <c r="AH42" s="434"/>
      <c r="AI42" s="434"/>
      <c r="AJ42" s="434"/>
      <c r="AK42" s="434"/>
      <c r="AL42" s="434"/>
      <c r="AM42" s="434"/>
      <c r="AN42" s="434"/>
      <c r="AO42" s="434"/>
      <c r="AP42" s="434"/>
      <c r="AQ42" s="434"/>
      <c r="AR42" s="434"/>
      <c r="AS42" s="434"/>
      <c r="AT42" s="434"/>
      <c r="AU42" s="434"/>
      <c r="AV42" s="434"/>
      <c r="AW42" s="434"/>
      <c r="AX42" s="434"/>
      <c r="AY42" s="434"/>
      <c r="AZ42" s="434"/>
      <c r="BA42" s="434"/>
      <c r="BB42" s="434"/>
      <c r="BC42" s="434"/>
      <c r="BD42" s="434"/>
      <c r="BE42" s="434"/>
      <c r="BF42" s="434"/>
      <c r="BG42" s="434"/>
      <c r="BH42" s="434"/>
      <c r="BI42" s="434"/>
      <c r="BJ42" s="434"/>
      <c r="BK42" s="434"/>
      <c r="BL42" s="434"/>
      <c r="BM42" s="434"/>
      <c r="BN42" s="434"/>
      <c r="BO42" s="434"/>
      <c r="BP42" s="434"/>
      <c r="BQ42" s="434"/>
      <c r="BR42" s="434"/>
      <c r="BS42" s="434"/>
      <c r="BT42" s="434"/>
      <c r="BU42" s="434"/>
      <c r="BV42" s="434"/>
      <c r="BW42" s="434"/>
      <c r="BX42" s="434"/>
      <c r="BY42" s="434"/>
      <c r="BZ42" s="434"/>
      <c r="CA42" s="434"/>
      <c r="CB42" s="434"/>
      <c r="CC42" s="434"/>
      <c r="CD42" s="434"/>
      <c r="CE42" s="434"/>
      <c r="CF42" s="434"/>
      <c r="CG42" s="434"/>
      <c r="CH42" s="434"/>
      <c r="CI42" s="434"/>
      <c r="CJ42" s="434"/>
      <c r="CK42" s="434"/>
      <c r="CL42" s="434"/>
      <c r="CM42" s="434"/>
      <c r="CN42" s="434"/>
      <c r="CO42" s="434"/>
      <c r="CP42" s="434"/>
      <c r="CQ42" s="434"/>
      <c r="CR42" s="434"/>
      <c r="CS42" s="434"/>
      <c r="CT42" s="434"/>
      <c r="CU42" s="434"/>
      <c r="CV42" s="434"/>
      <c r="CW42" s="434"/>
      <c r="CX42" s="434"/>
      <c r="CY42" s="434"/>
      <c r="CZ42" s="434"/>
      <c r="DA42" s="434"/>
      <c r="DB42" s="434"/>
      <c r="DC42" s="434"/>
      <c r="DD42" s="434"/>
      <c r="DE42" s="434"/>
      <c r="DF42" s="434"/>
      <c r="DG42" s="434"/>
      <c r="DH42" s="434"/>
      <c r="DI42" s="434"/>
      <c r="DJ42" s="434"/>
    </row>
    <row r="43" spans="1:114" ht="14.1" customHeight="1" x14ac:dyDescent="0.25">
      <c r="A43" s="43"/>
      <c r="B43" s="44"/>
      <c r="C43" s="45" t="s">
        <v>66</v>
      </c>
      <c r="D43" s="20">
        <v>19270</v>
      </c>
      <c r="E43" s="156">
        <v>20000</v>
      </c>
      <c r="F43" s="20"/>
      <c r="G43" s="273"/>
      <c r="H43" s="156">
        <f t="shared" si="3"/>
        <v>20000</v>
      </c>
      <c r="I43" s="207"/>
      <c r="J43" s="157">
        <v>-5000</v>
      </c>
      <c r="K43" s="157"/>
      <c r="L43" s="157">
        <v>15000</v>
      </c>
      <c r="M43" s="157">
        <v>17328</v>
      </c>
      <c r="N43" s="222">
        <v>43350</v>
      </c>
      <c r="O43" s="222"/>
      <c r="P43" s="228">
        <f>+O43+N43</f>
        <v>43350</v>
      </c>
      <c r="Q43" s="223">
        <v>-15000</v>
      </c>
      <c r="R43" s="156">
        <f t="shared" si="6"/>
        <v>28350</v>
      </c>
      <c r="S43" s="222">
        <v>9770</v>
      </c>
      <c r="T43" s="431"/>
      <c r="U43" s="432"/>
      <c r="V43" s="432"/>
      <c r="W43" s="432"/>
    </row>
    <row r="44" spans="1:114" ht="14.1" customHeight="1" x14ac:dyDescent="0.25">
      <c r="A44" s="43"/>
      <c r="B44" s="44"/>
      <c r="C44" s="45" t="s">
        <v>67</v>
      </c>
      <c r="D44" s="20">
        <v>20694</v>
      </c>
      <c r="E44" s="156">
        <v>25000</v>
      </c>
      <c r="F44" s="20"/>
      <c r="G44" s="273"/>
      <c r="H44" s="156">
        <f t="shared" si="3"/>
        <v>25000</v>
      </c>
      <c r="I44" s="207"/>
      <c r="J44" s="157">
        <v>0</v>
      </c>
      <c r="K44" s="157"/>
      <c r="L44" s="157">
        <v>25000</v>
      </c>
      <c r="M44" s="157">
        <v>17127</v>
      </c>
      <c r="N44" s="222">
        <v>25000</v>
      </c>
      <c r="O44" s="222"/>
      <c r="P44" s="228">
        <f t="shared" ref="P44:P50" si="12">+O44+N44</f>
        <v>25000</v>
      </c>
      <c r="Q44" s="223">
        <v>-5000</v>
      </c>
      <c r="R44" s="156">
        <f t="shared" si="6"/>
        <v>20000</v>
      </c>
      <c r="S44" s="222">
        <v>8342</v>
      </c>
      <c r="T44" s="431"/>
      <c r="U44" s="432"/>
      <c r="V44" s="432"/>
      <c r="W44" s="432"/>
    </row>
    <row r="45" spans="1:114" ht="14.1" customHeight="1" x14ac:dyDescent="0.25">
      <c r="A45" s="43"/>
      <c r="B45" s="44"/>
      <c r="C45" s="45" t="s">
        <v>68</v>
      </c>
      <c r="D45" s="20">
        <v>16511</v>
      </c>
      <c r="E45" s="156">
        <v>18000</v>
      </c>
      <c r="F45" s="20"/>
      <c r="G45" s="273"/>
      <c r="H45" s="156">
        <f t="shared" si="3"/>
        <v>18000</v>
      </c>
      <c r="I45" s="207"/>
      <c r="J45" s="157">
        <v>0</v>
      </c>
      <c r="K45" s="157"/>
      <c r="L45" s="157"/>
      <c r="M45" s="157"/>
      <c r="N45" s="222">
        <v>18000</v>
      </c>
      <c r="O45" s="222"/>
      <c r="P45" s="228">
        <f t="shared" si="12"/>
        <v>18000</v>
      </c>
      <c r="Q45" s="223">
        <v>-10000</v>
      </c>
      <c r="R45" s="156">
        <f t="shared" si="6"/>
        <v>8000</v>
      </c>
      <c r="S45" s="222">
        <v>4704</v>
      </c>
      <c r="T45" s="431"/>
      <c r="U45" s="432"/>
      <c r="V45" s="432"/>
      <c r="W45" s="432"/>
    </row>
    <row r="46" spans="1:114" ht="14.1" customHeight="1" x14ac:dyDescent="0.25">
      <c r="A46" s="43"/>
      <c r="B46" s="44"/>
      <c r="C46" s="45" t="s">
        <v>69</v>
      </c>
      <c r="D46" s="20"/>
      <c r="E46" s="156"/>
      <c r="F46" s="20"/>
      <c r="G46" s="273"/>
      <c r="H46" s="156"/>
      <c r="I46" s="207"/>
      <c r="J46" s="157"/>
      <c r="K46" s="157"/>
      <c r="L46" s="157">
        <v>18000</v>
      </c>
      <c r="M46" s="157">
        <v>12937</v>
      </c>
      <c r="N46" s="222">
        <v>10000</v>
      </c>
      <c r="O46" s="222"/>
      <c r="P46" s="228">
        <f t="shared" si="12"/>
        <v>10000</v>
      </c>
      <c r="Q46" s="223">
        <v>-4000</v>
      </c>
      <c r="R46" s="156">
        <f t="shared" si="6"/>
        <v>6000</v>
      </c>
      <c r="S46" s="222">
        <v>0</v>
      </c>
      <c r="T46" s="431"/>
      <c r="U46" s="432"/>
      <c r="V46" s="432"/>
      <c r="W46" s="432"/>
    </row>
    <row r="47" spans="1:114" ht="14.1" customHeight="1" x14ac:dyDescent="0.25">
      <c r="A47" s="43"/>
      <c r="B47" s="44"/>
      <c r="C47" s="45" t="s">
        <v>70</v>
      </c>
      <c r="D47" s="20">
        <v>35296</v>
      </c>
      <c r="E47" s="156">
        <v>40000</v>
      </c>
      <c r="F47" s="20"/>
      <c r="G47" s="273"/>
      <c r="H47" s="156">
        <f t="shared" si="3"/>
        <v>40000</v>
      </c>
      <c r="I47" s="207"/>
      <c r="J47" s="157">
        <v>-10000</v>
      </c>
      <c r="K47" s="157"/>
      <c r="L47" s="157">
        <v>30000</v>
      </c>
      <c r="M47" s="157">
        <v>37314</v>
      </c>
      <c r="N47" s="222">
        <v>5000</v>
      </c>
      <c r="O47" s="222"/>
      <c r="P47" s="228">
        <f t="shared" si="12"/>
        <v>5000</v>
      </c>
      <c r="Q47" s="223">
        <v>25000</v>
      </c>
      <c r="R47" s="156">
        <f t="shared" si="6"/>
        <v>30000</v>
      </c>
      <c r="S47" s="222">
        <v>20311</v>
      </c>
      <c r="T47" s="431"/>
      <c r="U47" s="432"/>
      <c r="V47" s="432"/>
      <c r="W47" s="432"/>
    </row>
    <row r="48" spans="1:114" ht="14.1" customHeight="1" x14ac:dyDescent="0.25">
      <c r="A48" s="43"/>
      <c r="B48" s="44"/>
      <c r="C48" s="45" t="s">
        <v>71</v>
      </c>
      <c r="D48" s="20">
        <v>2463</v>
      </c>
      <c r="E48" s="156">
        <v>2500</v>
      </c>
      <c r="F48" s="20"/>
      <c r="G48" s="273"/>
      <c r="H48" s="156">
        <f t="shared" si="3"/>
        <v>2500</v>
      </c>
      <c r="I48" s="207"/>
      <c r="J48" s="157">
        <v>-1250</v>
      </c>
      <c r="K48" s="157"/>
      <c r="L48" s="157">
        <v>1250</v>
      </c>
      <c r="M48" s="157">
        <v>873</v>
      </c>
      <c r="N48" s="222">
        <v>2500</v>
      </c>
      <c r="O48" s="222"/>
      <c r="P48" s="228">
        <f t="shared" si="12"/>
        <v>2500</v>
      </c>
      <c r="Q48" s="223">
        <v>-1000</v>
      </c>
      <c r="R48" s="156">
        <f t="shared" si="6"/>
        <v>1500</v>
      </c>
      <c r="S48" s="222">
        <v>775</v>
      </c>
      <c r="T48" s="431"/>
      <c r="U48" s="432"/>
      <c r="V48" s="432"/>
      <c r="W48" s="432"/>
    </row>
    <row r="49" spans="1:114" ht="14.1" customHeight="1" x14ac:dyDescent="0.25">
      <c r="A49" s="43"/>
      <c r="B49" s="44"/>
      <c r="C49" s="45" t="s">
        <v>746</v>
      </c>
      <c r="D49" s="20"/>
      <c r="E49" s="156"/>
      <c r="F49" s="20"/>
      <c r="G49" s="273"/>
      <c r="H49" s="156"/>
      <c r="I49" s="207"/>
      <c r="J49" s="157"/>
      <c r="K49" s="157"/>
      <c r="L49" s="157"/>
      <c r="M49" s="157"/>
      <c r="N49" s="222"/>
      <c r="O49" s="222"/>
      <c r="P49" s="228"/>
      <c r="Q49" s="223">
        <v>8000</v>
      </c>
      <c r="R49" s="156"/>
      <c r="S49" s="222">
        <v>5210</v>
      </c>
      <c r="T49" s="431"/>
      <c r="U49" s="432"/>
      <c r="V49" s="432"/>
      <c r="W49" s="432"/>
    </row>
    <row r="50" spans="1:114" ht="14.1" customHeight="1" x14ac:dyDescent="0.25">
      <c r="A50" s="43"/>
      <c r="B50" s="44"/>
      <c r="C50" s="45" t="s">
        <v>739</v>
      </c>
      <c r="D50" s="20">
        <v>2224</v>
      </c>
      <c r="E50" s="156"/>
      <c r="F50" s="20"/>
      <c r="G50" s="273">
        <f t="shared" si="10"/>
        <v>0</v>
      </c>
      <c r="H50" s="156">
        <f t="shared" si="3"/>
        <v>0</v>
      </c>
      <c r="I50" s="207"/>
      <c r="J50" s="157"/>
      <c r="K50" s="157"/>
      <c r="L50" s="157"/>
      <c r="M50" s="157">
        <v>1755</v>
      </c>
      <c r="N50" s="222">
        <v>0</v>
      </c>
      <c r="O50" s="222">
        <v>2500</v>
      </c>
      <c r="P50" s="228">
        <f t="shared" si="12"/>
        <v>2500</v>
      </c>
      <c r="Q50" s="223">
        <v>-1000</v>
      </c>
      <c r="R50" s="156">
        <f t="shared" si="6"/>
        <v>1500</v>
      </c>
      <c r="S50" s="222">
        <v>501</v>
      </c>
      <c r="T50" s="431"/>
      <c r="U50" s="432"/>
      <c r="V50" s="432"/>
      <c r="W50" s="432"/>
    </row>
    <row r="51" spans="1:114" ht="14.1" customHeight="1" x14ac:dyDescent="0.25">
      <c r="A51" s="49">
        <v>3224</v>
      </c>
      <c r="B51" s="50">
        <v>3224</v>
      </c>
      <c r="C51" s="51" t="s">
        <v>72</v>
      </c>
      <c r="D51" s="21">
        <f>SUM(D52:D63)</f>
        <v>256809</v>
      </c>
      <c r="E51" s="153">
        <f>SUM(E52:E63)</f>
        <v>251812</v>
      </c>
      <c r="F51" s="21">
        <f>SUM(F52:F62)</f>
        <v>0</v>
      </c>
      <c r="G51" s="273"/>
      <c r="H51" s="156">
        <f t="shared" si="3"/>
        <v>289752</v>
      </c>
      <c r="I51" s="205">
        <f>SUM(I52:I62)</f>
        <v>37940</v>
      </c>
      <c r="J51" s="184">
        <f>SUM(J52:J62)</f>
        <v>-65000</v>
      </c>
      <c r="K51" s="184">
        <f>SUM(K52:K63)</f>
        <v>-40000</v>
      </c>
      <c r="L51" s="184">
        <f>SUM(L52:L63)</f>
        <v>184752</v>
      </c>
      <c r="M51" s="184">
        <f>SUM(M52:M63)</f>
        <v>169714</v>
      </c>
      <c r="N51" s="220">
        <f>+N52+N53+N54+N55+N56+N57+N58+N59+N60+N61+N62+N63</f>
        <v>59700</v>
      </c>
      <c r="O51" s="220">
        <f>+O52+O53+O54+O55+O56+O57+O58+O59+O60+O61+O62+O63</f>
        <v>0</v>
      </c>
      <c r="P51" s="196">
        <f>+O51+N51</f>
        <v>59700</v>
      </c>
      <c r="Q51" s="372">
        <f>+Q52+Q53+Q54+Q55+Q56+Q57+Q58+Q59+Q60+Q61+Q62+Q63</f>
        <v>0</v>
      </c>
      <c r="R51" s="153">
        <f t="shared" si="6"/>
        <v>59700</v>
      </c>
      <c r="S51" s="220">
        <f>+S52+S53+S54+S55+S56+S57+S58+S59+S60+S61+S62+S63</f>
        <v>48742</v>
      </c>
      <c r="T51" s="431"/>
      <c r="U51" s="432"/>
      <c r="V51" s="432"/>
      <c r="W51" s="432"/>
    </row>
    <row r="52" spans="1:114" ht="14.1" customHeight="1" x14ac:dyDescent="0.25">
      <c r="A52" s="49"/>
      <c r="B52" s="50"/>
      <c r="C52" s="45" t="s">
        <v>73</v>
      </c>
      <c r="D52" s="20">
        <v>172384</v>
      </c>
      <c r="E52" s="156">
        <v>174000</v>
      </c>
      <c r="F52" s="20"/>
      <c r="G52" s="273"/>
      <c r="H52" s="156">
        <f t="shared" si="3"/>
        <v>204000</v>
      </c>
      <c r="I52" s="207">
        <v>30000</v>
      </c>
      <c r="J52" s="157">
        <v>-65000</v>
      </c>
      <c r="K52" s="157">
        <v>-40000</v>
      </c>
      <c r="L52" s="157">
        <v>99000</v>
      </c>
      <c r="M52" s="157">
        <v>98675</v>
      </c>
      <c r="N52" s="222">
        <v>0</v>
      </c>
      <c r="O52" s="222"/>
      <c r="P52" s="228">
        <f>+O52+N52</f>
        <v>0</v>
      </c>
      <c r="Q52" s="223"/>
      <c r="R52" s="156">
        <f t="shared" si="6"/>
        <v>0</v>
      </c>
      <c r="S52" s="222">
        <v>0</v>
      </c>
      <c r="T52" s="431"/>
      <c r="U52" s="432"/>
      <c r="V52" s="432"/>
      <c r="W52" s="432"/>
    </row>
    <row r="53" spans="1:114" ht="14.1" customHeight="1" x14ac:dyDescent="0.25">
      <c r="A53" s="49"/>
      <c r="B53" s="50"/>
      <c r="C53" s="45" t="s">
        <v>740</v>
      </c>
      <c r="D53" s="20">
        <v>9434</v>
      </c>
      <c r="E53" s="156">
        <v>7500</v>
      </c>
      <c r="F53" s="20"/>
      <c r="G53" s="273"/>
      <c r="H53" s="156">
        <f t="shared" si="3"/>
        <v>10000</v>
      </c>
      <c r="I53" s="207">
        <v>2500</v>
      </c>
      <c r="J53" s="157"/>
      <c r="K53" s="157"/>
      <c r="L53" s="157">
        <v>10000</v>
      </c>
      <c r="M53" s="157">
        <v>6216</v>
      </c>
      <c r="N53" s="222">
        <v>0</v>
      </c>
      <c r="O53" s="222"/>
      <c r="P53" s="228">
        <f t="shared" ref="P53:P69" si="13">+O53+N53</f>
        <v>0</v>
      </c>
      <c r="Q53" s="223"/>
      <c r="R53" s="156">
        <f t="shared" si="6"/>
        <v>0</v>
      </c>
      <c r="S53" s="222">
        <v>749</v>
      </c>
      <c r="T53" s="431"/>
      <c r="U53" s="432"/>
      <c r="V53" s="432"/>
      <c r="W53" s="432"/>
    </row>
    <row r="54" spans="1:114" ht="14.1" customHeight="1" x14ac:dyDescent="0.25">
      <c r="A54" s="49"/>
      <c r="B54" s="50"/>
      <c r="C54" s="45" t="s">
        <v>74</v>
      </c>
      <c r="D54" s="20">
        <v>35657</v>
      </c>
      <c r="E54" s="156">
        <v>32880</v>
      </c>
      <c r="F54" s="20"/>
      <c r="G54" s="273"/>
      <c r="H54" s="156">
        <f t="shared" si="3"/>
        <v>34320</v>
      </c>
      <c r="I54" s="207">
        <v>1440</v>
      </c>
      <c r="J54" s="157"/>
      <c r="K54" s="157"/>
      <c r="L54" s="157">
        <v>34320</v>
      </c>
      <c r="M54" s="157">
        <v>31575</v>
      </c>
      <c r="N54" s="222">
        <v>30000</v>
      </c>
      <c r="O54" s="222"/>
      <c r="P54" s="228">
        <f t="shared" si="13"/>
        <v>30000</v>
      </c>
      <c r="Q54" s="223"/>
      <c r="R54" s="156">
        <f t="shared" si="6"/>
        <v>30000</v>
      </c>
      <c r="S54" s="222">
        <v>17086</v>
      </c>
      <c r="T54" s="431"/>
      <c r="U54" s="432"/>
      <c r="V54" s="432"/>
      <c r="W54" s="432"/>
    </row>
    <row r="55" spans="1:114" ht="14.1" customHeight="1" x14ac:dyDescent="0.25">
      <c r="A55" s="49"/>
      <c r="B55" s="50"/>
      <c r="C55" s="45" t="s">
        <v>75</v>
      </c>
      <c r="D55" s="20">
        <v>21136</v>
      </c>
      <c r="E55" s="156">
        <v>22992</v>
      </c>
      <c r="F55" s="20"/>
      <c r="G55" s="273"/>
      <c r="H55" s="156">
        <f t="shared" si="3"/>
        <v>23112</v>
      </c>
      <c r="I55" s="207">
        <v>120</v>
      </c>
      <c r="J55" s="157"/>
      <c r="K55" s="157"/>
      <c r="L55" s="157">
        <v>23112</v>
      </c>
      <c r="M55" s="157">
        <v>21610</v>
      </c>
      <c r="N55" s="222">
        <v>23000</v>
      </c>
      <c r="O55" s="222"/>
      <c r="P55" s="228">
        <f t="shared" si="13"/>
        <v>23000</v>
      </c>
      <c r="Q55" s="223"/>
      <c r="R55" s="156">
        <f t="shared" si="6"/>
        <v>23000</v>
      </c>
      <c r="S55" s="222">
        <v>13542</v>
      </c>
      <c r="T55" s="431"/>
      <c r="U55" s="432"/>
      <c r="V55" s="432"/>
      <c r="W55" s="432"/>
    </row>
    <row r="56" spans="1:114" ht="14.1" customHeight="1" x14ac:dyDescent="0.25">
      <c r="A56" s="49"/>
      <c r="B56" s="50"/>
      <c r="C56" s="45" t="s">
        <v>76</v>
      </c>
      <c r="D56" s="20">
        <v>5661</v>
      </c>
      <c r="E56" s="156">
        <v>0</v>
      </c>
      <c r="F56" s="20"/>
      <c r="G56" s="273"/>
      <c r="H56" s="156">
        <f t="shared" si="3"/>
        <v>5760</v>
      </c>
      <c r="I56" s="207">
        <v>5760</v>
      </c>
      <c r="J56" s="157"/>
      <c r="K56" s="157"/>
      <c r="L56" s="157">
        <v>5760</v>
      </c>
      <c r="M56" s="157">
        <v>4206</v>
      </c>
      <c r="N56" s="222">
        <v>5700</v>
      </c>
      <c r="O56" s="222"/>
      <c r="P56" s="228">
        <f t="shared" si="13"/>
        <v>5700</v>
      </c>
      <c r="Q56" s="223"/>
      <c r="R56" s="156">
        <f t="shared" si="6"/>
        <v>5700</v>
      </c>
      <c r="S56" s="222">
        <v>1820</v>
      </c>
      <c r="T56" s="431"/>
      <c r="U56" s="432"/>
      <c r="V56" s="432"/>
      <c r="W56" s="432"/>
    </row>
    <row r="57" spans="1:114" ht="14.1" customHeight="1" x14ac:dyDescent="0.25">
      <c r="A57" s="49"/>
      <c r="B57" s="50"/>
      <c r="C57" s="45" t="s">
        <v>77</v>
      </c>
      <c r="D57" s="20">
        <v>1179</v>
      </c>
      <c r="E57" s="156">
        <v>2000</v>
      </c>
      <c r="F57" s="20"/>
      <c r="G57" s="273"/>
      <c r="H57" s="156">
        <f t="shared" si="3"/>
        <v>1000</v>
      </c>
      <c r="I57" s="207">
        <v>-1000</v>
      </c>
      <c r="J57" s="157"/>
      <c r="K57" s="157"/>
      <c r="L57" s="157">
        <v>1000</v>
      </c>
      <c r="M57" s="157">
        <v>345</v>
      </c>
      <c r="N57" s="222">
        <v>1000</v>
      </c>
      <c r="O57" s="222"/>
      <c r="P57" s="228">
        <f t="shared" si="13"/>
        <v>1000</v>
      </c>
      <c r="Q57" s="223"/>
      <c r="R57" s="156">
        <f t="shared" si="6"/>
        <v>1000</v>
      </c>
      <c r="S57" s="222">
        <v>251</v>
      </c>
      <c r="T57" s="431"/>
      <c r="U57" s="432"/>
      <c r="V57" s="432"/>
      <c r="W57" s="432"/>
    </row>
    <row r="58" spans="1:114" s="9" customFormat="1" ht="14.1" customHeight="1" x14ac:dyDescent="0.25">
      <c r="A58" s="49"/>
      <c r="B58" s="50"/>
      <c r="C58" s="45" t="s">
        <v>78</v>
      </c>
      <c r="D58" s="20">
        <v>6175</v>
      </c>
      <c r="E58" s="156">
        <v>6240</v>
      </c>
      <c r="F58" s="156"/>
      <c r="G58" s="273"/>
      <c r="H58" s="156">
        <f t="shared" si="3"/>
        <v>5460</v>
      </c>
      <c r="I58" s="207">
        <v>-780</v>
      </c>
      <c r="J58" s="157"/>
      <c r="K58" s="157"/>
      <c r="L58" s="157">
        <v>5460</v>
      </c>
      <c r="M58" s="157">
        <v>5460</v>
      </c>
      <c r="N58" s="222"/>
      <c r="O58" s="222"/>
      <c r="P58" s="228">
        <f t="shared" si="13"/>
        <v>0</v>
      </c>
      <c r="Q58" s="223"/>
      <c r="R58" s="156">
        <f t="shared" si="6"/>
        <v>0</v>
      </c>
      <c r="S58" s="222">
        <v>3185</v>
      </c>
      <c r="T58" s="437"/>
      <c r="U58" s="432"/>
      <c r="V58" s="432"/>
      <c r="W58" s="432"/>
      <c r="X58" s="373"/>
      <c r="Y58" s="373"/>
      <c r="Z58" s="438"/>
      <c r="AA58" s="438"/>
      <c r="AB58" s="438"/>
      <c r="AC58" s="439"/>
      <c r="AD58" s="439"/>
      <c r="AE58" s="439"/>
      <c r="AF58" s="439"/>
      <c r="AG58" s="439"/>
      <c r="AH58" s="439"/>
      <c r="AI58" s="439"/>
      <c r="AJ58" s="439"/>
      <c r="AK58" s="439"/>
      <c r="AL58" s="439"/>
      <c r="AM58" s="439"/>
      <c r="AN58" s="439"/>
      <c r="AO58" s="439"/>
      <c r="AP58" s="439"/>
      <c r="AQ58" s="439"/>
      <c r="AR58" s="439"/>
      <c r="AS58" s="439"/>
      <c r="AT58" s="439"/>
      <c r="AU58" s="439"/>
      <c r="AV58" s="439"/>
      <c r="AW58" s="439"/>
      <c r="AX58" s="439"/>
      <c r="AY58" s="439"/>
      <c r="AZ58" s="439"/>
      <c r="BA58" s="439"/>
      <c r="BB58" s="439"/>
      <c r="BC58" s="439"/>
      <c r="BD58" s="439"/>
      <c r="BE58" s="439"/>
      <c r="BF58" s="439"/>
      <c r="BG58" s="439"/>
      <c r="BH58" s="439"/>
      <c r="BI58" s="439"/>
      <c r="BJ58" s="439"/>
      <c r="BK58" s="439"/>
      <c r="BL58" s="439"/>
      <c r="BM58" s="439"/>
      <c r="BN58" s="439"/>
      <c r="BO58" s="439"/>
      <c r="BP58" s="439"/>
      <c r="BQ58" s="439"/>
      <c r="BR58" s="439"/>
      <c r="BS58" s="439"/>
      <c r="BT58" s="439"/>
      <c r="BU58" s="439"/>
      <c r="BV58" s="439"/>
      <c r="BW58" s="439"/>
      <c r="BX58" s="439"/>
      <c r="BY58" s="439"/>
      <c r="BZ58" s="439"/>
      <c r="CA58" s="439"/>
      <c r="CB58" s="439"/>
      <c r="CC58" s="439"/>
      <c r="CD58" s="439"/>
      <c r="CE58" s="439"/>
      <c r="CF58" s="439"/>
      <c r="CG58" s="439"/>
      <c r="CH58" s="439"/>
      <c r="CI58" s="439"/>
      <c r="CJ58" s="439"/>
      <c r="CK58" s="439"/>
      <c r="CL58" s="439"/>
      <c r="CM58" s="439"/>
      <c r="CN58" s="439"/>
      <c r="CO58" s="439"/>
      <c r="CP58" s="439"/>
      <c r="CQ58" s="439"/>
      <c r="CR58" s="439"/>
      <c r="CS58" s="439"/>
      <c r="CT58" s="439"/>
      <c r="CU58" s="439"/>
      <c r="CV58" s="439"/>
      <c r="CW58" s="439"/>
      <c r="CX58" s="439"/>
      <c r="CY58" s="439"/>
      <c r="CZ58" s="439"/>
      <c r="DA58" s="439"/>
      <c r="DB58" s="439"/>
      <c r="DC58" s="439"/>
      <c r="DD58" s="439"/>
      <c r="DE58" s="439"/>
      <c r="DF58" s="439"/>
      <c r="DG58" s="439"/>
      <c r="DH58" s="439"/>
      <c r="DI58" s="439"/>
      <c r="DJ58" s="439"/>
    </row>
    <row r="59" spans="1:114" ht="14.1" customHeight="1" x14ac:dyDescent="0.25">
      <c r="A59" s="49"/>
      <c r="B59" s="50"/>
      <c r="C59" s="45" t="s">
        <v>79</v>
      </c>
      <c r="D59" s="20">
        <v>0</v>
      </c>
      <c r="E59" s="156">
        <v>0</v>
      </c>
      <c r="F59" s="156"/>
      <c r="G59" s="273"/>
      <c r="H59" s="156">
        <f t="shared" si="3"/>
        <v>0</v>
      </c>
      <c r="I59" s="207"/>
      <c r="J59" s="157"/>
      <c r="K59" s="157"/>
      <c r="L59" s="157"/>
      <c r="M59" s="157"/>
      <c r="N59" s="222"/>
      <c r="O59" s="222"/>
      <c r="P59" s="228">
        <f t="shared" si="13"/>
        <v>0</v>
      </c>
      <c r="Q59" s="223"/>
      <c r="R59" s="156">
        <f t="shared" si="6"/>
        <v>0</v>
      </c>
      <c r="S59" s="222">
        <v>0</v>
      </c>
      <c r="T59" s="431"/>
      <c r="U59" s="432"/>
      <c r="V59" s="432"/>
      <c r="W59" s="432"/>
    </row>
    <row r="60" spans="1:114" ht="14.1" customHeight="1" x14ac:dyDescent="0.25">
      <c r="A60" s="49"/>
      <c r="B60" s="50"/>
      <c r="C60" s="45" t="s">
        <v>80</v>
      </c>
      <c r="D60" s="20">
        <v>641</v>
      </c>
      <c r="E60" s="156">
        <v>0</v>
      </c>
      <c r="F60" s="156"/>
      <c r="G60" s="273"/>
      <c r="H60" s="156">
        <f t="shared" si="3"/>
        <v>600</v>
      </c>
      <c r="I60" s="207">
        <v>600</v>
      </c>
      <c r="J60" s="157"/>
      <c r="K60" s="157"/>
      <c r="L60" s="157">
        <v>600</v>
      </c>
      <c r="M60" s="157">
        <v>1000</v>
      </c>
      <c r="N60" s="222"/>
      <c r="O60" s="222"/>
      <c r="P60" s="228">
        <f t="shared" si="13"/>
        <v>0</v>
      </c>
      <c r="Q60" s="223"/>
      <c r="R60" s="156">
        <f t="shared" si="6"/>
        <v>0</v>
      </c>
      <c r="S60" s="222">
        <v>524</v>
      </c>
      <c r="T60" s="431"/>
      <c r="U60" s="432"/>
      <c r="V60" s="432"/>
      <c r="W60" s="432"/>
    </row>
    <row r="61" spans="1:114" ht="14.1" customHeight="1" x14ac:dyDescent="0.25">
      <c r="A61" s="49"/>
      <c r="B61" s="50"/>
      <c r="C61" s="45" t="s">
        <v>81</v>
      </c>
      <c r="D61" s="20">
        <v>538</v>
      </c>
      <c r="E61" s="156">
        <v>1200</v>
      </c>
      <c r="F61" s="156"/>
      <c r="G61" s="273"/>
      <c r="H61" s="156">
        <f t="shared" si="3"/>
        <v>500</v>
      </c>
      <c r="I61" s="207">
        <v>-700</v>
      </c>
      <c r="J61" s="157"/>
      <c r="K61" s="157"/>
      <c r="L61" s="157">
        <v>500</v>
      </c>
      <c r="M61" s="157">
        <v>136</v>
      </c>
      <c r="N61" s="222"/>
      <c r="O61" s="222"/>
      <c r="P61" s="228">
        <f t="shared" si="13"/>
        <v>0</v>
      </c>
      <c r="Q61" s="223"/>
      <c r="R61" s="156">
        <f t="shared" si="6"/>
        <v>0</v>
      </c>
      <c r="S61" s="222">
        <v>0</v>
      </c>
      <c r="T61" s="431"/>
      <c r="U61" s="432"/>
      <c r="V61" s="432"/>
      <c r="W61" s="432"/>
    </row>
    <row r="62" spans="1:114" ht="14.1" customHeight="1" x14ac:dyDescent="0.25">
      <c r="A62" s="49"/>
      <c r="B62" s="50"/>
      <c r="C62" s="45" t="s">
        <v>82</v>
      </c>
      <c r="D62" s="20">
        <v>4004</v>
      </c>
      <c r="E62" s="156">
        <v>2000</v>
      </c>
      <c r="F62" s="156"/>
      <c r="G62" s="273"/>
      <c r="H62" s="156">
        <f t="shared" si="3"/>
        <v>2000</v>
      </c>
      <c r="I62" s="207"/>
      <c r="J62" s="157"/>
      <c r="K62" s="157"/>
      <c r="L62" s="157"/>
      <c r="M62" s="157"/>
      <c r="N62" s="222"/>
      <c r="O62" s="222"/>
      <c r="P62" s="228">
        <f t="shared" si="13"/>
        <v>0</v>
      </c>
      <c r="Q62" s="223"/>
      <c r="R62" s="156">
        <f t="shared" si="6"/>
        <v>0</v>
      </c>
      <c r="S62" s="222">
        <v>0</v>
      </c>
      <c r="T62" s="431"/>
      <c r="U62" s="432"/>
      <c r="V62" s="432"/>
      <c r="W62" s="432"/>
    </row>
    <row r="63" spans="1:114" s="9" customFormat="1" ht="14.1" customHeight="1" x14ac:dyDescent="0.25">
      <c r="A63" s="49"/>
      <c r="B63" s="50"/>
      <c r="C63" s="45" t="s">
        <v>741</v>
      </c>
      <c r="D63" s="20">
        <v>0</v>
      </c>
      <c r="E63" s="156">
        <v>3000</v>
      </c>
      <c r="F63" s="20"/>
      <c r="G63" s="273"/>
      <c r="H63" s="156">
        <f t="shared" si="3"/>
        <v>3000</v>
      </c>
      <c r="I63" s="207"/>
      <c r="J63" s="157"/>
      <c r="K63" s="157"/>
      <c r="L63" s="157">
        <v>5000</v>
      </c>
      <c r="M63" s="157">
        <v>491</v>
      </c>
      <c r="N63" s="222"/>
      <c r="O63" s="222"/>
      <c r="P63" s="228">
        <f t="shared" si="13"/>
        <v>0</v>
      </c>
      <c r="Q63" s="223"/>
      <c r="R63" s="156">
        <f t="shared" si="6"/>
        <v>0</v>
      </c>
      <c r="S63" s="222">
        <v>11585</v>
      </c>
      <c r="T63" s="437"/>
      <c r="U63" s="432"/>
      <c r="V63" s="432"/>
      <c r="W63" s="432"/>
      <c r="X63" s="373"/>
      <c r="Y63" s="373"/>
      <c r="Z63" s="438"/>
      <c r="AA63" s="438"/>
      <c r="AB63" s="438"/>
      <c r="AC63" s="439"/>
      <c r="AD63" s="439"/>
      <c r="AE63" s="439"/>
      <c r="AF63" s="439"/>
      <c r="AG63" s="439"/>
      <c r="AH63" s="439"/>
      <c r="AI63" s="439"/>
      <c r="AJ63" s="439"/>
      <c r="AK63" s="439"/>
      <c r="AL63" s="439"/>
      <c r="AM63" s="439"/>
      <c r="AN63" s="439"/>
      <c r="AO63" s="439"/>
      <c r="AP63" s="439"/>
      <c r="AQ63" s="439"/>
      <c r="AR63" s="439"/>
      <c r="AS63" s="439"/>
      <c r="AT63" s="439"/>
      <c r="AU63" s="439"/>
      <c r="AV63" s="439"/>
      <c r="AW63" s="439"/>
      <c r="AX63" s="439"/>
      <c r="AY63" s="439"/>
      <c r="AZ63" s="439"/>
      <c r="BA63" s="439"/>
      <c r="BB63" s="439"/>
      <c r="BC63" s="439"/>
      <c r="BD63" s="439"/>
      <c r="BE63" s="439"/>
      <c r="BF63" s="439"/>
      <c r="BG63" s="439"/>
      <c r="BH63" s="439"/>
      <c r="BI63" s="439"/>
      <c r="BJ63" s="439"/>
      <c r="BK63" s="439"/>
      <c r="BL63" s="439"/>
      <c r="BM63" s="439"/>
      <c r="BN63" s="439"/>
      <c r="BO63" s="439"/>
      <c r="BP63" s="439"/>
      <c r="BQ63" s="439"/>
      <c r="BR63" s="439"/>
      <c r="BS63" s="439"/>
      <c r="BT63" s="439"/>
      <c r="BU63" s="439"/>
      <c r="BV63" s="439"/>
      <c r="BW63" s="439"/>
      <c r="BX63" s="439"/>
      <c r="BY63" s="439"/>
      <c r="BZ63" s="439"/>
      <c r="CA63" s="439"/>
      <c r="CB63" s="439"/>
      <c r="CC63" s="439"/>
      <c r="CD63" s="439"/>
      <c r="CE63" s="439"/>
      <c r="CF63" s="439"/>
      <c r="CG63" s="439"/>
      <c r="CH63" s="439"/>
      <c r="CI63" s="439"/>
      <c r="CJ63" s="439"/>
      <c r="CK63" s="439"/>
      <c r="CL63" s="439"/>
      <c r="CM63" s="439"/>
      <c r="CN63" s="439"/>
      <c r="CO63" s="439"/>
      <c r="CP63" s="439"/>
      <c r="CQ63" s="439"/>
      <c r="CR63" s="439"/>
      <c r="CS63" s="439"/>
      <c r="CT63" s="439"/>
      <c r="CU63" s="439"/>
      <c r="CV63" s="439"/>
      <c r="CW63" s="439"/>
      <c r="CX63" s="439"/>
      <c r="CY63" s="439"/>
      <c r="CZ63" s="439"/>
      <c r="DA63" s="439"/>
      <c r="DB63" s="439"/>
      <c r="DC63" s="439"/>
      <c r="DD63" s="439"/>
      <c r="DE63" s="439"/>
      <c r="DF63" s="439"/>
      <c r="DG63" s="439"/>
      <c r="DH63" s="439"/>
      <c r="DI63" s="439"/>
      <c r="DJ63" s="439"/>
    </row>
    <row r="64" spans="1:114" s="2" customFormat="1" ht="14.1" customHeight="1" x14ac:dyDescent="0.25">
      <c r="A64" s="49" t="s">
        <v>83</v>
      </c>
      <c r="B64" s="50">
        <v>3225</v>
      </c>
      <c r="C64" s="51" t="s">
        <v>84</v>
      </c>
      <c r="D64" s="21">
        <v>13017</v>
      </c>
      <c r="E64" s="153">
        <v>9000</v>
      </c>
      <c r="F64" s="21"/>
      <c r="G64" s="273"/>
      <c r="H64" s="156">
        <f t="shared" si="3"/>
        <v>9000</v>
      </c>
      <c r="I64" s="205"/>
      <c r="J64" s="184"/>
      <c r="K64" s="184"/>
      <c r="L64" s="184">
        <v>9000</v>
      </c>
      <c r="M64" s="184">
        <v>12282</v>
      </c>
      <c r="N64" s="222">
        <v>9000</v>
      </c>
      <c r="O64" s="222"/>
      <c r="P64" s="196">
        <f t="shared" si="13"/>
        <v>9000</v>
      </c>
      <c r="Q64" s="223"/>
      <c r="R64" s="156">
        <f t="shared" si="6"/>
        <v>9000</v>
      </c>
      <c r="S64" s="220">
        <v>8560</v>
      </c>
      <c r="T64" s="431"/>
      <c r="U64" s="432"/>
      <c r="V64" s="432"/>
      <c r="W64" s="432"/>
      <c r="X64" s="428"/>
      <c r="Y64" s="428"/>
      <c r="Z64" s="433"/>
      <c r="AA64" s="433"/>
      <c r="AB64" s="433"/>
      <c r="AC64" s="434"/>
      <c r="AD64" s="434"/>
      <c r="AE64" s="434"/>
      <c r="AF64" s="434"/>
      <c r="AG64" s="434"/>
      <c r="AH64" s="434"/>
      <c r="AI64" s="434"/>
      <c r="AJ64" s="434"/>
      <c r="AK64" s="434"/>
      <c r="AL64" s="434"/>
      <c r="AM64" s="434"/>
      <c r="AN64" s="434"/>
      <c r="AO64" s="434"/>
      <c r="AP64" s="434"/>
      <c r="AQ64" s="434"/>
      <c r="AR64" s="434"/>
      <c r="AS64" s="434"/>
      <c r="AT64" s="434"/>
      <c r="AU64" s="434"/>
      <c r="AV64" s="434"/>
      <c r="AW64" s="434"/>
      <c r="AX64" s="434"/>
      <c r="AY64" s="434"/>
      <c r="AZ64" s="434"/>
      <c r="BA64" s="434"/>
      <c r="BB64" s="434"/>
      <c r="BC64" s="434"/>
      <c r="BD64" s="434"/>
      <c r="BE64" s="434"/>
      <c r="BF64" s="434"/>
      <c r="BG64" s="434"/>
      <c r="BH64" s="434"/>
      <c r="BI64" s="434"/>
      <c r="BJ64" s="434"/>
      <c r="BK64" s="434"/>
      <c r="BL64" s="434"/>
      <c r="BM64" s="434"/>
      <c r="BN64" s="434"/>
      <c r="BO64" s="434"/>
      <c r="BP64" s="434"/>
      <c r="BQ64" s="434"/>
      <c r="BR64" s="434"/>
      <c r="BS64" s="434"/>
      <c r="BT64" s="434"/>
      <c r="BU64" s="434"/>
      <c r="BV64" s="434"/>
      <c r="BW64" s="434"/>
      <c r="BX64" s="434"/>
      <c r="BY64" s="434"/>
      <c r="BZ64" s="434"/>
      <c r="CA64" s="434"/>
      <c r="CB64" s="434"/>
      <c r="CC64" s="434"/>
      <c r="CD64" s="434"/>
      <c r="CE64" s="434"/>
      <c r="CF64" s="434"/>
      <c r="CG64" s="434"/>
      <c r="CH64" s="434"/>
      <c r="CI64" s="434"/>
      <c r="CJ64" s="434"/>
      <c r="CK64" s="434"/>
      <c r="CL64" s="434"/>
      <c r="CM64" s="434"/>
      <c r="CN64" s="434"/>
      <c r="CO64" s="434"/>
      <c r="CP64" s="434"/>
      <c r="CQ64" s="434"/>
      <c r="CR64" s="434"/>
      <c r="CS64" s="434"/>
      <c r="CT64" s="434"/>
      <c r="CU64" s="434"/>
      <c r="CV64" s="434"/>
      <c r="CW64" s="434"/>
      <c r="CX64" s="434"/>
      <c r="CY64" s="434"/>
      <c r="CZ64" s="434"/>
      <c r="DA64" s="434"/>
      <c r="DB64" s="434"/>
      <c r="DC64" s="434"/>
      <c r="DD64" s="434"/>
      <c r="DE64" s="434"/>
      <c r="DF64" s="434"/>
      <c r="DG64" s="434"/>
      <c r="DH64" s="434"/>
      <c r="DI64" s="434"/>
      <c r="DJ64" s="434"/>
    </row>
    <row r="65" spans="1:114" s="2" customFormat="1" ht="14.1" customHeight="1" x14ac:dyDescent="0.25">
      <c r="A65" s="49" t="s">
        <v>85</v>
      </c>
      <c r="B65" s="50">
        <v>3229</v>
      </c>
      <c r="C65" s="51" t="s">
        <v>86</v>
      </c>
      <c r="D65" s="21">
        <v>2688</v>
      </c>
      <c r="E65" s="153">
        <v>1500</v>
      </c>
      <c r="F65" s="58"/>
      <c r="G65" s="273"/>
      <c r="H65" s="156">
        <f t="shared" si="3"/>
        <v>1500</v>
      </c>
      <c r="I65" s="205"/>
      <c r="J65" s="184"/>
      <c r="K65" s="184"/>
      <c r="L65" s="184">
        <v>1500</v>
      </c>
      <c r="M65" s="184">
        <v>1656</v>
      </c>
      <c r="N65" s="222">
        <v>1500</v>
      </c>
      <c r="O65" s="222"/>
      <c r="P65" s="196">
        <f t="shared" si="13"/>
        <v>1500</v>
      </c>
      <c r="Q65" s="223"/>
      <c r="R65" s="156">
        <f t="shared" si="6"/>
        <v>1500</v>
      </c>
      <c r="S65" s="220">
        <v>1022</v>
      </c>
      <c r="T65" s="431"/>
      <c r="U65" s="432"/>
      <c r="V65" s="432"/>
      <c r="W65" s="432"/>
      <c r="X65" s="428"/>
      <c r="Y65" s="428"/>
      <c r="Z65" s="433"/>
      <c r="AA65" s="433"/>
      <c r="AB65" s="433"/>
      <c r="AC65" s="434"/>
      <c r="AD65" s="434"/>
      <c r="AE65" s="434"/>
      <c r="AF65" s="434"/>
      <c r="AG65" s="434"/>
      <c r="AH65" s="434"/>
      <c r="AI65" s="434"/>
      <c r="AJ65" s="434"/>
      <c r="AK65" s="434"/>
      <c r="AL65" s="434"/>
      <c r="AM65" s="434"/>
      <c r="AN65" s="434"/>
      <c r="AO65" s="434"/>
      <c r="AP65" s="434"/>
      <c r="AQ65" s="434"/>
      <c r="AR65" s="434"/>
      <c r="AS65" s="434"/>
      <c r="AT65" s="434"/>
      <c r="AU65" s="434"/>
      <c r="AV65" s="434"/>
      <c r="AW65" s="434"/>
      <c r="AX65" s="434"/>
      <c r="AY65" s="434"/>
      <c r="AZ65" s="434"/>
      <c r="BA65" s="434"/>
      <c r="BB65" s="434"/>
      <c r="BC65" s="434"/>
      <c r="BD65" s="434"/>
      <c r="BE65" s="434"/>
      <c r="BF65" s="434"/>
      <c r="BG65" s="434"/>
      <c r="BH65" s="434"/>
      <c r="BI65" s="434"/>
      <c r="BJ65" s="434"/>
      <c r="BK65" s="434"/>
      <c r="BL65" s="434"/>
      <c r="BM65" s="434"/>
      <c r="BN65" s="434"/>
      <c r="BO65" s="434"/>
      <c r="BP65" s="434"/>
      <c r="BQ65" s="434"/>
      <c r="BR65" s="434"/>
      <c r="BS65" s="434"/>
      <c r="BT65" s="434"/>
      <c r="BU65" s="434"/>
      <c r="BV65" s="434"/>
      <c r="BW65" s="434"/>
      <c r="BX65" s="434"/>
      <c r="BY65" s="434"/>
      <c r="BZ65" s="434"/>
      <c r="CA65" s="434"/>
      <c r="CB65" s="434"/>
      <c r="CC65" s="434"/>
      <c r="CD65" s="434"/>
      <c r="CE65" s="434"/>
      <c r="CF65" s="434"/>
      <c r="CG65" s="434"/>
      <c r="CH65" s="434"/>
      <c r="CI65" s="434"/>
      <c r="CJ65" s="434"/>
      <c r="CK65" s="434"/>
      <c r="CL65" s="434"/>
      <c r="CM65" s="434"/>
      <c r="CN65" s="434"/>
      <c r="CO65" s="434"/>
      <c r="CP65" s="434"/>
      <c r="CQ65" s="434"/>
      <c r="CR65" s="434"/>
      <c r="CS65" s="434"/>
      <c r="CT65" s="434"/>
      <c r="CU65" s="434"/>
      <c r="CV65" s="434"/>
      <c r="CW65" s="434"/>
      <c r="CX65" s="434"/>
      <c r="CY65" s="434"/>
      <c r="CZ65" s="434"/>
      <c r="DA65" s="434"/>
      <c r="DB65" s="434"/>
      <c r="DC65" s="434"/>
      <c r="DD65" s="434"/>
      <c r="DE65" s="434"/>
      <c r="DF65" s="434"/>
      <c r="DG65" s="434"/>
      <c r="DH65" s="434"/>
      <c r="DI65" s="434"/>
      <c r="DJ65" s="434"/>
    </row>
    <row r="66" spans="1:114" s="2" customFormat="1" ht="14.1" customHeight="1" x14ac:dyDescent="0.25">
      <c r="A66" s="49" t="s">
        <v>87</v>
      </c>
      <c r="B66" s="50">
        <v>3230</v>
      </c>
      <c r="C66" s="51" t="s">
        <v>88</v>
      </c>
      <c r="D66" s="21">
        <v>4403</v>
      </c>
      <c r="E66" s="153"/>
      <c r="F66" s="21"/>
      <c r="G66" s="273"/>
      <c r="H66" s="156">
        <f t="shared" si="3"/>
        <v>0</v>
      </c>
      <c r="I66" s="205"/>
      <c r="J66" s="184"/>
      <c r="K66" s="184"/>
      <c r="L66" s="184"/>
      <c r="M66" s="184"/>
      <c r="N66" s="222">
        <v>0</v>
      </c>
      <c r="O66" s="222"/>
      <c r="P66" s="196">
        <f t="shared" si="13"/>
        <v>0</v>
      </c>
      <c r="Q66" s="223"/>
      <c r="R66" s="156">
        <f t="shared" si="6"/>
        <v>0</v>
      </c>
      <c r="S66" s="220">
        <v>0</v>
      </c>
      <c r="T66" s="431"/>
      <c r="U66" s="432"/>
      <c r="V66" s="432"/>
      <c r="W66" s="432"/>
      <c r="X66" s="428"/>
      <c r="Y66" s="428"/>
      <c r="Z66" s="433"/>
      <c r="AA66" s="433"/>
      <c r="AB66" s="433"/>
      <c r="AC66" s="434"/>
      <c r="AD66" s="434"/>
      <c r="AE66" s="434"/>
      <c r="AF66" s="434"/>
      <c r="AG66" s="434"/>
      <c r="AH66" s="434"/>
      <c r="AI66" s="434"/>
      <c r="AJ66" s="434"/>
      <c r="AK66" s="434"/>
      <c r="AL66" s="434"/>
      <c r="AM66" s="434"/>
      <c r="AN66" s="434"/>
      <c r="AO66" s="434"/>
      <c r="AP66" s="434"/>
      <c r="AQ66" s="434"/>
      <c r="AR66" s="434"/>
      <c r="AS66" s="434"/>
      <c r="AT66" s="434"/>
      <c r="AU66" s="434"/>
      <c r="AV66" s="434"/>
      <c r="AW66" s="434"/>
      <c r="AX66" s="434"/>
      <c r="AY66" s="434"/>
      <c r="AZ66" s="434"/>
      <c r="BA66" s="434"/>
      <c r="BB66" s="434"/>
      <c r="BC66" s="434"/>
      <c r="BD66" s="434"/>
      <c r="BE66" s="434"/>
      <c r="BF66" s="434"/>
      <c r="BG66" s="434"/>
      <c r="BH66" s="434"/>
      <c r="BI66" s="434"/>
      <c r="BJ66" s="434"/>
      <c r="BK66" s="434"/>
      <c r="BL66" s="434"/>
      <c r="BM66" s="434"/>
      <c r="BN66" s="434"/>
      <c r="BO66" s="434"/>
      <c r="BP66" s="434"/>
      <c r="BQ66" s="434"/>
      <c r="BR66" s="434"/>
      <c r="BS66" s="434"/>
      <c r="BT66" s="434"/>
      <c r="BU66" s="434"/>
      <c r="BV66" s="434"/>
      <c r="BW66" s="434"/>
      <c r="BX66" s="434"/>
      <c r="BY66" s="434"/>
      <c r="BZ66" s="434"/>
      <c r="CA66" s="434"/>
      <c r="CB66" s="434"/>
      <c r="CC66" s="434"/>
      <c r="CD66" s="434"/>
      <c r="CE66" s="434"/>
      <c r="CF66" s="434"/>
      <c r="CG66" s="434"/>
      <c r="CH66" s="434"/>
      <c r="CI66" s="434"/>
      <c r="CJ66" s="434"/>
      <c r="CK66" s="434"/>
      <c r="CL66" s="434"/>
      <c r="CM66" s="434"/>
      <c r="CN66" s="434"/>
      <c r="CO66" s="434"/>
      <c r="CP66" s="434"/>
      <c r="CQ66" s="434"/>
      <c r="CR66" s="434"/>
      <c r="CS66" s="434"/>
      <c r="CT66" s="434"/>
      <c r="CU66" s="434"/>
      <c r="CV66" s="434"/>
      <c r="CW66" s="434"/>
      <c r="CX66" s="434"/>
      <c r="CY66" s="434"/>
      <c r="CZ66" s="434"/>
      <c r="DA66" s="434"/>
      <c r="DB66" s="434"/>
      <c r="DC66" s="434"/>
      <c r="DD66" s="434"/>
      <c r="DE66" s="434"/>
      <c r="DF66" s="434"/>
      <c r="DG66" s="434"/>
      <c r="DH66" s="434"/>
      <c r="DI66" s="434"/>
      <c r="DJ66" s="434"/>
    </row>
    <row r="67" spans="1:114" s="2" customFormat="1" ht="14.1" customHeight="1" x14ac:dyDescent="0.25">
      <c r="A67" s="49" t="s">
        <v>89</v>
      </c>
      <c r="B67" s="50">
        <v>3233</v>
      </c>
      <c r="C67" s="51" t="s">
        <v>90</v>
      </c>
      <c r="D67" s="21">
        <v>15882</v>
      </c>
      <c r="E67" s="153">
        <v>20000</v>
      </c>
      <c r="F67" s="21"/>
      <c r="G67" s="273"/>
      <c r="H67" s="156">
        <f t="shared" si="3"/>
        <v>20000</v>
      </c>
      <c r="I67" s="205"/>
      <c r="J67" s="184"/>
      <c r="K67" s="184"/>
      <c r="L67" s="184">
        <v>20000</v>
      </c>
      <c r="M67" s="184">
        <v>14765</v>
      </c>
      <c r="N67" s="222">
        <v>20000</v>
      </c>
      <c r="O67" s="222"/>
      <c r="P67" s="196">
        <f t="shared" si="13"/>
        <v>20000</v>
      </c>
      <c r="Q67" s="223"/>
      <c r="R67" s="156">
        <f t="shared" si="6"/>
        <v>20000</v>
      </c>
      <c r="S67" s="220">
        <v>13015</v>
      </c>
      <c r="T67" s="431"/>
      <c r="U67" s="432"/>
      <c r="V67" s="432"/>
      <c r="W67" s="432"/>
      <c r="X67" s="428"/>
      <c r="Y67" s="428"/>
      <c r="Z67" s="433"/>
      <c r="AA67" s="433"/>
      <c r="AB67" s="433"/>
      <c r="AC67" s="434"/>
      <c r="AD67" s="434"/>
      <c r="AE67" s="434"/>
      <c r="AF67" s="434"/>
      <c r="AG67" s="434"/>
      <c r="AH67" s="434"/>
      <c r="AI67" s="434"/>
      <c r="AJ67" s="434"/>
      <c r="AK67" s="434"/>
      <c r="AL67" s="434"/>
      <c r="AM67" s="434"/>
      <c r="AN67" s="434"/>
      <c r="AO67" s="434"/>
      <c r="AP67" s="434"/>
      <c r="AQ67" s="434"/>
      <c r="AR67" s="434"/>
      <c r="AS67" s="434"/>
      <c r="AT67" s="434"/>
      <c r="AU67" s="434"/>
      <c r="AV67" s="434"/>
      <c r="AW67" s="434"/>
      <c r="AX67" s="434"/>
      <c r="AY67" s="434"/>
      <c r="AZ67" s="434"/>
      <c r="BA67" s="434"/>
      <c r="BB67" s="434"/>
      <c r="BC67" s="434"/>
      <c r="BD67" s="434"/>
      <c r="BE67" s="434"/>
      <c r="BF67" s="434"/>
      <c r="BG67" s="434"/>
      <c r="BH67" s="434"/>
      <c r="BI67" s="434"/>
      <c r="BJ67" s="434"/>
      <c r="BK67" s="434"/>
      <c r="BL67" s="434"/>
      <c r="BM67" s="434"/>
      <c r="BN67" s="434"/>
      <c r="BO67" s="434"/>
      <c r="BP67" s="434"/>
      <c r="BQ67" s="434"/>
      <c r="BR67" s="434"/>
      <c r="BS67" s="434"/>
      <c r="BT67" s="434"/>
      <c r="BU67" s="434"/>
      <c r="BV67" s="434"/>
      <c r="BW67" s="434"/>
      <c r="BX67" s="434"/>
      <c r="BY67" s="434"/>
      <c r="BZ67" s="434"/>
      <c r="CA67" s="434"/>
      <c r="CB67" s="434"/>
      <c r="CC67" s="434"/>
      <c r="CD67" s="434"/>
      <c r="CE67" s="434"/>
      <c r="CF67" s="434"/>
      <c r="CG67" s="434"/>
      <c r="CH67" s="434"/>
      <c r="CI67" s="434"/>
      <c r="CJ67" s="434"/>
      <c r="CK67" s="434"/>
      <c r="CL67" s="434"/>
      <c r="CM67" s="434"/>
      <c r="CN67" s="434"/>
      <c r="CO67" s="434"/>
      <c r="CP67" s="434"/>
      <c r="CQ67" s="434"/>
      <c r="CR67" s="434"/>
      <c r="CS67" s="434"/>
      <c r="CT67" s="434"/>
      <c r="CU67" s="434"/>
      <c r="CV67" s="434"/>
      <c r="CW67" s="434"/>
      <c r="CX67" s="434"/>
      <c r="CY67" s="434"/>
      <c r="CZ67" s="434"/>
      <c r="DA67" s="434"/>
      <c r="DB67" s="434"/>
      <c r="DC67" s="434"/>
      <c r="DD67" s="434"/>
      <c r="DE67" s="434"/>
      <c r="DF67" s="434"/>
      <c r="DG67" s="434"/>
      <c r="DH67" s="434"/>
      <c r="DI67" s="434"/>
      <c r="DJ67" s="434"/>
    </row>
    <row r="68" spans="1:114" s="2" customFormat="1" ht="14.1" customHeight="1" x14ac:dyDescent="0.25">
      <c r="A68" s="49" t="s">
        <v>91</v>
      </c>
      <c r="B68" s="50">
        <v>3237</v>
      </c>
      <c r="C68" s="51" t="s">
        <v>92</v>
      </c>
      <c r="D68" s="21">
        <v>26130</v>
      </c>
      <c r="E68" s="153">
        <v>10000</v>
      </c>
      <c r="F68" s="21"/>
      <c r="G68" s="273"/>
      <c r="H68" s="156">
        <f t="shared" si="3"/>
        <v>10000</v>
      </c>
      <c r="I68" s="205"/>
      <c r="J68" s="184"/>
      <c r="K68" s="184"/>
      <c r="L68" s="184">
        <v>10000</v>
      </c>
      <c r="M68" s="184">
        <v>8859</v>
      </c>
      <c r="N68" s="222">
        <v>0</v>
      </c>
      <c r="O68" s="222">
        <v>2000</v>
      </c>
      <c r="P68" s="196">
        <f t="shared" si="13"/>
        <v>2000</v>
      </c>
      <c r="Q68" s="222">
        <v>25000</v>
      </c>
      <c r="R68" s="156">
        <f t="shared" si="6"/>
        <v>27000</v>
      </c>
      <c r="S68" s="220">
        <v>20508</v>
      </c>
      <c r="T68" s="431"/>
      <c r="U68" s="432"/>
      <c r="V68" s="432"/>
      <c r="W68" s="432"/>
      <c r="X68" s="428"/>
      <c r="Y68" s="428"/>
      <c r="Z68" s="433"/>
      <c r="AA68" s="433"/>
      <c r="AB68" s="433"/>
      <c r="AC68" s="434"/>
      <c r="AD68" s="434"/>
      <c r="AE68" s="434"/>
      <c r="AF68" s="434"/>
      <c r="AG68" s="434"/>
      <c r="AH68" s="434"/>
      <c r="AI68" s="434"/>
      <c r="AJ68" s="434"/>
      <c r="AK68" s="434"/>
      <c r="AL68" s="434"/>
      <c r="AM68" s="434"/>
      <c r="AN68" s="434"/>
      <c r="AO68" s="434"/>
      <c r="AP68" s="434"/>
      <c r="AQ68" s="434"/>
      <c r="AR68" s="434"/>
      <c r="AS68" s="434"/>
      <c r="AT68" s="434"/>
      <c r="AU68" s="434"/>
      <c r="AV68" s="434"/>
      <c r="AW68" s="434"/>
      <c r="AX68" s="434"/>
      <c r="AY68" s="434"/>
      <c r="AZ68" s="434"/>
      <c r="BA68" s="434"/>
      <c r="BB68" s="434"/>
      <c r="BC68" s="434"/>
      <c r="BD68" s="434"/>
      <c r="BE68" s="434"/>
      <c r="BF68" s="434"/>
      <c r="BG68" s="434"/>
      <c r="BH68" s="434"/>
      <c r="BI68" s="434"/>
      <c r="BJ68" s="434"/>
      <c r="BK68" s="434"/>
      <c r="BL68" s="434"/>
      <c r="BM68" s="434"/>
      <c r="BN68" s="434"/>
      <c r="BO68" s="434"/>
      <c r="BP68" s="434"/>
      <c r="BQ68" s="434"/>
      <c r="BR68" s="434"/>
      <c r="BS68" s="434"/>
      <c r="BT68" s="434"/>
      <c r="BU68" s="434"/>
      <c r="BV68" s="434"/>
      <c r="BW68" s="434"/>
      <c r="BX68" s="434"/>
      <c r="BY68" s="434"/>
      <c r="BZ68" s="434"/>
      <c r="CA68" s="434"/>
      <c r="CB68" s="434"/>
      <c r="CC68" s="434"/>
      <c r="CD68" s="434"/>
      <c r="CE68" s="434"/>
      <c r="CF68" s="434"/>
      <c r="CG68" s="434"/>
      <c r="CH68" s="434"/>
      <c r="CI68" s="434"/>
      <c r="CJ68" s="434"/>
      <c r="CK68" s="434"/>
      <c r="CL68" s="434"/>
      <c r="CM68" s="434"/>
      <c r="CN68" s="434"/>
      <c r="CO68" s="434"/>
      <c r="CP68" s="434"/>
      <c r="CQ68" s="434"/>
      <c r="CR68" s="434"/>
      <c r="CS68" s="434"/>
      <c r="CT68" s="434"/>
      <c r="CU68" s="434"/>
      <c r="CV68" s="434"/>
      <c r="CW68" s="434"/>
      <c r="CX68" s="434"/>
      <c r="CY68" s="434"/>
      <c r="CZ68" s="434"/>
      <c r="DA68" s="434"/>
      <c r="DB68" s="434"/>
      <c r="DC68" s="434"/>
      <c r="DD68" s="434"/>
      <c r="DE68" s="434"/>
      <c r="DF68" s="434"/>
      <c r="DG68" s="434"/>
      <c r="DH68" s="434"/>
      <c r="DI68" s="434"/>
      <c r="DJ68" s="434"/>
    </row>
    <row r="69" spans="1:114" s="2" customFormat="1" ht="14.1" customHeight="1" x14ac:dyDescent="0.25">
      <c r="A69" s="49" t="s">
        <v>93</v>
      </c>
      <c r="B69" s="50">
        <v>3238</v>
      </c>
      <c r="C69" s="51" t="s">
        <v>94</v>
      </c>
      <c r="D69" s="21">
        <v>14585</v>
      </c>
      <c r="E69" s="153">
        <v>20000</v>
      </c>
      <c r="F69" s="21"/>
      <c r="G69" s="273"/>
      <c r="H69" s="156">
        <f t="shared" si="3"/>
        <v>20000</v>
      </c>
      <c r="I69" s="205"/>
      <c r="J69" s="184"/>
      <c r="K69" s="184">
        <v>-15000</v>
      </c>
      <c r="L69" s="184">
        <v>5000</v>
      </c>
      <c r="M69" s="184">
        <v>5174</v>
      </c>
      <c r="N69" s="77">
        <v>20000</v>
      </c>
      <c r="O69" s="77"/>
      <c r="P69" s="196">
        <f t="shared" si="13"/>
        <v>20000</v>
      </c>
      <c r="Q69" s="222">
        <v>-20000</v>
      </c>
      <c r="R69" s="156">
        <f t="shared" si="6"/>
        <v>0</v>
      </c>
      <c r="S69" s="220">
        <v>170</v>
      </c>
      <c r="T69" s="431"/>
      <c r="U69" s="432"/>
      <c r="V69" s="432"/>
      <c r="W69" s="432"/>
      <c r="X69" s="428"/>
      <c r="Y69" s="428"/>
      <c r="Z69" s="433"/>
      <c r="AA69" s="433"/>
      <c r="AB69" s="433"/>
      <c r="AC69" s="434"/>
      <c r="AD69" s="434"/>
      <c r="AE69" s="434"/>
      <c r="AF69" s="434"/>
      <c r="AG69" s="434"/>
      <c r="AH69" s="434"/>
      <c r="AI69" s="434"/>
      <c r="AJ69" s="434"/>
      <c r="AK69" s="434"/>
      <c r="AL69" s="434"/>
      <c r="AM69" s="434"/>
      <c r="AN69" s="434"/>
      <c r="AO69" s="434"/>
      <c r="AP69" s="434"/>
      <c r="AQ69" s="434"/>
      <c r="AR69" s="434"/>
      <c r="AS69" s="434"/>
      <c r="AT69" s="434"/>
      <c r="AU69" s="434"/>
      <c r="AV69" s="434"/>
      <c r="AW69" s="434"/>
      <c r="AX69" s="434"/>
      <c r="AY69" s="434"/>
      <c r="AZ69" s="434"/>
      <c r="BA69" s="434"/>
      <c r="BB69" s="434"/>
      <c r="BC69" s="434"/>
      <c r="BD69" s="434"/>
      <c r="BE69" s="434"/>
      <c r="BF69" s="434"/>
      <c r="BG69" s="434"/>
      <c r="BH69" s="434"/>
      <c r="BI69" s="434"/>
      <c r="BJ69" s="434"/>
      <c r="BK69" s="434"/>
      <c r="BL69" s="434"/>
      <c r="BM69" s="434"/>
      <c r="BN69" s="434"/>
      <c r="BO69" s="434"/>
      <c r="BP69" s="434"/>
      <c r="BQ69" s="434"/>
      <c r="BR69" s="434"/>
      <c r="BS69" s="434"/>
      <c r="BT69" s="434"/>
      <c r="BU69" s="434"/>
      <c r="BV69" s="434"/>
      <c r="BW69" s="434"/>
      <c r="BX69" s="434"/>
      <c r="BY69" s="434"/>
      <c r="BZ69" s="434"/>
      <c r="CA69" s="434"/>
      <c r="CB69" s="434"/>
      <c r="CC69" s="434"/>
      <c r="CD69" s="434"/>
      <c r="CE69" s="434"/>
      <c r="CF69" s="434"/>
      <c r="CG69" s="434"/>
      <c r="CH69" s="434"/>
      <c r="CI69" s="434"/>
      <c r="CJ69" s="434"/>
      <c r="CK69" s="434"/>
      <c r="CL69" s="434"/>
      <c r="CM69" s="434"/>
      <c r="CN69" s="434"/>
      <c r="CO69" s="434"/>
      <c r="CP69" s="434"/>
      <c r="CQ69" s="434"/>
      <c r="CR69" s="434"/>
      <c r="CS69" s="434"/>
      <c r="CT69" s="434"/>
      <c r="CU69" s="434"/>
      <c r="CV69" s="434"/>
      <c r="CW69" s="434"/>
      <c r="CX69" s="434"/>
      <c r="CY69" s="434"/>
      <c r="CZ69" s="434"/>
      <c r="DA69" s="434"/>
      <c r="DB69" s="434"/>
      <c r="DC69" s="434"/>
      <c r="DD69" s="434"/>
      <c r="DE69" s="434"/>
      <c r="DF69" s="434"/>
      <c r="DG69" s="434"/>
      <c r="DH69" s="434"/>
      <c r="DI69" s="434"/>
      <c r="DJ69" s="434"/>
    </row>
    <row r="70" spans="1:114" s="2" customFormat="1" ht="14.1" customHeight="1" x14ac:dyDescent="0.25">
      <c r="A70" s="38">
        <v>35</v>
      </c>
      <c r="B70" s="39"/>
      <c r="C70" s="40" t="s">
        <v>95</v>
      </c>
      <c r="D70" s="42">
        <f t="shared" ref="D70:G70" si="14">+D71+D86+D89</f>
        <v>6164215</v>
      </c>
      <c r="E70" s="41">
        <f t="shared" si="14"/>
        <v>5762405</v>
      </c>
      <c r="F70" s="41">
        <f t="shared" si="14"/>
        <v>0</v>
      </c>
      <c r="G70" s="41">
        <f t="shared" si="14"/>
        <v>0</v>
      </c>
      <c r="H70" s="48">
        <f t="shared" si="3"/>
        <v>6620775</v>
      </c>
      <c r="I70" s="277">
        <f>+I71+I86+I89</f>
        <v>858370</v>
      </c>
      <c r="J70" s="41">
        <f>+J71+J86+J89</f>
        <v>738068</v>
      </c>
      <c r="K70" s="41">
        <f>+K71+K86+K89</f>
        <v>54877</v>
      </c>
      <c r="L70" s="41">
        <f t="shared" ref="L70:M70" si="15">+L71+L86+L89</f>
        <v>7413720</v>
      </c>
      <c r="M70" s="41">
        <f t="shared" si="15"/>
        <v>7220090.8100000005</v>
      </c>
      <c r="N70" s="66">
        <f>+N71+N86+N89</f>
        <v>6625927</v>
      </c>
      <c r="O70" s="66">
        <f>+O71+O86+O89</f>
        <v>350792</v>
      </c>
      <c r="P70" s="59">
        <f>+O70+N70</f>
        <v>6976719</v>
      </c>
      <c r="Q70" s="66">
        <f>+Q71+Q86</f>
        <v>296533</v>
      </c>
      <c r="R70" s="48">
        <f t="shared" si="6"/>
        <v>7273252</v>
      </c>
      <c r="S70" s="66">
        <f>+S71+S86+S89</f>
        <v>5180538</v>
      </c>
      <c r="T70" s="431"/>
      <c r="U70" s="432"/>
      <c r="V70" s="432"/>
      <c r="W70" s="432"/>
      <c r="X70" s="428"/>
      <c r="Y70" s="428"/>
      <c r="Z70" s="433"/>
      <c r="AA70" s="433"/>
      <c r="AB70" s="433"/>
      <c r="AC70" s="434"/>
      <c r="AD70" s="434"/>
      <c r="AE70" s="434"/>
      <c r="AF70" s="434"/>
      <c r="AG70" s="434"/>
      <c r="AH70" s="434"/>
      <c r="AI70" s="434"/>
      <c r="AJ70" s="434"/>
      <c r="AK70" s="434"/>
      <c r="AL70" s="434"/>
      <c r="AM70" s="434"/>
      <c r="AN70" s="434"/>
      <c r="AO70" s="434"/>
      <c r="AP70" s="434"/>
      <c r="AQ70" s="434"/>
      <c r="AR70" s="434"/>
      <c r="AS70" s="434"/>
      <c r="AT70" s="434"/>
      <c r="AU70" s="434"/>
      <c r="AV70" s="434"/>
      <c r="AW70" s="434"/>
      <c r="AX70" s="434"/>
      <c r="AY70" s="434"/>
      <c r="AZ70" s="434"/>
      <c r="BA70" s="434"/>
      <c r="BB70" s="434"/>
      <c r="BC70" s="434"/>
      <c r="BD70" s="434"/>
      <c r="BE70" s="434"/>
      <c r="BF70" s="434"/>
      <c r="BG70" s="434"/>
      <c r="BH70" s="434"/>
      <c r="BI70" s="434"/>
      <c r="BJ70" s="434"/>
      <c r="BK70" s="434"/>
      <c r="BL70" s="434"/>
      <c r="BM70" s="434"/>
      <c r="BN70" s="434"/>
      <c r="BO70" s="434"/>
      <c r="BP70" s="434"/>
      <c r="BQ70" s="434"/>
      <c r="BR70" s="434"/>
      <c r="BS70" s="434"/>
      <c r="BT70" s="434"/>
      <c r="BU70" s="434"/>
      <c r="BV70" s="434"/>
      <c r="BW70" s="434"/>
      <c r="BX70" s="434"/>
      <c r="BY70" s="434"/>
      <c r="BZ70" s="434"/>
      <c r="CA70" s="434"/>
      <c r="CB70" s="434"/>
      <c r="CC70" s="434"/>
      <c r="CD70" s="434"/>
      <c r="CE70" s="434"/>
      <c r="CF70" s="434"/>
      <c r="CG70" s="434"/>
      <c r="CH70" s="434"/>
      <c r="CI70" s="434"/>
      <c r="CJ70" s="434"/>
      <c r="CK70" s="434"/>
      <c r="CL70" s="434"/>
      <c r="CM70" s="434"/>
      <c r="CN70" s="434"/>
      <c r="CO70" s="434"/>
      <c r="CP70" s="434"/>
      <c r="CQ70" s="434"/>
      <c r="CR70" s="434"/>
      <c r="CS70" s="434"/>
      <c r="CT70" s="434"/>
      <c r="CU70" s="434"/>
      <c r="CV70" s="434"/>
      <c r="CW70" s="434"/>
      <c r="CX70" s="434"/>
      <c r="CY70" s="434"/>
      <c r="CZ70" s="434"/>
      <c r="DA70" s="434"/>
      <c r="DB70" s="434"/>
      <c r="DC70" s="434"/>
      <c r="DD70" s="434"/>
      <c r="DE70" s="434"/>
      <c r="DF70" s="434"/>
      <c r="DG70" s="434"/>
      <c r="DH70" s="434"/>
      <c r="DI70" s="434"/>
      <c r="DJ70" s="434"/>
    </row>
    <row r="71" spans="1:114" s="2" customFormat="1" ht="14.1" customHeight="1" x14ac:dyDescent="0.25">
      <c r="A71" s="49">
        <v>3500</v>
      </c>
      <c r="B71" s="50"/>
      <c r="C71" s="51" t="s">
        <v>96</v>
      </c>
      <c r="D71" s="21">
        <f>+D72+D73+D75+D76+D77+D78+D81+D82+D84+D85</f>
        <v>173487</v>
      </c>
      <c r="E71" s="153">
        <f>+E72+E73+E75+E76+E77+E78+E81+E82+E84+E85</f>
        <v>35000</v>
      </c>
      <c r="F71" s="21">
        <f t="shared" ref="F71:I71" si="16">+F72+F73+F75+F76+F77+F78+F81+F82+F84+F85</f>
        <v>0</v>
      </c>
      <c r="G71" s="61">
        <f t="shared" si="16"/>
        <v>0</v>
      </c>
      <c r="H71" s="153">
        <f t="shared" si="3"/>
        <v>35000</v>
      </c>
      <c r="I71" s="205">
        <f t="shared" si="16"/>
        <v>0</v>
      </c>
      <c r="J71" s="184">
        <f>SUM(J72:J85)</f>
        <v>47818</v>
      </c>
      <c r="K71" s="184">
        <f>SUM(K72:K85)</f>
        <v>30698</v>
      </c>
      <c r="L71" s="184">
        <f t="shared" ref="L71:M71" si="17">SUM(L72:L85)</f>
        <v>117419</v>
      </c>
      <c r="M71" s="184">
        <f t="shared" si="17"/>
        <v>77354</v>
      </c>
      <c r="N71" s="76">
        <f>+N72+N73+N74+N75+N76+N77+N78+N79+N80+N81+N82+N84+N85</f>
        <v>35000</v>
      </c>
      <c r="O71" s="76">
        <f>+O72+O73+O74+O75+O76+O77+O78+O79+O80+O81+O82+O84+O85</f>
        <v>41500</v>
      </c>
      <c r="P71" s="98">
        <f>+O71+N71</f>
        <v>76500</v>
      </c>
      <c r="Q71" s="220">
        <f>+Q72+Q73+Q74+Q75+Q76+Q77+Q78+Q79+Q80+Q81+Q82+Q83+Q84+Q85</f>
        <v>42217</v>
      </c>
      <c r="R71" s="153">
        <f t="shared" si="6"/>
        <v>118717</v>
      </c>
      <c r="S71" s="220">
        <f>SUM(S72:S85)</f>
        <v>69097</v>
      </c>
      <c r="T71" s="431"/>
      <c r="U71" s="432"/>
      <c r="V71" s="432"/>
      <c r="W71" s="432"/>
      <c r="X71" s="428"/>
      <c r="Y71" s="428"/>
      <c r="Z71" s="433"/>
      <c r="AA71" s="433"/>
      <c r="AB71" s="433"/>
      <c r="AC71" s="434"/>
      <c r="AD71" s="434"/>
      <c r="AE71" s="434"/>
      <c r="AF71" s="434"/>
      <c r="AG71" s="434"/>
      <c r="AH71" s="434"/>
      <c r="AI71" s="434"/>
      <c r="AJ71" s="434"/>
      <c r="AK71" s="434"/>
      <c r="AL71" s="434"/>
      <c r="AM71" s="434"/>
      <c r="AN71" s="434"/>
      <c r="AO71" s="434"/>
      <c r="AP71" s="434"/>
      <c r="AQ71" s="434"/>
      <c r="AR71" s="434"/>
      <c r="AS71" s="434"/>
      <c r="AT71" s="434"/>
      <c r="AU71" s="434"/>
      <c r="AV71" s="434"/>
      <c r="AW71" s="434"/>
      <c r="AX71" s="434"/>
      <c r="AY71" s="434"/>
      <c r="AZ71" s="434"/>
      <c r="BA71" s="434"/>
      <c r="BB71" s="434"/>
      <c r="BC71" s="434"/>
      <c r="BD71" s="434"/>
      <c r="BE71" s="434"/>
      <c r="BF71" s="434"/>
      <c r="BG71" s="434"/>
      <c r="BH71" s="434"/>
      <c r="BI71" s="434"/>
      <c r="BJ71" s="434"/>
      <c r="BK71" s="434"/>
      <c r="BL71" s="434"/>
      <c r="BM71" s="434"/>
      <c r="BN71" s="434"/>
      <c r="BO71" s="434"/>
      <c r="BP71" s="434"/>
      <c r="BQ71" s="434"/>
      <c r="BR71" s="434"/>
      <c r="BS71" s="434"/>
      <c r="BT71" s="434"/>
      <c r="BU71" s="434"/>
      <c r="BV71" s="434"/>
      <c r="BW71" s="434"/>
      <c r="BX71" s="434"/>
      <c r="BY71" s="434"/>
      <c r="BZ71" s="434"/>
      <c r="CA71" s="434"/>
      <c r="CB71" s="434"/>
      <c r="CC71" s="434"/>
      <c r="CD71" s="434"/>
      <c r="CE71" s="434"/>
      <c r="CF71" s="434"/>
      <c r="CG71" s="434"/>
      <c r="CH71" s="434"/>
      <c r="CI71" s="434"/>
      <c r="CJ71" s="434"/>
      <c r="CK71" s="434"/>
      <c r="CL71" s="434"/>
      <c r="CM71" s="434"/>
      <c r="CN71" s="434"/>
      <c r="CO71" s="434"/>
      <c r="CP71" s="434"/>
      <c r="CQ71" s="434"/>
      <c r="CR71" s="434"/>
      <c r="CS71" s="434"/>
      <c r="CT71" s="434"/>
      <c r="CU71" s="434"/>
      <c r="CV71" s="434"/>
      <c r="CW71" s="434"/>
      <c r="CX71" s="434"/>
      <c r="CY71" s="434"/>
      <c r="CZ71" s="434"/>
      <c r="DA71" s="434"/>
      <c r="DB71" s="434"/>
      <c r="DC71" s="434"/>
      <c r="DD71" s="434"/>
      <c r="DE71" s="434"/>
      <c r="DF71" s="434"/>
      <c r="DG71" s="434"/>
      <c r="DH71" s="434"/>
      <c r="DI71" s="434"/>
      <c r="DJ71" s="434"/>
    </row>
    <row r="72" spans="1:114" s="2" customFormat="1" ht="14.1" customHeight="1" x14ac:dyDescent="0.25">
      <c r="A72" s="43" t="s">
        <v>97</v>
      </c>
      <c r="B72" s="50"/>
      <c r="C72" s="45" t="s">
        <v>98</v>
      </c>
      <c r="D72" s="20">
        <v>0</v>
      </c>
      <c r="E72" s="153"/>
      <c r="F72" s="21"/>
      <c r="G72" s="273"/>
      <c r="H72" s="156">
        <f t="shared" si="3"/>
        <v>0</v>
      </c>
      <c r="I72" s="280"/>
      <c r="J72" s="157">
        <v>6904</v>
      </c>
      <c r="K72" s="157">
        <v>14218</v>
      </c>
      <c r="L72" s="157">
        <v>21122</v>
      </c>
      <c r="M72" s="157">
        <v>43286</v>
      </c>
      <c r="N72" s="76"/>
      <c r="O72" s="76"/>
      <c r="P72" s="350">
        <f t="shared" ref="P72:P85" si="18">+O72+N72</f>
        <v>0</v>
      </c>
      <c r="Q72" s="222">
        <v>7709</v>
      </c>
      <c r="R72" s="156">
        <f t="shared" si="6"/>
        <v>7709</v>
      </c>
      <c r="S72" s="222">
        <v>7709</v>
      </c>
      <c r="T72" s="431"/>
      <c r="U72" s="432"/>
      <c r="V72" s="432"/>
      <c r="W72" s="432"/>
      <c r="X72" s="428"/>
      <c r="Y72" s="428"/>
      <c r="Z72" s="433"/>
      <c r="AA72" s="433"/>
      <c r="AB72" s="433"/>
      <c r="AC72" s="434"/>
      <c r="AD72" s="434"/>
      <c r="AE72" s="434"/>
      <c r="AF72" s="434"/>
      <c r="AG72" s="434"/>
      <c r="AH72" s="434"/>
      <c r="AI72" s="434"/>
      <c r="AJ72" s="434"/>
      <c r="AK72" s="434"/>
      <c r="AL72" s="434"/>
      <c r="AM72" s="434"/>
      <c r="AN72" s="434"/>
      <c r="AO72" s="434"/>
      <c r="AP72" s="434"/>
      <c r="AQ72" s="434"/>
      <c r="AR72" s="434"/>
      <c r="AS72" s="434"/>
      <c r="AT72" s="434"/>
      <c r="AU72" s="434"/>
      <c r="AV72" s="434"/>
      <c r="AW72" s="434"/>
      <c r="AX72" s="434"/>
      <c r="AY72" s="434"/>
      <c r="AZ72" s="434"/>
      <c r="BA72" s="434"/>
      <c r="BB72" s="434"/>
      <c r="BC72" s="434"/>
      <c r="BD72" s="434"/>
      <c r="BE72" s="434"/>
      <c r="BF72" s="434"/>
      <c r="BG72" s="434"/>
      <c r="BH72" s="434"/>
      <c r="BI72" s="434"/>
      <c r="BJ72" s="434"/>
      <c r="BK72" s="434"/>
      <c r="BL72" s="434"/>
      <c r="BM72" s="434"/>
      <c r="BN72" s="434"/>
      <c r="BO72" s="434"/>
      <c r="BP72" s="434"/>
      <c r="BQ72" s="434"/>
      <c r="BR72" s="434"/>
      <c r="BS72" s="434"/>
      <c r="BT72" s="434"/>
      <c r="BU72" s="434"/>
      <c r="BV72" s="434"/>
      <c r="BW72" s="434"/>
      <c r="BX72" s="434"/>
      <c r="BY72" s="434"/>
      <c r="BZ72" s="434"/>
      <c r="CA72" s="434"/>
      <c r="CB72" s="434"/>
      <c r="CC72" s="434"/>
      <c r="CD72" s="434"/>
      <c r="CE72" s="434"/>
      <c r="CF72" s="434"/>
      <c r="CG72" s="434"/>
      <c r="CH72" s="434"/>
      <c r="CI72" s="434"/>
      <c r="CJ72" s="434"/>
      <c r="CK72" s="434"/>
      <c r="CL72" s="434"/>
      <c r="CM72" s="434"/>
      <c r="CN72" s="434"/>
      <c r="CO72" s="434"/>
      <c r="CP72" s="434"/>
      <c r="CQ72" s="434"/>
      <c r="CR72" s="434"/>
      <c r="CS72" s="434"/>
      <c r="CT72" s="434"/>
      <c r="CU72" s="434"/>
      <c r="CV72" s="434"/>
      <c r="CW72" s="434"/>
      <c r="CX72" s="434"/>
      <c r="CY72" s="434"/>
      <c r="CZ72" s="434"/>
      <c r="DA72" s="434"/>
      <c r="DB72" s="434"/>
      <c r="DC72" s="434"/>
      <c r="DD72" s="434"/>
      <c r="DE72" s="434"/>
      <c r="DF72" s="434"/>
      <c r="DG72" s="434"/>
      <c r="DH72" s="434"/>
      <c r="DI72" s="434"/>
      <c r="DJ72" s="434"/>
    </row>
    <row r="73" spans="1:114" s="2" customFormat="1" ht="14.1" customHeight="1" x14ac:dyDescent="0.25">
      <c r="A73" s="43" t="s">
        <v>97</v>
      </c>
      <c r="B73" s="50"/>
      <c r="C73" s="45" t="s">
        <v>99</v>
      </c>
      <c r="D73" s="20">
        <v>26954</v>
      </c>
      <c r="E73" s="153"/>
      <c r="F73" s="21"/>
      <c r="G73" s="273"/>
      <c r="H73" s="156">
        <f t="shared" si="3"/>
        <v>0</v>
      </c>
      <c r="I73" s="280"/>
      <c r="J73" s="157"/>
      <c r="K73" s="157"/>
      <c r="L73" s="157"/>
      <c r="M73" s="157"/>
      <c r="N73" s="76"/>
      <c r="O73" s="76"/>
      <c r="P73" s="350">
        <f t="shared" si="18"/>
        <v>0</v>
      </c>
      <c r="Q73" s="222"/>
      <c r="R73" s="156">
        <f t="shared" si="6"/>
        <v>0</v>
      </c>
      <c r="S73" s="222">
        <v>0</v>
      </c>
      <c r="T73" s="431"/>
      <c r="U73" s="432"/>
      <c r="V73" s="432"/>
      <c r="W73" s="432"/>
      <c r="X73" s="428"/>
      <c r="Y73" s="428"/>
      <c r="Z73" s="433"/>
      <c r="AA73" s="433"/>
      <c r="AB73" s="433"/>
      <c r="AC73" s="434"/>
      <c r="AD73" s="434"/>
      <c r="AE73" s="434"/>
      <c r="AF73" s="434"/>
      <c r="AG73" s="434"/>
      <c r="AH73" s="434"/>
      <c r="AI73" s="434"/>
      <c r="AJ73" s="434"/>
      <c r="AK73" s="434"/>
      <c r="AL73" s="434"/>
      <c r="AM73" s="434"/>
      <c r="AN73" s="434"/>
      <c r="AO73" s="434"/>
      <c r="AP73" s="434"/>
      <c r="AQ73" s="434"/>
      <c r="AR73" s="434"/>
      <c r="AS73" s="434"/>
      <c r="AT73" s="434"/>
      <c r="AU73" s="434"/>
      <c r="AV73" s="434"/>
      <c r="AW73" s="434"/>
      <c r="AX73" s="434"/>
      <c r="AY73" s="434"/>
      <c r="AZ73" s="434"/>
      <c r="BA73" s="434"/>
      <c r="BB73" s="434"/>
      <c r="BC73" s="434"/>
      <c r="BD73" s="434"/>
      <c r="BE73" s="434"/>
      <c r="BF73" s="434"/>
      <c r="BG73" s="434"/>
      <c r="BH73" s="434"/>
      <c r="BI73" s="434"/>
      <c r="BJ73" s="434"/>
      <c r="BK73" s="434"/>
      <c r="BL73" s="434"/>
      <c r="BM73" s="434"/>
      <c r="BN73" s="434"/>
      <c r="BO73" s="434"/>
      <c r="BP73" s="434"/>
      <c r="BQ73" s="434"/>
      <c r="BR73" s="434"/>
      <c r="BS73" s="434"/>
      <c r="BT73" s="434"/>
      <c r="BU73" s="434"/>
      <c r="BV73" s="434"/>
      <c r="BW73" s="434"/>
      <c r="BX73" s="434"/>
      <c r="BY73" s="434"/>
      <c r="BZ73" s="434"/>
      <c r="CA73" s="434"/>
      <c r="CB73" s="434"/>
      <c r="CC73" s="434"/>
      <c r="CD73" s="434"/>
      <c r="CE73" s="434"/>
      <c r="CF73" s="434"/>
      <c r="CG73" s="434"/>
      <c r="CH73" s="434"/>
      <c r="CI73" s="434"/>
      <c r="CJ73" s="434"/>
      <c r="CK73" s="434"/>
      <c r="CL73" s="434"/>
      <c r="CM73" s="434"/>
      <c r="CN73" s="434"/>
      <c r="CO73" s="434"/>
      <c r="CP73" s="434"/>
      <c r="CQ73" s="434"/>
      <c r="CR73" s="434"/>
      <c r="CS73" s="434"/>
      <c r="CT73" s="434"/>
      <c r="CU73" s="434"/>
      <c r="CV73" s="434"/>
      <c r="CW73" s="434"/>
      <c r="CX73" s="434"/>
      <c r="CY73" s="434"/>
      <c r="CZ73" s="434"/>
      <c r="DA73" s="434"/>
      <c r="DB73" s="434"/>
      <c r="DC73" s="434"/>
      <c r="DD73" s="434"/>
      <c r="DE73" s="434"/>
      <c r="DF73" s="434"/>
      <c r="DG73" s="434"/>
      <c r="DH73" s="434"/>
      <c r="DI73" s="434"/>
      <c r="DJ73" s="434"/>
    </row>
    <row r="74" spans="1:114" s="2" customFormat="1" ht="14.1" customHeight="1" x14ac:dyDescent="0.25">
      <c r="A74" s="43"/>
      <c r="B74" s="50"/>
      <c r="C74" s="45" t="s">
        <v>100</v>
      </c>
      <c r="D74" s="20"/>
      <c r="E74" s="153"/>
      <c r="F74" s="21"/>
      <c r="G74" s="273"/>
      <c r="H74" s="156"/>
      <c r="I74" s="280"/>
      <c r="J74" s="157"/>
      <c r="K74" s="157"/>
      <c r="L74" s="157">
        <v>3903</v>
      </c>
      <c r="M74" s="157">
        <v>3903</v>
      </c>
      <c r="N74" s="76"/>
      <c r="O74" s="76"/>
      <c r="P74" s="350">
        <f t="shared" si="18"/>
        <v>0</v>
      </c>
      <c r="Q74" s="222">
        <v>4844</v>
      </c>
      <c r="R74" s="156">
        <f t="shared" si="6"/>
        <v>4844</v>
      </c>
      <c r="S74" s="222">
        <v>4844</v>
      </c>
      <c r="T74" s="431"/>
      <c r="U74" s="432"/>
      <c r="V74" s="432"/>
      <c r="W74" s="432"/>
      <c r="X74" s="428"/>
      <c r="Y74" s="428"/>
      <c r="Z74" s="433"/>
      <c r="AA74" s="433"/>
      <c r="AB74" s="433"/>
      <c r="AC74" s="434"/>
      <c r="AD74" s="434"/>
      <c r="AE74" s="434"/>
      <c r="AF74" s="434"/>
      <c r="AG74" s="434"/>
      <c r="AH74" s="434"/>
      <c r="AI74" s="434"/>
      <c r="AJ74" s="434"/>
      <c r="AK74" s="434"/>
      <c r="AL74" s="434"/>
      <c r="AM74" s="434"/>
      <c r="AN74" s="434"/>
      <c r="AO74" s="434"/>
      <c r="AP74" s="434"/>
      <c r="AQ74" s="434"/>
      <c r="AR74" s="434"/>
      <c r="AS74" s="434"/>
      <c r="AT74" s="434"/>
      <c r="AU74" s="434"/>
      <c r="AV74" s="434"/>
      <c r="AW74" s="434"/>
      <c r="AX74" s="434"/>
      <c r="AY74" s="434"/>
      <c r="AZ74" s="434"/>
      <c r="BA74" s="434"/>
      <c r="BB74" s="434"/>
      <c r="BC74" s="434"/>
      <c r="BD74" s="434"/>
      <c r="BE74" s="434"/>
      <c r="BF74" s="434"/>
      <c r="BG74" s="434"/>
      <c r="BH74" s="434"/>
      <c r="BI74" s="434"/>
      <c r="BJ74" s="434"/>
      <c r="BK74" s="434"/>
      <c r="BL74" s="434"/>
      <c r="BM74" s="434"/>
      <c r="BN74" s="434"/>
      <c r="BO74" s="434"/>
      <c r="BP74" s="434"/>
      <c r="BQ74" s="434"/>
      <c r="BR74" s="434"/>
      <c r="BS74" s="434"/>
      <c r="BT74" s="434"/>
      <c r="BU74" s="434"/>
      <c r="BV74" s="434"/>
      <c r="BW74" s="434"/>
      <c r="BX74" s="434"/>
      <c r="BY74" s="434"/>
      <c r="BZ74" s="434"/>
      <c r="CA74" s="434"/>
      <c r="CB74" s="434"/>
      <c r="CC74" s="434"/>
      <c r="CD74" s="434"/>
      <c r="CE74" s="434"/>
      <c r="CF74" s="434"/>
      <c r="CG74" s="434"/>
      <c r="CH74" s="434"/>
      <c r="CI74" s="434"/>
      <c r="CJ74" s="434"/>
      <c r="CK74" s="434"/>
      <c r="CL74" s="434"/>
      <c r="CM74" s="434"/>
      <c r="CN74" s="434"/>
      <c r="CO74" s="434"/>
      <c r="CP74" s="434"/>
      <c r="CQ74" s="434"/>
      <c r="CR74" s="434"/>
      <c r="CS74" s="434"/>
      <c r="CT74" s="434"/>
      <c r="CU74" s="434"/>
      <c r="CV74" s="434"/>
      <c r="CW74" s="434"/>
      <c r="CX74" s="434"/>
      <c r="CY74" s="434"/>
      <c r="CZ74" s="434"/>
      <c r="DA74" s="434"/>
      <c r="DB74" s="434"/>
      <c r="DC74" s="434"/>
      <c r="DD74" s="434"/>
      <c r="DE74" s="434"/>
      <c r="DF74" s="434"/>
      <c r="DG74" s="434"/>
      <c r="DH74" s="434"/>
      <c r="DI74" s="434"/>
      <c r="DJ74" s="434"/>
    </row>
    <row r="75" spans="1:114" ht="14.1" customHeight="1" x14ac:dyDescent="0.25">
      <c r="A75" s="43" t="s">
        <v>101</v>
      </c>
      <c r="B75" s="44"/>
      <c r="C75" s="45" t="s">
        <v>102</v>
      </c>
      <c r="D75" s="20">
        <v>333</v>
      </c>
      <c r="E75" s="156"/>
      <c r="F75" s="20"/>
      <c r="G75" s="273">
        <f t="shared" si="10"/>
        <v>0</v>
      </c>
      <c r="H75" s="156">
        <f t="shared" si="3"/>
        <v>0</v>
      </c>
      <c r="I75" s="280"/>
      <c r="J75" s="157">
        <v>500</v>
      </c>
      <c r="K75" s="157">
        <v>315</v>
      </c>
      <c r="L75" s="157">
        <v>815</v>
      </c>
      <c r="M75" s="157">
        <v>815</v>
      </c>
      <c r="N75" s="76"/>
      <c r="O75" s="76"/>
      <c r="P75" s="350">
        <f t="shared" si="18"/>
        <v>0</v>
      </c>
      <c r="Q75" s="222">
        <v>9955</v>
      </c>
      <c r="R75" s="156">
        <f t="shared" si="6"/>
        <v>9955</v>
      </c>
      <c r="S75" s="222">
        <v>9955</v>
      </c>
      <c r="T75" s="431"/>
      <c r="U75" s="432"/>
      <c r="V75" s="432"/>
      <c r="W75" s="432"/>
      <c r="X75" s="440"/>
    </row>
    <row r="76" spans="1:114" ht="14.1" customHeight="1" x14ac:dyDescent="0.25">
      <c r="A76" s="43" t="s">
        <v>103</v>
      </c>
      <c r="B76" s="44"/>
      <c r="C76" s="45" t="s">
        <v>104</v>
      </c>
      <c r="D76" s="20">
        <v>13649</v>
      </c>
      <c r="E76" s="156"/>
      <c r="F76" s="20"/>
      <c r="G76" s="273">
        <f t="shared" si="10"/>
        <v>0</v>
      </c>
      <c r="H76" s="156">
        <f t="shared" ref="H76:H98" si="19">E76+I76</f>
        <v>0</v>
      </c>
      <c r="I76" s="280"/>
      <c r="J76" s="157">
        <v>10000</v>
      </c>
      <c r="K76" s="157">
        <v>2065</v>
      </c>
      <c r="L76" s="157">
        <v>12065</v>
      </c>
      <c r="M76" s="157">
        <v>11533</v>
      </c>
      <c r="N76" s="76"/>
      <c r="O76" s="76"/>
      <c r="P76" s="350">
        <f t="shared" si="18"/>
        <v>0</v>
      </c>
      <c r="Q76" s="222">
        <v>12344</v>
      </c>
      <c r="R76" s="156">
        <f t="shared" ref="R76:R98" si="20">+Q76+P76</f>
        <v>12344</v>
      </c>
      <c r="S76" s="222">
        <v>12344</v>
      </c>
      <c r="T76" s="431"/>
      <c r="U76" s="432"/>
      <c r="V76" s="432"/>
      <c r="W76" s="432"/>
    </row>
    <row r="77" spans="1:114" ht="14.1" customHeight="1" x14ac:dyDescent="0.25">
      <c r="A77" s="43" t="s">
        <v>105</v>
      </c>
      <c r="B77" s="44"/>
      <c r="C77" s="45" t="s">
        <v>106</v>
      </c>
      <c r="D77" s="20">
        <v>44040</v>
      </c>
      <c r="E77" s="156"/>
      <c r="F77" s="20"/>
      <c r="G77" s="273">
        <f t="shared" ref="G77:G144" si="21">F77-E77</f>
        <v>0</v>
      </c>
      <c r="H77" s="156">
        <f t="shared" si="19"/>
        <v>0</v>
      </c>
      <c r="I77" s="280"/>
      <c r="J77" s="157"/>
      <c r="K77" s="157"/>
      <c r="L77" s="157"/>
      <c r="M77" s="157"/>
      <c r="N77" s="76"/>
      <c r="O77" s="76"/>
      <c r="P77" s="350">
        <f t="shared" si="18"/>
        <v>0</v>
      </c>
      <c r="Q77" s="222"/>
      <c r="R77" s="156">
        <f t="shared" si="20"/>
        <v>0</v>
      </c>
      <c r="S77" s="222"/>
    </row>
    <row r="78" spans="1:114" ht="14.1" customHeight="1" x14ac:dyDescent="0.25">
      <c r="A78" s="43" t="s">
        <v>105</v>
      </c>
      <c r="B78" s="44"/>
      <c r="C78" s="45" t="s">
        <v>107</v>
      </c>
      <c r="D78" s="20">
        <v>2049</v>
      </c>
      <c r="E78" s="156"/>
      <c r="F78" s="20"/>
      <c r="G78" s="273"/>
      <c r="H78" s="156">
        <f t="shared" si="19"/>
        <v>0</v>
      </c>
      <c r="I78" s="280"/>
      <c r="J78" s="157"/>
      <c r="K78" s="157"/>
      <c r="L78" s="157"/>
      <c r="M78" s="157"/>
      <c r="N78" s="76"/>
      <c r="O78" s="76"/>
      <c r="P78" s="350">
        <f t="shared" si="18"/>
        <v>0</v>
      </c>
      <c r="Q78" s="222"/>
      <c r="R78" s="156">
        <f t="shared" si="20"/>
        <v>0</v>
      </c>
      <c r="S78" s="222"/>
      <c r="W78" s="428"/>
    </row>
    <row r="79" spans="1:114" ht="14.1" customHeight="1" x14ac:dyDescent="0.25">
      <c r="A79" s="43"/>
      <c r="B79" s="44"/>
      <c r="C79" s="45" t="s">
        <v>108</v>
      </c>
      <c r="D79" s="20"/>
      <c r="E79" s="156"/>
      <c r="F79" s="20"/>
      <c r="G79" s="273"/>
      <c r="H79" s="156"/>
      <c r="I79" s="280"/>
      <c r="J79" s="157">
        <v>6840</v>
      </c>
      <c r="K79" s="157">
        <v>5000</v>
      </c>
      <c r="L79" s="157">
        <v>11840</v>
      </c>
      <c r="M79" s="157">
        <v>11840</v>
      </c>
      <c r="N79" s="76"/>
      <c r="O79" s="77"/>
      <c r="P79" s="350">
        <f t="shared" si="18"/>
        <v>0</v>
      </c>
      <c r="Q79" s="222">
        <v>5695</v>
      </c>
      <c r="R79" s="156">
        <f t="shared" si="20"/>
        <v>5695</v>
      </c>
      <c r="S79" s="222">
        <v>5695</v>
      </c>
    </row>
    <row r="80" spans="1:114" ht="14.1" customHeight="1" x14ac:dyDescent="0.25">
      <c r="A80" s="43"/>
      <c r="B80" s="44"/>
      <c r="C80" s="45" t="s">
        <v>109</v>
      </c>
      <c r="D80" s="20"/>
      <c r="E80" s="156"/>
      <c r="F80" s="20"/>
      <c r="G80" s="273"/>
      <c r="H80" s="156"/>
      <c r="I80" s="280"/>
      <c r="J80" s="157"/>
      <c r="K80" s="157"/>
      <c r="L80" s="157"/>
      <c r="M80" s="157"/>
      <c r="N80" s="76"/>
      <c r="O80" s="77">
        <v>41500</v>
      </c>
      <c r="P80" s="350">
        <f t="shared" si="18"/>
        <v>41500</v>
      </c>
      <c r="Q80" s="222"/>
      <c r="R80" s="156">
        <f t="shared" si="20"/>
        <v>41500</v>
      </c>
      <c r="S80" s="222"/>
    </row>
    <row r="81" spans="1:114" ht="14.1" customHeight="1" x14ac:dyDescent="0.25">
      <c r="A81" s="43" t="s">
        <v>110</v>
      </c>
      <c r="B81" s="44"/>
      <c r="C81" s="45" t="s">
        <v>111</v>
      </c>
      <c r="D81" s="20">
        <v>2935</v>
      </c>
      <c r="E81" s="156"/>
      <c r="F81" s="20"/>
      <c r="G81" s="273">
        <f t="shared" si="21"/>
        <v>0</v>
      </c>
      <c r="H81" s="156">
        <f t="shared" si="19"/>
        <v>0</v>
      </c>
      <c r="I81" s="280"/>
      <c r="J81" s="157">
        <v>300</v>
      </c>
      <c r="K81" s="157"/>
      <c r="L81" s="157">
        <v>300</v>
      </c>
      <c r="M81" s="157"/>
      <c r="N81" s="76"/>
      <c r="O81" s="76"/>
      <c r="P81" s="350">
        <f t="shared" si="18"/>
        <v>0</v>
      </c>
      <c r="Q81" s="222"/>
      <c r="R81" s="156">
        <f t="shared" si="20"/>
        <v>0</v>
      </c>
      <c r="S81" s="222"/>
    </row>
    <row r="82" spans="1:114" ht="14.1" customHeight="1" x14ac:dyDescent="0.25">
      <c r="A82" s="43" t="s">
        <v>112</v>
      </c>
      <c r="B82" s="44"/>
      <c r="C82" s="45" t="s">
        <v>113</v>
      </c>
      <c r="D82" s="20">
        <v>75493</v>
      </c>
      <c r="E82" s="156">
        <v>35000</v>
      </c>
      <c r="F82" s="20"/>
      <c r="G82" s="273"/>
      <c r="H82" s="156">
        <f t="shared" si="19"/>
        <v>35000</v>
      </c>
      <c r="I82" s="280"/>
      <c r="J82" s="157">
        <v>23274</v>
      </c>
      <c r="K82" s="157">
        <v>4023</v>
      </c>
      <c r="L82" s="157">
        <v>61397</v>
      </c>
      <c r="M82" s="157"/>
      <c r="N82" s="77">
        <v>35000</v>
      </c>
      <c r="O82" s="77"/>
      <c r="P82" s="350">
        <f t="shared" si="18"/>
        <v>35000</v>
      </c>
      <c r="Q82" s="222"/>
      <c r="R82" s="156">
        <f t="shared" si="20"/>
        <v>35000</v>
      </c>
      <c r="S82" s="222">
        <v>26880</v>
      </c>
    </row>
    <row r="83" spans="1:114" ht="14.1" customHeight="1" x14ac:dyDescent="0.25">
      <c r="A83" s="43" t="s">
        <v>114</v>
      </c>
      <c r="B83" s="44"/>
      <c r="C83" s="45" t="s">
        <v>115</v>
      </c>
      <c r="D83" s="20"/>
      <c r="E83" s="156"/>
      <c r="F83" s="20"/>
      <c r="G83" s="273"/>
      <c r="H83" s="156"/>
      <c r="I83" s="280"/>
      <c r="J83" s="157"/>
      <c r="K83" s="157"/>
      <c r="L83" s="157"/>
      <c r="M83" s="157"/>
      <c r="N83" s="77"/>
      <c r="O83" s="77"/>
      <c r="P83" s="350"/>
      <c r="Q83" s="222">
        <v>1670</v>
      </c>
      <c r="R83" s="156">
        <f t="shared" si="20"/>
        <v>1670</v>
      </c>
      <c r="S83" s="222">
        <v>1670</v>
      </c>
    </row>
    <row r="84" spans="1:114" ht="14.1" customHeight="1" x14ac:dyDescent="0.25">
      <c r="A84" s="43" t="s">
        <v>116</v>
      </c>
      <c r="B84" s="44"/>
      <c r="C84" s="45" t="s">
        <v>117</v>
      </c>
      <c r="D84" s="20">
        <v>7434</v>
      </c>
      <c r="E84" s="156"/>
      <c r="F84" s="20"/>
      <c r="G84" s="273">
        <f t="shared" si="21"/>
        <v>0</v>
      </c>
      <c r="H84" s="156">
        <f t="shared" si="19"/>
        <v>0</v>
      </c>
      <c r="I84" s="280"/>
      <c r="J84" s="157"/>
      <c r="K84" s="157"/>
      <c r="L84" s="157">
        <v>900</v>
      </c>
      <c r="M84" s="157">
        <v>900</v>
      </c>
      <c r="N84" s="76"/>
      <c r="O84" s="76"/>
      <c r="P84" s="350">
        <f t="shared" si="18"/>
        <v>0</v>
      </c>
      <c r="Q84" s="363"/>
      <c r="R84" s="156">
        <f t="shared" si="20"/>
        <v>0</v>
      </c>
      <c r="S84" s="222"/>
    </row>
    <row r="85" spans="1:114" ht="14.1" customHeight="1" x14ac:dyDescent="0.25">
      <c r="A85" s="43" t="s">
        <v>118</v>
      </c>
      <c r="B85" s="44"/>
      <c r="C85" s="60" t="s">
        <v>119</v>
      </c>
      <c r="D85" s="20">
        <v>600</v>
      </c>
      <c r="E85" s="156"/>
      <c r="F85" s="20"/>
      <c r="G85" s="273">
        <f t="shared" si="21"/>
        <v>0</v>
      </c>
      <c r="H85" s="156">
        <f t="shared" si="19"/>
        <v>0</v>
      </c>
      <c r="I85" s="280"/>
      <c r="J85" s="157"/>
      <c r="K85" s="157">
        <v>5077</v>
      </c>
      <c r="L85" s="157">
        <v>5077</v>
      </c>
      <c r="M85" s="157">
        <v>5077</v>
      </c>
      <c r="N85" s="76"/>
      <c r="O85" s="76"/>
      <c r="P85" s="350">
        <f t="shared" si="18"/>
        <v>0</v>
      </c>
      <c r="Q85" s="222"/>
      <c r="R85" s="156">
        <f t="shared" si="20"/>
        <v>0</v>
      </c>
      <c r="S85" s="222"/>
    </row>
    <row r="86" spans="1:114" s="2" customFormat="1" ht="14.1" customHeight="1" x14ac:dyDescent="0.25">
      <c r="A86" s="38" t="s">
        <v>120</v>
      </c>
      <c r="B86" s="102"/>
      <c r="C86" s="40" t="s">
        <v>121</v>
      </c>
      <c r="D86" s="41">
        <f t="shared" ref="D86" si="22">+D87+D88+D89</f>
        <v>5770188</v>
      </c>
      <c r="E86" s="41">
        <f>+E87+E88</f>
        <v>5549648</v>
      </c>
      <c r="F86" s="41">
        <f t="shared" ref="F86" si="23">+F87+F88+F89</f>
        <v>0</v>
      </c>
      <c r="G86" s="41">
        <f t="shared" ref="G86" si="24">+G87+G88+G89</f>
        <v>0</v>
      </c>
      <c r="H86" s="48">
        <f t="shared" si="19"/>
        <v>6390927</v>
      </c>
      <c r="I86" s="277">
        <f>+I87+I88</f>
        <v>841279</v>
      </c>
      <c r="J86" s="41">
        <f>+J87+J88</f>
        <v>686347</v>
      </c>
      <c r="K86" s="41">
        <f t="shared" ref="K86:M86" si="25">+K87+K88</f>
        <v>24179</v>
      </c>
      <c r="L86" s="41">
        <f t="shared" si="25"/>
        <v>7101453</v>
      </c>
      <c r="M86" s="41">
        <f t="shared" si="25"/>
        <v>6905405.8100000005</v>
      </c>
      <c r="N86" s="66">
        <f>+N87+N88</f>
        <v>6390927</v>
      </c>
      <c r="O86" s="66">
        <f>+O87+O88</f>
        <v>285292</v>
      </c>
      <c r="P86" s="59">
        <f>+O86+N86</f>
        <v>6676219</v>
      </c>
      <c r="Q86" s="66">
        <f>+Q87+Q88+Q89</f>
        <v>254316</v>
      </c>
      <c r="R86" s="48">
        <f t="shared" si="20"/>
        <v>6930535</v>
      </c>
      <c r="S86" s="66">
        <f>+S87+S88</f>
        <v>4801615</v>
      </c>
      <c r="T86" s="374"/>
      <c r="U86" s="428"/>
      <c r="V86" s="428"/>
      <c r="W86" s="428"/>
      <c r="X86" s="428"/>
      <c r="Y86" s="428"/>
      <c r="Z86" s="433"/>
      <c r="AA86" s="433"/>
      <c r="AB86" s="433"/>
      <c r="AC86" s="434"/>
      <c r="AD86" s="434"/>
      <c r="AE86" s="434"/>
      <c r="AF86" s="434"/>
      <c r="AG86" s="434"/>
      <c r="AH86" s="434"/>
      <c r="AI86" s="434"/>
      <c r="AJ86" s="434"/>
      <c r="AK86" s="434"/>
      <c r="AL86" s="434"/>
      <c r="AM86" s="434"/>
      <c r="AN86" s="434"/>
      <c r="AO86" s="434"/>
      <c r="AP86" s="434"/>
      <c r="AQ86" s="434"/>
      <c r="AR86" s="434"/>
      <c r="AS86" s="434"/>
      <c r="AT86" s="434"/>
      <c r="AU86" s="434"/>
      <c r="AV86" s="434"/>
      <c r="AW86" s="434"/>
      <c r="AX86" s="434"/>
      <c r="AY86" s="434"/>
      <c r="AZ86" s="434"/>
      <c r="BA86" s="434"/>
      <c r="BB86" s="434"/>
      <c r="BC86" s="434"/>
      <c r="BD86" s="434"/>
      <c r="BE86" s="434"/>
      <c r="BF86" s="434"/>
      <c r="BG86" s="434"/>
      <c r="BH86" s="434"/>
      <c r="BI86" s="434"/>
      <c r="BJ86" s="434"/>
      <c r="BK86" s="434"/>
      <c r="BL86" s="434"/>
      <c r="BM86" s="434"/>
      <c r="BN86" s="434"/>
      <c r="BO86" s="434"/>
      <c r="BP86" s="434"/>
      <c r="BQ86" s="434"/>
      <c r="BR86" s="434"/>
      <c r="BS86" s="434"/>
      <c r="BT86" s="434"/>
      <c r="BU86" s="434"/>
      <c r="BV86" s="434"/>
      <c r="BW86" s="434"/>
      <c r="BX86" s="434"/>
      <c r="BY86" s="434"/>
      <c r="BZ86" s="434"/>
      <c r="CA86" s="434"/>
      <c r="CB86" s="434"/>
      <c r="CC86" s="434"/>
      <c r="CD86" s="434"/>
      <c r="CE86" s="434"/>
      <c r="CF86" s="434"/>
      <c r="CG86" s="434"/>
      <c r="CH86" s="434"/>
      <c r="CI86" s="434"/>
      <c r="CJ86" s="434"/>
      <c r="CK86" s="434"/>
      <c r="CL86" s="434"/>
      <c r="CM86" s="434"/>
      <c r="CN86" s="434"/>
      <c r="CO86" s="434"/>
      <c r="CP86" s="434"/>
      <c r="CQ86" s="434"/>
      <c r="CR86" s="434"/>
      <c r="CS86" s="434"/>
      <c r="CT86" s="434"/>
      <c r="CU86" s="434"/>
      <c r="CV86" s="434"/>
      <c r="CW86" s="434"/>
      <c r="CX86" s="434"/>
      <c r="CY86" s="434"/>
      <c r="CZ86" s="434"/>
      <c r="DA86" s="434"/>
      <c r="DB86" s="434"/>
      <c r="DC86" s="434"/>
      <c r="DD86" s="434"/>
      <c r="DE86" s="434"/>
      <c r="DF86" s="434"/>
      <c r="DG86" s="434"/>
      <c r="DH86" s="434"/>
      <c r="DI86" s="434"/>
      <c r="DJ86" s="434"/>
    </row>
    <row r="87" spans="1:114" s="2" customFormat="1" ht="14.1" customHeight="1" x14ac:dyDescent="0.25">
      <c r="A87" s="43">
        <v>35200</v>
      </c>
      <c r="B87" s="44"/>
      <c r="C87" s="45" t="s">
        <v>122</v>
      </c>
      <c r="D87" s="20">
        <v>1619893</v>
      </c>
      <c r="E87" s="156">
        <v>1619893</v>
      </c>
      <c r="F87" s="20"/>
      <c r="G87" s="273"/>
      <c r="H87" s="156">
        <f t="shared" si="19"/>
        <v>2226043</v>
      </c>
      <c r="I87" s="280">
        <v>606150</v>
      </c>
      <c r="J87" s="157"/>
      <c r="K87" s="157"/>
      <c r="L87" s="157">
        <v>2226043</v>
      </c>
      <c r="M87" s="157">
        <v>2089062.81</v>
      </c>
      <c r="N87" s="77">
        <v>2226043</v>
      </c>
      <c r="O87" s="77">
        <v>116325</v>
      </c>
      <c r="P87" s="350">
        <f>+O87+N87</f>
        <v>2342368</v>
      </c>
      <c r="Q87" s="222"/>
      <c r="R87" s="156">
        <f t="shared" si="20"/>
        <v>2342368</v>
      </c>
      <c r="S87" s="220">
        <v>1467746</v>
      </c>
      <c r="T87" s="374"/>
      <c r="U87" s="428"/>
      <c r="V87" s="428"/>
      <c r="W87" s="428"/>
      <c r="X87" s="428"/>
      <c r="Y87" s="428"/>
      <c r="Z87" s="433"/>
      <c r="AA87" s="433"/>
      <c r="AB87" s="433"/>
      <c r="AC87" s="434"/>
      <c r="AD87" s="434"/>
      <c r="AE87" s="434"/>
      <c r="AF87" s="434"/>
      <c r="AG87" s="434"/>
      <c r="AH87" s="434"/>
      <c r="AI87" s="434"/>
      <c r="AJ87" s="434"/>
      <c r="AK87" s="434"/>
      <c r="AL87" s="434"/>
      <c r="AM87" s="434"/>
      <c r="AN87" s="434"/>
      <c r="AO87" s="434"/>
      <c r="AP87" s="434"/>
      <c r="AQ87" s="434"/>
      <c r="AR87" s="434"/>
      <c r="AS87" s="434"/>
      <c r="AT87" s="434"/>
      <c r="AU87" s="434"/>
      <c r="AV87" s="434"/>
      <c r="AW87" s="434"/>
      <c r="AX87" s="434"/>
      <c r="AY87" s="434"/>
      <c r="AZ87" s="434"/>
      <c r="BA87" s="434"/>
      <c r="BB87" s="434"/>
      <c r="BC87" s="434"/>
      <c r="BD87" s="434"/>
      <c r="BE87" s="434"/>
      <c r="BF87" s="434"/>
      <c r="BG87" s="434"/>
      <c r="BH87" s="434"/>
      <c r="BI87" s="434"/>
      <c r="BJ87" s="434"/>
      <c r="BK87" s="434"/>
      <c r="BL87" s="434"/>
      <c r="BM87" s="434"/>
      <c r="BN87" s="434"/>
      <c r="BO87" s="434"/>
      <c r="BP87" s="434"/>
      <c r="BQ87" s="434"/>
      <c r="BR87" s="434"/>
      <c r="BS87" s="434"/>
      <c r="BT87" s="434"/>
      <c r="BU87" s="434"/>
      <c r="BV87" s="434"/>
      <c r="BW87" s="434"/>
      <c r="BX87" s="434"/>
      <c r="BY87" s="434"/>
      <c r="BZ87" s="434"/>
      <c r="CA87" s="434"/>
      <c r="CB87" s="434"/>
      <c r="CC87" s="434"/>
      <c r="CD87" s="434"/>
      <c r="CE87" s="434"/>
      <c r="CF87" s="434"/>
      <c r="CG87" s="434"/>
      <c r="CH87" s="434"/>
      <c r="CI87" s="434"/>
      <c r="CJ87" s="434"/>
      <c r="CK87" s="434"/>
      <c r="CL87" s="434"/>
      <c r="CM87" s="434"/>
      <c r="CN87" s="434"/>
      <c r="CO87" s="434"/>
      <c r="CP87" s="434"/>
      <c r="CQ87" s="434"/>
      <c r="CR87" s="434"/>
      <c r="CS87" s="434"/>
      <c r="CT87" s="434"/>
      <c r="CU87" s="434"/>
      <c r="CV87" s="434"/>
      <c r="CW87" s="434"/>
      <c r="CX87" s="434"/>
      <c r="CY87" s="434"/>
      <c r="CZ87" s="434"/>
      <c r="DA87" s="434"/>
      <c r="DB87" s="434"/>
      <c r="DC87" s="434"/>
      <c r="DD87" s="434"/>
      <c r="DE87" s="434"/>
      <c r="DF87" s="434"/>
      <c r="DG87" s="434"/>
      <c r="DH87" s="434"/>
      <c r="DI87" s="434"/>
      <c r="DJ87" s="434"/>
    </row>
    <row r="88" spans="1:114" ht="14.1" customHeight="1" x14ac:dyDescent="0.25">
      <c r="A88" s="43">
        <v>35201</v>
      </c>
      <c r="B88" s="44"/>
      <c r="C88" s="45" t="s">
        <v>123</v>
      </c>
      <c r="D88" s="20">
        <v>3929755</v>
      </c>
      <c r="E88" s="156">
        <v>3929755</v>
      </c>
      <c r="F88" s="20"/>
      <c r="G88" s="273"/>
      <c r="H88" s="156">
        <f t="shared" si="19"/>
        <v>4164884</v>
      </c>
      <c r="I88" s="280">
        <v>235129</v>
      </c>
      <c r="J88" s="157">
        <v>686347</v>
      </c>
      <c r="K88" s="157">
        <v>24179</v>
      </c>
      <c r="L88" s="157">
        <v>4875410</v>
      </c>
      <c r="M88" s="157">
        <v>4816343</v>
      </c>
      <c r="N88" s="77">
        <v>4164884</v>
      </c>
      <c r="O88" s="77">
        <v>168967</v>
      </c>
      <c r="P88" s="350">
        <f>+O88+N88</f>
        <v>4333851</v>
      </c>
      <c r="Q88" s="222">
        <v>165936</v>
      </c>
      <c r="R88" s="156">
        <f t="shared" si="20"/>
        <v>4499787</v>
      </c>
      <c r="S88" s="222">
        <v>3333869</v>
      </c>
    </row>
    <row r="89" spans="1:114" ht="14.1" customHeight="1" x14ac:dyDescent="0.25">
      <c r="A89" s="43" t="s">
        <v>124</v>
      </c>
      <c r="B89" s="44"/>
      <c r="C89" s="45" t="s">
        <v>125</v>
      </c>
      <c r="D89" s="62">
        <v>220540</v>
      </c>
      <c r="E89" s="157">
        <v>177757</v>
      </c>
      <c r="F89" s="62"/>
      <c r="G89" s="273"/>
      <c r="H89" s="156">
        <v>194848</v>
      </c>
      <c r="I89" s="280">
        <v>17091</v>
      </c>
      <c r="J89" s="157">
        <v>3903</v>
      </c>
      <c r="K89" s="157"/>
      <c r="L89" s="157">
        <v>194848</v>
      </c>
      <c r="M89" s="157">
        <v>237331</v>
      </c>
      <c r="N89" s="77">
        <v>200000</v>
      </c>
      <c r="O89" s="77">
        <v>24000</v>
      </c>
      <c r="P89" s="350">
        <f t="shared" ref="P89" si="26">+O89+N89</f>
        <v>224000</v>
      </c>
      <c r="Q89" s="222">
        <v>88380</v>
      </c>
      <c r="R89" s="156">
        <f t="shared" si="20"/>
        <v>312380</v>
      </c>
      <c r="S89" s="222">
        <v>309826</v>
      </c>
    </row>
    <row r="90" spans="1:114" s="2" customFormat="1" ht="14.1" customHeight="1" x14ac:dyDescent="0.25">
      <c r="A90" s="38" t="s">
        <v>126</v>
      </c>
      <c r="B90" s="39">
        <v>38</v>
      </c>
      <c r="C90" s="40" t="s">
        <v>127</v>
      </c>
      <c r="D90" s="42">
        <f>+D92+D93+D94+D95+D96+D97</f>
        <v>200003</v>
      </c>
      <c r="E90" s="59">
        <f>+E92+E94</f>
        <v>115000</v>
      </c>
      <c r="F90" s="59">
        <f>+F93+F94</f>
        <v>0</v>
      </c>
      <c r="G90" s="59">
        <f t="shared" ref="G90" si="27">+G93+G94</f>
        <v>0</v>
      </c>
      <c r="H90" s="48">
        <f t="shared" si="19"/>
        <v>115000</v>
      </c>
      <c r="I90" s="245"/>
      <c r="J90" s="59">
        <f>SUM(J92:J97)</f>
        <v>96300</v>
      </c>
      <c r="K90" s="59">
        <f>SUM(K91:K97)</f>
        <v>75000</v>
      </c>
      <c r="L90" s="59">
        <f t="shared" ref="L90:M90" si="28">SUM(L91:L97)</f>
        <v>286300</v>
      </c>
      <c r="M90" s="59">
        <f t="shared" si="28"/>
        <v>289874</v>
      </c>
      <c r="N90" s="66">
        <f>+N91+N92+N93+N94+N95+N96+N97</f>
        <v>196500</v>
      </c>
      <c r="O90" s="66">
        <f>+O91+O92+O93+O94+O95+O96+O97</f>
        <v>75000</v>
      </c>
      <c r="P90" s="59">
        <f>+O90+N90</f>
        <v>271500</v>
      </c>
      <c r="Q90" s="66">
        <f>+Q91+Q92+Q93+Q94+Q95+Q96+Q97</f>
        <v>-85000</v>
      </c>
      <c r="R90" s="48">
        <f t="shared" si="20"/>
        <v>186500</v>
      </c>
      <c r="S90" s="66">
        <f>+S91+S92+S93+S94+S95+S96+S97</f>
        <v>72203</v>
      </c>
      <c r="T90" s="374"/>
      <c r="U90" s="428"/>
      <c r="V90" s="428"/>
      <c r="W90" s="428"/>
      <c r="X90" s="428"/>
      <c r="Y90" s="428"/>
      <c r="Z90" s="433"/>
      <c r="AA90" s="433"/>
      <c r="AB90" s="433"/>
      <c r="AC90" s="434"/>
      <c r="AD90" s="434"/>
      <c r="AE90" s="434"/>
      <c r="AF90" s="434"/>
      <c r="AG90" s="434"/>
      <c r="AH90" s="434"/>
      <c r="AI90" s="434"/>
      <c r="AJ90" s="434"/>
      <c r="AK90" s="434"/>
      <c r="AL90" s="434"/>
      <c r="AM90" s="434"/>
      <c r="AN90" s="434"/>
      <c r="AO90" s="434"/>
      <c r="AP90" s="434"/>
      <c r="AQ90" s="434"/>
      <c r="AR90" s="434"/>
      <c r="AS90" s="434"/>
      <c r="AT90" s="434"/>
      <c r="AU90" s="434"/>
      <c r="AV90" s="434"/>
      <c r="AW90" s="434"/>
      <c r="AX90" s="434"/>
      <c r="AY90" s="434"/>
      <c r="AZ90" s="434"/>
      <c r="BA90" s="434"/>
      <c r="BB90" s="434"/>
      <c r="BC90" s="434"/>
      <c r="BD90" s="434"/>
      <c r="BE90" s="434"/>
      <c r="BF90" s="434"/>
      <c r="BG90" s="434"/>
      <c r="BH90" s="434"/>
      <c r="BI90" s="434"/>
      <c r="BJ90" s="434"/>
      <c r="BK90" s="434"/>
      <c r="BL90" s="434"/>
      <c r="BM90" s="434"/>
      <c r="BN90" s="434"/>
      <c r="BO90" s="434"/>
      <c r="BP90" s="434"/>
      <c r="BQ90" s="434"/>
      <c r="BR90" s="434"/>
      <c r="BS90" s="434"/>
      <c r="BT90" s="434"/>
      <c r="BU90" s="434"/>
      <c r="BV90" s="434"/>
      <c r="BW90" s="434"/>
      <c r="BX90" s="434"/>
      <c r="BY90" s="434"/>
      <c r="BZ90" s="434"/>
      <c r="CA90" s="434"/>
      <c r="CB90" s="434"/>
      <c r="CC90" s="434"/>
      <c r="CD90" s="434"/>
      <c r="CE90" s="434"/>
      <c r="CF90" s="434"/>
      <c r="CG90" s="434"/>
      <c r="CH90" s="434"/>
      <c r="CI90" s="434"/>
      <c r="CJ90" s="434"/>
      <c r="CK90" s="434"/>
      <c r="CL90" s="434"/>
      <c r="CM90" s="434"/>
      <c r="CN90" s="434"/>
      <c r="CO90" s="434"/>
      <c r="CP90" s="434"/>
      <c r="CQ90" s="434"/>
      <c r="CR90" s="434"/>
      <c r="CS90" s="434"/>
      <c r="CT90" s="434"/>
      <c r="CU90" s="434"/>
      <c r="CV90" s="434"/>
      <c r="CW90" s="434"/>
      <c r="CX90" s="434"/>
      <c r="CY90" s="434"/>
      <c r="CZ90" s="434"/>
      <c r="DA90" s="434"/>
      <c r="DB90" s="434"/>
      <c r="DC90" s="434"/>
      <c r="DD90" s="434"/>
      <c r="DE90" s="434"/>
      <c r="DF90" s="434"/>
      <c r="DG90" s="434"/>
      <c r="DH90" s="434"/>
      <c r="DI90" s="434"/>
      <c r="DJ90" s="434"/>
    </row>
    <row r="91" spans="1:114" s="186" customFormat="1" ht="14.1" customHeight="1" x14ac:dyDescent="0.25">
      <c r="A91" s="198" t="s">
        <v>128</v>
      </c>
      <c r="B91" s="163"/>
      <c r="C91" s="187" t="s">
        <v>129</v>
      </c>
      <c r="D91" s="157"/>
      <c r="E91" s="228"/>
      <c r="F91" s="222"/>
      <c r="G91" s="229"/>
      <c r="H91" s="156"/>
      <c r="I91" s="222"/>
      <c r="J91" s="228"/>
      <c r="K91" s="228"/>
      <c r="L91" s="228">
        <v>95000</v>
      </c>
      <c r="M91" s="228">
        <v>99869</v>
      </c>
      <c r="N91" s="222">
        <v>95000</v>
      </c>
      <c r="O91" s="222"/>
      <c r="P91" s="228">
        <f t="shared" ref="P91:P97" si="29">+O91+N91</f>
        <v>95000</v>
      </c>
      <c r="Q91" s="222"/>
      <c r="R91" s="156">
        <f t="shared" si="20"/>
        <v>95000</v>
      </c>
      <c r="S91" s="222">
        <v>18582</v>
      </c>
      <c r="T91" s="167"/>
      <c r="U91" s="373"/>
      <c r="V91" s="373"/>
      <c r="W91" s="373"/>
      <c r="X91" s="373"/>
      <c r="Y91" s="373"/>
      <c r="Z91" s="438"/>
      <c r="AA91" s="438"/>
      <c r="AB91" s="438"/>
      <c r="AC91" s="438"/>
      <c r="AD91" s="438"/>
      <c r="AE91" s="438"/>
      <c r="AF91" s="438"/>
      <c r="AG91" s="438"/>
      <c r="AH91" s="438"/>
      <c r="AI91" s="438"/>
      <c r="AJ91" s="438"/>
      <c r="AK91" s="438"/>
      <c r="AL91" s="438"/>
      <c r="AM91" s="438"/>
      <c r="AN91" s="438"/>
      <c r="AO91" s="438"/>
      <c r="AP91" s="438"/>
      <c r="AQ91" s="438"/>
      <c r="AR91" s="438"/>
      <c r="AS91" s="438"/>
      <c r="AT91" s="438"/>
      <c r="AU91" s="438"/>
      <c r="AV91" s="438"/>
      <c r="AW91" s="438"/>
      <c r="AX91" s="438"/>
      <c r="AY91" s="438"/>
      <c r="AZ91" s="438"/>
      <c r="BA91" s="438"/>
      <c r="BB91" s="438"/>
      <c r="BC91" s="438"/>
      <c r="BD91" s="438"/>
      <c r="BE91" s="438"/>
      <c r="BF91" s="438"/>
      <c r="BG91" s="438"/>
      <c r="BH91" s="438"/>
      <c r="BI91" s="438"/>
      <c r="BJ91" s="438"/>
      <c r="BK91" s="438"/>
      <c r="BL91" s="438"/>
      <c r="BM91" s="438"/>
      <c r="BN91" s="438"/>
      <c r="BO91" s="438"/>
      <c r="BP91" s="438"/>
      <c r="BQ91" s="438"/>
      <c r="BR91" s="438"/>
      <c r="BS91" s="438"/>
      <c r="BT91" s="438"/>
      <c r="BU91" s="438"/>
      <c r="BV91" s="438"/>
      <c r="BW91" s="438"/>
      <c r="BX91" s="438"/>
      <c r="BY91" s="438"/>
      <c r="BZ91" s="438"/>
      <c r="CA91" s="438"/>
      <c r="CB91" s="438"/>
      <c r="CC91" s="438"/>
      <c r="CD91" s="438"/>
      <c r="CE91" s="438"/>
      <c r="CF91" s="438"/>
      <c r="CG91" s="438"/>
      <c r="CH91" s="438"/>
      <c r="CI91" s="438"/>
      <c r="CJ91" s="438"/>
      <c r="CK91" s="438"/>
      <c r="CL91" s="438"/>
      <c r="CM91" s="438"/>
      <c r="CN91" s="438"/>
      <c r="CO91" s="438"/>
      <c r="CP91" s="438"/>
      <c r="CQ91" s="438"/>
      <c r="CR91" s="438"/>
      <c r="CS91" s="438"/>
      <c r="CT91" s="438"/>
      <c r="CU91" s="438"/>
      <c r="CV91" s="438"/>
      <c r="CW91" s="438"/>
      <c r="CX91" s="438"/>
      <c r="CY91" s="438"/>
      <c r="CZ91" s="438"/>
      <c r="DA91" s="438"/>
      <c r="DB91" s="438"/>
      <c r="DC91" s="438"/>
      <c r="DD91" s="438"/>
      <c r="DE91" s="438"/>
      <c r="DF91" s="438"/>
      <c r="DG91" s="438"/>
      <c r="DH91" s="438"/>
      <c r="DI91" s="438"/>
      <c r="DJ91" s="438"/>
    </row>
    <row r="92" spans="1:114" s="197" customFormat="1" ht="14.1" customHeight="1" x14ac:dyDescent="0.25">
      <c r="A92" s="198" t="s">
        <v>130</v>
      </c>
      <c r="B92" s="151"/>
      <c r="C92" s="187" t="s">
        <v>131</v>
      </c>
      <c r="D92" s="157">
        <v>109103</v>
      </c>
      <c r="E92" s="157">
        <v>100000</v>
      </c>
      <c r="F92" s="196"/>
      <c r="G92" s="220"/>
      <c r="H92" s="156">
        <f>E92+I92</f>
        <v>100000</v>
      </c>
      <c r="I92" s="185"/>
      <c r="J92" s="228">
        <v>95000</v>
      </c>
      <c r="K92" s="228">
        <v>75000</v>
      </c>
      <c r="L92" s="228">
        <v>175000</v>
      </c>
      <c r="M92" s="228">
        <v>173873</v>
      </c>
      <c r="N92" s="222">
        <v>100000</v>
      </c>
      <c r="O92" s="222">
        <v>75000</v>
      </c>
      <c r="P92" s="228">
        <f t="shared" si="29"/>
        <v>175000</v>
      </c>
      <c r="Q92" s="222">
        <v>-100000</v>
      </c>
      <c r="R92" s="156">
        <f t="shared" si="20"/>
        <v>75000</v>
      </c>
      <c r="S92" s="222">
        <v>42093</v>
      </c>
      <c r="T92" s="374"/>
      <c r="U92" s="428"/>
      <c r="V92" s="428"/>
      <c r="W92" s="428"/>
      <c r="X92" s="428"/>
      <c r="Y92" s="428"/>
      <c r="Z92" s="433"/>
      <c r="AA92" s="433"/>
      <c r="AB92" s="433"/>
      <c r="AC92" s="433"/>
      <c r="AD92" s="433"/>
      <c r="AE92" s="433"/>
      <c r="AF92" s="433"/>
      <c r="AG92" s="433"/>
      <c r="AH92" s="433"/>
      <c r="AI92" s="433"/>
      <c r="AJ92" s="433"/>
      <c r="AK92" s="433"/>
      <c r="AL92" s="433"/>
      <c r="AM92" s="433"/>
      <c r="AN92" s="433"/>
      <c r="AO92" s="433"/>
      <c r="AP92" s="433"/>
      <c r="AQ92" s="433"/>
      <c r="AR92" s="433"/>
      <c r="AS92" s="433"/>
      <c r="AT92" s="433"/>
      <c r="AU92" s="433"/>
      <c r="AV92" s="433"/>
      <c r="AW92" s="433"/>
      <c r="AX92" s="433"/>
      <c r="AY92" s="433"/>
      <c r="AZ92" s="433"/>
      <c r="BA92" s="433"/>
      <c r="BB92" s="433"/>
      <c r="BC92" s="433"/>
      <c r="BD92" s="433"/>
      <c r="BE92" s="433"/>
      <c r="BF92" s="433"/>
      <c r="BG92" s="433"/>
      <c r="BH92" s="433"/>
      <c r="BI92" s="433"/>
      <c r="BJ92" s="433"/>
      <c r="BK92" s="433"/>
      <c r="BL92" s="433"/>
      <c r="BM92" s="433"/>
      <c r="BN92" s="433"/>
      <c r="BO92" s="433"/>
      <c r="BP92" s="433"/>
      <c r="BQ92" s="433"/>
      <c r="BR92" s="433"/>
      <c r="BS92" s="433"/>
      <c r="BT92" s="433"/>
      <c r="BU92" s="433"/>
      <c r="BV92" s="433"/>
      <c r="BW92" s="433"/>
      <c r="BX92" s="433"/>
      <c r="BY92" s="433"/>
      <c r="BZ92" s="433"/>
      <c r="CA92" s="433"/>
      <c r="CB92" s="433"/>
      <c r="CC92" s="433"/>
      <c r="CD92" s="433"/>
      <c r="CE92" s="433"/>
      <c r="CF92" s="433"/>
      <c r="CG92" s="433"/>
      <c r="CH92" s="433"/>
      <c r="CI92" s="433"/>
      <c r="CJ92" s="433"/>
      <c r="CK92" s="433"/>
      <c r="CL92" s="433"/>
      <c r="CM92" s="433"/>
      <c r="CN92" s="433"/>
      <c r="CO92" s="433"/>
      <c r="CP92" s="433"/>
      <c r="CQ92" s="433"/>
      <c r="CR92" s="433"/>
      <c r="CS92" s="433"/>
      <c r="CT92" s="433"/>
      <c r="CU92" s="433"/>
      <c r="CV92" s="433"/>
      <c r="CW92" s="433"/>
      <c r="CX92" s="433"/>
      <c r="CY92" s="433"/>
      <c r="CZ92" s="433"/>
      <c r="DA92" s="433"/>
      <c r="DB92" s="433"/>
      <c r="DC92" s="433"/>
      <c r="DD92" s="433"/>
      <c r="DE92" s="433"/>
      <c r="DF92" s="433"/>
      <c r="DG92" s="433"/>
      <c r="DH92" s="433"/>
      <c r="DI92" s="433"/>
      <c r="DJ92" s="433"/>
    </row>
    <row r="93" spans="1:114" ht="14.1" customHeight="1" x14ac:dyDescent="0.25">
      <c r="A93" s="43" t="s">
        <v>132</v>
      </c>
      <c r="B93" s="44"/>
      <c r="C93" s="45" t="s">
        <v>133</v>
      </c>
      <c r="D93" s="62"/>
      <c r="F93" s="62"/>
      <c r="G93" s="283"/>
      <c r="H93" s="156"/>
      <c r="I93" s="280"/>
      <c r="J93" s="157"/>
      <c r="K93" s="157"/>
      <c r="L93" s="157"/>
      <c r="M93" s="157"/>
      <c r="N93" s="77"/>
      <c r="O93" s="77"/>
      <c r="P93" s="228">
        <f t="shared" si="29"/>
        <v>0</v>
      </c>
      <c r="Q93" s="222"/>
      <c r="R93" s="156">
        <f t="shared" si="20"/>
        <v>0</v>
      </c>
      <c r="S93" s="222"/>
    </row>
    <row r="94" spans="1:114" ht="14.1" customHeight="1" x14ac:dyDescent="0.25">
      <c r="A94" s="43" t="s">
        <v>134</v>
      </c>
      <c r="B94" s="44"/>
      <c r="C94" s="45" t="s">
        <v>135</v>
      </c>
      <c r="D94" s="62">
        <v>12883</v>
      </c>
      <c r="E94" s="157">
        <v>15000</v>
      </c>
      <c r="F94" s="62"/>
      <c r="G94" s="273"/>
      <c r="H94" s="156">
        <f t="shared" si="19"/>
        <v>15000</v>
      </c>
      <c r="I94" s="280"/>
      <c r="J94" s="157"/>
      <c r="K94" s="157"/>
      <c r="L94" s="157">
        <v>15000</v>
      </c>
      <c r="M94" s="157">
        <v>13841</v>
      </c>
      <c r="N94" s="77">
        <v>1500</v>
      </c>
      <c r="O94" s="77"/>
      <c r="P94" s="228">
        <f t="shared" si="29"/>
        <v>1500</v>
      </c>
      <c r="Q94" s="222">
        <v>13000</v>
      </c>
      <c r="R94" s="156">
        <f t="shared" si="20"/>
        <v>14500</v>
      </c>
      <c r="S94" s="222">
        <v>9131</v>
      </c>
    </row>
    <row r="95" spans="1:114" ht="14.1" customHeight="1" x14ac:dyDescent="0.25">
      <c r="A95" s="43" t="s">
        <v>136</v>
      </c>
      <c r="B95" s="44"/>
      <c r="C95" s="45" t="s">
        <v>137</v>
      </c>
      <c r="D95" s="62">
        <v>818</v>
      </c>
      <c r="E95" s="157"/>
      <c r="F95" s="20"/>
      <c r="G95" s="284"/>
      <c r="H95" s="156"/>
      <c r="I95" s="280"/>
      <c r="J95" s="157"/>
      <c r="K95" s="157"/>
      <c r="L95" s="157"/>
      <c r="M95" s="157">
        <v>774</v>
      </c>
      <c r="N95" s="76"/>
      <c r="O95" s="76"/>
      <c r="P95" s="228">
        <f t="shared" si="29"/>
        <v>0</v>
      </c>
      <c r="Q95" s="222"/>
      <c r="R95" s="156">
        <f t="shared" si="20"/>
        <v>0</v>
      </c>
      <c r="S95" s="222">
        <v>812</v>
      </c>
    </row>
    <row r="96" spans="1:114" ht="14.1" customHeight="1" x14ac:dyDescent="0.25">
      <c r="A96" s="43" t="s">
        <v>138</v>
      </c>
      <c r="B96" s="44"/>
      <c r="C96" s="45" t="s">
        <v>139</v>
      </c>
      <c r="D96" s="62">
        <v>23062</v>
      </c>
      <c r="E96" s="157"/>
      <c r="F96" s="20"/>
      <c r="G96" s="284">
        <f t="shared" si="21"/>
        <v>0</v>
      </c>
      <c r="H96" s="156">
        <f t="shared" si="19"/>
        <v>0</v>
      </c>
      <c r="I96" s="280"/>
      <c r="J96" s="157"/>
      <c r="K96" s="157"/>
      <c r="L96" s="157"/>
      <c r="M96" s="157">
        <v>120</v>
      </c>
      <c r="N96" s="76"/>
      <c r="O96" s="76"/>
      <c r="P96" s="228">
        <f t="shared" si="29"/>
        <v>0</v>
      </c>
      <c r="Q96" s="222">
        <v>2000</v>
      </c>
      <c r="R96" s="156">
        <f t="shared" si="20"/>
        <v>2000</v>
      </c>
      <c r="S96" s="222">
        <v>1560</v>
      </c>
    </row>
    <row r="97" spans="1:114" ht="14.1" customHeight="1" x14ac:dyDescent="0.25">
      <c r="A97" s="43" t="s">
        <v>140</v>
      </c>
      <c r="B97" s="44"/>
      <c r="C97" s="45" t="s">
        <v>141</v>
      </c>
      <c r="D97" s="62">
        <v>54137</v>
      </c>
      <c r="E97" s="157"/>
      <c r="F97" s="20"/>
      <c r="G97" s="284"/>
      <c r="H97" s="156">
        <f t="shared" si="19"/>
        <v>0</v>
      </c>
      <c r="I97" s="201"/>
      <c r="J97" s="157">
        <v>1300</v>
      </c>
      <c r="K97" s="157"/>
      <c r="L97" s="157">
        <v>1300</v>
      </c>
      <c r="M97" s="157">
        <v>1397</v>
      </c>
      <c r="N97" s="76"/>
      <c r="O97" s="76"/>
      <c r="P97" s="228">
        <f t="shared" si="29"/>
        <v>0</v>
      </c>
      <c r="Q97" s="222">
        <v>0</v>
      </c>
      <c r="R97" s="156">
        <f t="shared" si="20"/>
        <v>0</v>
      </c>
      <c r="S97" s="222">
        <v>25</v>
      </c>
    </row>
    <row r="98" spans="1:114" s="2" customFormat="1" ht="14.1" customHeight="1" x14ac:dyDescent="0.25">
      <c r="A98" s="407" t="s">
        <v>142</v>
      </c>
      <c r="B98" s="408"/>
      <c r="C98" s="409" t="s">
        <v>143</v>
      </c>
      <c r="D98" s="410">
        <f>+D5+D8+D70+D90</f>
        <v>18379487.32</v>
      </c>
      <c r="E98" s="411">
        <f>+E5+E8+E70+E90</f>
        <v>18881517</v>
      </c>
      <c r="F98" s="411">
        <f>+F5+F8+F70+F90</f>
        <v>0</v>
      </c>
      <c r="G98" s="412">
        <f t="shared" si="21"/>
        <v>-18881517</v>
      </c>
      <c r="H98" s="413">
        <f t="shared" si="19"/>
        <v>20279447</v>
      </c>
      <c r="I98" s="414">
        <f t="shared" ref="I98:O98" si="30">+I5+I8+I70+I90</f>
        <v>1397930</v>
      </c>
      <c r="J98" s="411">
        <f t="shared" si="30"/>
        <v>-361677</v>
      </c>
      <c r="K98" s="411">
        <f t="shared" si="30"/>
        <v>1877</v>
      </c>
      <c r="L98" s="411">
        <f t="shared" si="30"/>
        <v>19954160</v>
      </c>
      <c r="M98" s="411">
        <f t="shared" si="30"/>
        <v>19213959.25</v>
      </c>
      <c r="N98" s="415">
        <f t="shared" si="30"/>
        <v>20267376</v>
      </c>
      <c r="O98" s="415">
        <f t="shared" si="30"/>
        <v>1109632</v>
      </c>
      <c r="P98" s="411">
        <f>+O98+N98</f>
        <v>21377008</v>
      </c>
      <c r="Q98" s="415">
        <f>+Q5+Q8+Q70+Q90</f>
        <v>123133</v>
      </c>
      <c r="R98" s="413">
        <f t="shared" si="20"/>
        <v>21500141</v>
      </c>
      <c r="S98" s="66">
        <f t="shared" ref="S98" si="31">+S5+S8+S70+S90</f>
        <v>13429219.34</v>
      </c>
      <c r="T98" s="374"/>
      <c r="U98" s="428"/>
      <c r="V98" s="428"/>
      <c r="W98" s="428"/>
      <c r="X98" s="428"/>
      <c r="Y98" s="428"/>
      <c r="Z98" s="433"/>
      <c r="AA98" s="433"/>
      <c r="AB98" s="433"/>
      <c r="AC98" s="434"/>
      <c r="AD98" s="434"/>
      <c r="AE98" s="434"/>
      <c r="AF98" s="434"/>
      <c r="AG98" s="434"/>
      <c r="AH98" s="434"/>
      <c r="AI98" s="434"/>
      <c r="AJ98" s="434"/>
      <c r="AK98" s="434"/>
      <c r="AL98" s="434"/>
      <c r="AM98" s="434"/>
      <c r="AN98" s="434"/>
      <c r="AO98" s="434"/>
      <c r="AP98" s="434"/>
      <c r="AQ98" s="434"/>
      <c r="AR98" s="434"/>
      <c r="AS98" s="434"/>
      <c r="AT98" s="434"/>
      <c r="AU98" s="434"/>
      <c r="AV98" s="434"/>
      <c r="AW98" s="434"/>
      <c r="AX98" s="434"/>
      <c r="AY98" s="434"/>
      <c r="AZ98" s="434"/>
      <c r="BA98" s="434"/>
      <c r="BB98" s="434"/>
      <c r="BC98" s="434"/>
      <c r="BD98" s="434"/>
      <c r="BE98" s="434"/>
      <c r="BF98" s="434"/>
      <c r="BG98" s="434"/>
      <c r="BH98" s="434"/>
      <c r="BI98" s="434"/>
      <c r="BJ98" s="434"/>
      <c r="BK98" s="434"/>
      <c r="BL98" s="434"/>
      <c r="BM98" s="434"/>
      <c r="BN98" s="434"/>
      <c r="BO98" s="434"/>
      <c r="BP98" s="434"/>
      <c r="BQ98" s="434"/>
      <c r="BR98" s="434"/>
      <c r="BS98" s="434"/>
      <c r="BT98" s="434"/>
      <c r="BU98" s="434"/>
      <c r="BV98" s="434"/>
      <c r="BW98" s="434"/>
      <c r="BX98" s="434"/>
      <c r="BY98" s="434"/>
      <c r="BZ98" s="434"/>
      <c r="CA98" s="434"/>
      <c r="CB98" s="434"/>
      <c r="CC98" s="434"/>
      <c r="CD98" s="434"/>
      <c r="CE98" s="434"/>
      <c r="CF98" s="434"/>
      <c r="CG98" s="434"/>
      <c r="CH98" s="434"/>
      <c r="CI98" s="434"/>
      <c r="CJ98" s="434"/>
      <c r="CK98" s="434"/>
      <c r="CL98" s="434"/>
      <c r="CM98" s="434"/>
      <c r="CN98" s="434"/>
      <c r="CO98" s="434"/>
      <c r="CP98" s="434"/>
      <c r="CQ98" s="434"/>
      <c r="CR98" s="434"/>
      <c r="CS98" s="434"/>
      <c r="CT98" s="434"/>
      <c r="CU98" s="434"/>
      <c r="CV98" s="434"/>
      <c r="CW98" s="434"/>
      <c r="CX98" s="434"/>
      <c r="CY98" s="434"/>
      <c r="CZ98" s="434"/>
      <c r="DA98" s="434"/>
      <c r="DB98" s="434"/>
      <c r="DC98" s="434"/>
      <c r="DD98" s="434"/>
      <c r="DE98" s="434"/>
      <c r="DF98" s="434"/>
      <c r="DG98" s="434"/>
      <c r="DH98" s="434"/>
      <c r="DI98" s="434"/>
      <c r="DJ98" s="434"/>
    </row>
    <row r="99" spans="1:114" s="179" customFormat="1" ht="12" customHeight="1" x14ac:dyDescent="0.25">
      <c r="A99" s="43"/>
      <c r="B99" s="44"/>
      <c r="C99" s="426"/>
      <c r="D99" s="20"/>
      <c r="E99" s="156"/>
      <c r="F99" s="20"/>
      <c r="G99" s="20">
        <f t="shared" si="21"/>
        <v>0</v>
      </c>
      <c r="H99" s="156"/>
      <c r="I99" s="156"/>
      <c r="J99" s="156"/>
      <c r="K99" s="156"/>
      <c r="L99" s="156"/>
      <c r="M99" s="156"/>
      <c r="N99" s="76"/>
      <c r="O99" s="76"/>
      <c r="P99" s="76"/>
      <c r="Q99" s="222"/>
      <c r="R99" s="397"/>
      <c r="S99" s="222"/>
      <c r="T99" s="167"/>
      <c r="U99" s="373"/>
      <c r="V99" s="373"/>
      <c r="W99" s="373"/>
      <c r="X99" s="373"/>
      <c r="Y99" s="373"/>
      <c r="Z99" s="345"/>
      <c r="AA99" s="345"/>
      <c r="AB99" s="345"/>
      <c r="AC99" s="218"/>
      <c r="AD99" s="218"/>
      <c r="AE99" s="218"/>
      <c r="AF99" s="218"/>
      <c r="AG99" s="218"/>
      <c r="AH99" s="218"/>
      <c r="AI99" s="218"/>
      <c r="AJ99" s="218"/>
      <c r="AK99" s="218"/>
      <c r="AL99" s="218"/>
      <c r="AM99" s="218"/>
      <c r="AN99" s="218"/>
      <c r="AO99" s="218"/>
      <c r="AP99" s="218"/>
      <c r="AQ99" s="218"/>
      <c r="AR99" s="218"/>
      <c r="AS99" s="218"/>
      <c r="AT99" s="218"/>
      <c r="AU99" s="218"/>
      <c r="AV99" s="218"/>
      <c r="AW99" s="218"/>
      <c r="AX99" s="218"/>
      <c r="AY99" s="218"/>
      <c r="AZ99" s="218"/>
      <c r="BA99" s="218"/>
      <c r="BB99" s="218"/>
      <c r="BC99" s="218"/>
      <c r="BD99" s="218"/>
      <c r="BE99" s="218"/>
      <c r="BF99" s="218"/>
      <c r="BG99" s="218"/>
      <c r="BH99" s="218"/>
      <c r="BI99" s="218"/>
      <c r="BJ99" s="218"/>
      <c r="BK99" s="218"/>
      <c r="BL99" s="218"/>
      <c r="BM99" s="218"/>
      <c r="BN99" s="218"/>
      <c r="BO99" s="218"/>
      <c r="BP99" s="218"/>
      <c r="BQ99" s="218"/>
      <c r="BR99" s="218"/>
      <c r="BS99" s="218"/>
      <c r="BT99" s="218"/>
      <c r="BU99" s="218"/>
      <c r="BV99" s="218"/>
      <c r="BW99" s="218"/>
      <c r="BX99" s="218"/>
      <c r="BY99" s="218"/>
      <c r="BZ99" s="218"/>
      <c r="CA99" s="218"/>
      <c r="CB99" s="218"/>
      <c r="CC99" s="218"/>
      <c r="CD99" s="218"/>
      <c r="CE99" s="218"/>
      <c r="CF99" s="218"/>
      <c r="CG99" s="218"/>
      <c r="CH99" s="218"/>
      <c r="CI99" s="218"/>
      <c r="CJ99" s="218"/>
      <c r="CK99" s="218"/>
      <c r="CL99" s="218"/>
      <c r="CM99" s="218"/>
      <c r="CN99" s="218"/>
      <c r="CO99" s="218"/>
      <c r="CP99" s="218"/>
      <c r="CQ99" s="218"/>
      <c r="CR99" s="218"/>
      <c r="CS99" s="218"/>
      <c r="CT99" s="218"/>
      <c r="CU99" s="218"/>
      <c r="CV99" s="218"/>
      <c r="CW99" s="218"/>
      <c r="CX99" s="218"/>
      <c r="CY99" s="218"/>
      <c r="CZ99" s="218"/>
      <c r="DA99" s="218"/>
      <c r="DB99" s="218"/>
      <c r="DC99" s="218"/>
      <c r="DD99" s="218"/>
      <c r="DE99" s="218"/>
      <c r="DF99" s="218"/>
      <c r="DG99" s="218"/>
      <c r="DH99" s="218"/>
      <c r="DI99" s="218"/>
      <c r="DJ99" s="218"/>
    </row>
    <row r="100" spans="1:114" s="179" customFormat="1" ht="14.1" customHeight="1" x14ac:dyDescent="0.25">
      <c r="A100" s="43"/>
      <c r="B100" s="44"/>
      <c r="C100" s="45"/>
      <c r="D100" s="20"/>
      <c r="E100" s="156"/>
      <c r="F100" s="20"/>
      <c r="G100" s="20">
        <f t="shared" si="21"/>
        <v>0</v>
      </c>
      <c r="H100" s="156"/>
      <c r="I100" s="156"/>
      <c r="J100" s="156"/>
      <c r="K100" s="156"/>
      <c r="L100" s="156"/>
      <c r="M100" s="156"/>
      <c r="N100" s="76"/>
      <c r="O100" s="76"/>
      <c r="P100" s="76"/>
      <c r="Q100" s="222"/>
      <c r="R100" s="156"/>
      <c r="S100" s="222"/>
      <c r="T100" s="167"/>
      <c r="U100" s="373"/>
      <c r="V100" s="373"/>
      <c r="W100" s="373"/>
      <c r="X100" s="373"/>
      <c r="Y100" s="373"/>
      <c r="Z100" s="345"/>
      <c r="AA100" s="345"/>
      <c r="AB100" s="345"/>
      <c r="AC100" s="218"/>
      <c r="AD100" s="218"/>
      <c r="AE100" s="218"/>
      <c r="AF100" s="218"/>
      <c r="AG100" s="218"/>
      <c r="AH100" s="218"/>
      <c r="AI100" s="218"/>
      <c r="AJ100" s="218"/>
      <c r="AK100" s="218"/>
      <c r="AL100" s="218"/>
      <c r="AM100" s="218"/>
      <c r="AN100" s="218"/>
      <c r="AO100" s="218"/>
      <c r="AP100" s="218"/>
      <c r="AQ100" s="218"/>
      <c r="AR100" s="218"/>
      <c r="AS100" s="218"/>
      <c r="AT100" s="218"/>
      <c r="AU100" s="218"/>
      <c r="AV100" s="218"/>
      <c r="AW100" s="218"/>
      <c r="AX100" s="218"/>
      <c r="AY100" s="218"/>
      <c r="AZ100" s="218"/>
      <c r="BA100" s="218"/>
      <c r="BB100" s="218"/>
      <c r="BC100" s="218"/>
      <c r="BD100" s="218"/>
      <c r="BE100" s="218"/>
      <c r="BF100" s="218"/>
      <c r="BG100" s="218"/>
      <c r="BH100" s="218"/>
      <c r="BI100" s="218"/>
      <c r="BJ100" s="218"/>
      <c r="BK100" s="218"/>
      <c r="BL100" s="218"/>
      <c r="BM100" s="218"/>
      <c r="BN100" s="218"/>
      <c r="BO100" s="218"/>
      <c r="BP100" s="218"/>
      <c r="BQ100" s="218"/>
      <c r="BR100" s="218"/>
      <c r="BS100" s="218"/>
      <c r="BT100" s="218"/>
      <c r="BU100" s="218"/>
      <c r="BV100" s="218"/>
      <c r="BW100" s="218"/>
      <c r="BX100" s="218"/>
      <c r="BY100" s="218"/>
      <c r="BZ100" s="218"/>
      <c r="CA100" s="218"/>
      <c r="CB100" s="218"/>
      <c r="CC100" s="218"/>
      <c r="CD100" s="218"/>
      <c r="CE100" s="218"/>
      <c r="CF100" s="218"/>
      <c r="CG100" s="218"/>
      <c r="CH100" s="218"/>
      <c r="CI100" s="218"/>
      <c r="CJ100" s="218"/>
      <c r="CK100" s="218"/>
      <c r="CL100" s="218"/>
      <c r="CM100" s="218"/>
      <c r="CN100" s="218"/>
      <c r="CO100" s="218"/>
      <c r="CP100" s="218"/>
      <c r="CQ100" s="218"/>
      <c r="CR100" s="218"/>
      <c r="CS100" s="218"/>
      <c r="CT100" s="218"/>
      <c r="CU100" s="218"/>
      <c r="CV100" s="218"/>
      <c r="CW100" s="218"/>
      <c r="CX100" s="218"/>
      <c r="CY100" s="218"/>
      <c r="CZ100" s="218"/>
      <c r="DA100" s="218"/>
      <c r="DB100" s="218"/>
      <c r="DC100" s="218"/>
      <c r="DD100" s="218"/>
      <c r="DE100" s="218"/>
      <c r="DF100" s="218"/>
      <c r="DG100" s="218"/>
      <c r="DH100" s="218"/>
      <c r="DI100" s="218"/>
      <c r="DJ100" s="218"/>
    </row>
    <row r="101" spans="1:114" ht="14.1" customHeight="1" x14ac:dyDescent="0.25">
      <c r="A101" s="416" t="s">
        <v>144</v>
      </c>
      <c r="B101" s="417"/>
      <c r="C101" s="418" t="s">
        <v>145</v>
      </c>
      <c r="D101" s="419"/>
      <c r="E101" s="420"/>
      <c r="F101" s="420"/>
      <c r="G101" s="420">
        <f t="shared" si="21"/>
        <v>0</v>
      </c>
      <c r="H101" s="420"/>
      <c r="I101" s="420"/>
      <c r="J101" s="421"/>
      <c r="K101" s="421"/>
      <c r="L101" s="421"/>
      <c r="M101" s="421"/>
      <c r="N101" s="422"/>
      <c r="O101" s="422"/>
      <c r="P101" s="423"/>
      <c r="Q101" s="424"/>
      <c r="R101" s="425"/>
      <c r="S101" s="282"/>
    </row>
    <row r="102" spans="1:114" ht="14.1" customHeight="1" x14ac:dyDescent="0.25">
      <c r="A102" s="29" t="s">
        <v>3</v>
      </c>
      <c r="B102" s="30"/>
      <c r="C102" s="31"/>
      <c r="D102" s="64"/>
      <c r="E102" s="259"/>
      <c r="F102" s="37"/>
      <c r="G102" s="37"/>
      <c r="H102" s="210"/>
      <c r="I102" s="210"/>
      <c r="J102" s="219"/>
      <c r="K102" s="201"/>
      <c r="L102" s="201"/>
      <c r="M102" s="201"/>
      <c r="N102" s="98"/>
      <c r="O102" s="76"/>
      <c r="P102" s="98"/>
      <c r="Q102" s="222"/>
      <c r="R102" s="187"/>
      <c r="S102" s="222"/>
    </row>
    <row r="103" spans="1:114" ht="14.1" customHeight="1" x14ac:dyDescent="0.25">
      <c r="A103" s="43" t="s">
        <v>7</v>
      </c>
      <c r="B103" s="44"/>
      <c r="C103" s="65"/>
      <c r="D103" s="64"/>
      <c r="E103" s="260" t="s">
        <v>146</v>
      </c>
      <c r="F103" s="46" t="s">
        <v>11</v>
      </c>
      <c r="G103" s="46"/>
      <c r="H103" s="154"/>
      <c r="I103" s="154"/>
      <c r="J103" s="209"/>
      <c r="K103" s="156"/>
      <c r="L103" s="153"/>
      <c r="M103" s="249"/>
      <c r="N103" s="98"/>
      <c r="O103" s="76"/>
      <c r="P103" s="98"/>
      <c r="Q103" s="331"/>
      <c r="R103" s="385"/>
      <c r="S103" s="331"/>
      <c r="T103" s="441"/>
    </row>
    <row r="104" spans="1:114" ht="14.1" customHeight="1" x14ac:dyDescent="0.25">
      <c r="A104" s="38" t="s">
        <v>147</v>
      </c>
      <c r="B104" s="39"/>
      <c r="C104" s="40" t="s">
        <v>148</v>
      </c>
      <c r="D104" s="66">
        <f t="shared" ref="D104:I104" si="32">+D105+D115+D140+D142+D145</f>
        <v>839600</v>
      </c>
      <c r="E104" s="66">
        <f t="shared" si="32"/>
        <v>953240</v>
      </c>
      <c r="F104" s="66">
        <f t="shared" si="32"/>
        <v>0</v>
      </c>
      <c r="G104" s="66">
        <f t="shared" si="32"/>
        <v>0</v>
      </c>
      <c r="H104" s="282">
        <f t="shared" si="32"/>
        <v>974240</v>
      </c>
      <c r="I104" s="66">
        <f t="shared" si="32"/>
        <v>21000</v>
      </c>
      <c r="J104" s="59">
        <f>+J105+J115+J140</f>
        <v>-116834</v>
      </c>
      <c r="K104" s="59">
        <f>+K105+K115+K140+K142+K145</f>
        <v>-85625</v>
      </c>
      <c r="L104" s="59">
        <f>+L105+L115+L140+L142+L145</f>
        <v>771781</v>
      </c>
      <c r="M104" s="59">
        <f>+M105+M115+M140+M142+M145</f>
        <v>644893.5</v>
      </c>
      <c r="N104" s="59">
        <f>+N105+N115+N140+N142+N145</f>
        <v>1004925</v>
      </c>
      <c r="O104" s="59">
        <f>+O105+O115+O140+O142+O145</f>
        <v>-25000</v>
      </c>
      <c r="P104" s="59">
        <f>+O104+N104</f>
        <v>979925</v>
      </c>
      <c r="Q104" s="381">
        <f>+Q105+Q115+Q140+Q142+Q145</f>
        <v>-65404</v>
      </c>
      <c r="R104" s="380">
        <f>+Q104+P104</f>
        <v>914521</v>
      </c>
      <c r="S104" s="381">
        <f>+S105+S115+S140+S142+S145</f>
        <v>462457.01</v>
      </c>
      <c r="T104" s="441"/>
    </row>
    <row r="105" spans="1:114" ht="14.1" customHeight="1" x14ac:dyDescent="0.25">
      <c r="A105" s="67" t="s">
        <v>149</v>
      </c>
      <c r="B105" s="68"/>
      <c r="C105" s="69" t="s">
        <v>150</v>
      </c>
      <c r="D105" s="70">
        <f>+D106+D107</f>
        <v>66879</v>
      </c>
      <c r="E105" s="70">
        <f>+E106+E107</f>
        <v>94825</v>
      </c>
      <c r="F105" s="70">
        <f t="shared" ref="F105:I105" si="33">+F106+F107</f>
        <v>0</v>
      </c>
      <c r="G105" s="70">
        <f t="shared" si="33"/>
        <v>0</v>
      </c>
      <c r="H105" s="200">
        <f t="shared" si="33"/>
        <v>94825</v>
      </c>
      <c r="I105" s="70">
        <f t="shared" si="33"/>
        <v>0</v>
      </c>
      <c r="J105" s="70">
        <v>-62009</v>
      </c>
      <c r="K105" s="70">
        <f>+K106+K107</f>
        <v>0</v>
      </c>
      <c r="L105" s="70">
        <f>+L106+L107</f>
        <v>32816</v>
      </c>
      <c r="M105" s="70">
        <f>+M106+M107</f>
        <v>24509</v>
      </c>
      <c r="N105" s="70">
        <f>+N106+N107</f>
        <v>95825</v>
      </c>
      <c r="O105" s="78">
        <f>+O106+O107</f>
        <v>-5000</v>
      </c>
      <c r="P105" s="70">
        <f>+O105+N105</f>
        <v>90825</v>
      </c>
      <c r="Q105" s="341">
        <f>+Q106+Q107</f>
        <v>0</v>
      </c>
      <c r="R105" s="379">
        <f>+Q105+P105</f>
        <v>90825</v>
      </c>
      <c r="S105" s="224">
        <f>+S106+S107</f>
        <v>33422</v>
      </c>
      <c r="T105" s="431"/>
      <c r="U105" s="431"/>
      <c r="V105" s="431"/>
      <c r="W105" s="431"/>
      <c r="X105" s="431"/>
    </row>
    <row r="106" spans="1:114" ht="14.1" customHeight="1" x14ac:dyDescent="0.25">
      <c r="A106" s="49"/>
      <c r="B106" s="50" t="s">
        <v>151</v>
      </c>
      <c r="C106" s="51" t="s">
        <v>152</v>
      </c>
      <c r="D106" s="19">
        <v>52424</v>
      </c>
      <c r="E106" s="153">
        <v>69025</v>
      </c>
      <c r="F106" s="21"/>
      <c r="G106" s="273"/>
      <c r="H106" s="156">
        <f t="shared" ref="H106:H114" si="34">E106+I106</f>
        <v>69025</v>
      </c>
      <c r="I106" s="205">
        <v>0</v>
      </c>
      <c r="J106" s="243">
        <v>-49009</v>
      </c>
      <c r="K106" s="243"/>
      <c r="L106" s="243">
        <v>20016</v>
      </c>
      <c r="M106" s="243">
        <v>20382</v>
      </c>
      <c r="N106" s="98">
        <v>69025</v>
      </c>
      <c r="O106" s="76"/>
      <c r="P106" s="98">
        <f>+O106+N106</f>
        <v>69025</v>
      </c>
      <c r="Q106" s="331"/>
      <c r="R106" s="385">
        <v>69025</v>
      </c>
      <c r="S106" s="331">
        <v>32518</v>
      </c>
      <c r="T106" s="431"/>
      <c r="U106" s="431"/>
      <c r="V106" s="431"/>
      <c r="W106" s="431"/>
      <c r="X106" s="431"/>
    </row>
    <row r="107" spans="1:114" ht="14.1" customHeight="1" x14ac:dyDescent="0.25">
      <c r="A107" s="49"/>
      <c r="B107" s="50" t="s">
        <v>153</v>
      </c>
      <c r="C107" s="51" t="s">
        <v>154</v>
      </c>
      <c r="D107" s="72">
        <f t="shared" ref="D107" si="35">+D108+D109+D110+D111+D113+D114</f>
        <v>14455</v>
      </c>
      <c r="E107" s="153">
        <f>+E108+E110</f>
        <v>25800</v>
      </c>
      <c r="F107" s="21">
        <f>+F108+F110+F114</f>
        <v>0</v>
      </c>
      <c r="G107" s="273"/>
      <c r="H107" s="156">
        <f t="shared" si="34"/>
        <v>25800</v>
      </c>
      <c r="I107" s="205">
        <f>+I108+I110+I114</f>
        <v>0</v>
      </c>
      <c r="J107" s="184"/>
      <c r="K107" s="184"/>
      <c r="L107" s="184">
        <f>+L108+L109+L110+L111+L113+L114</f>
        <v>12800</v>
      </c>
      <c r="M107" s="184">
        <f>+M108+M109+M110+M111+M113+M114</f>
        <v>4127</v>
      </c>
      <c r="N107" s="98">
        <f>+N108++N109+N110+N111+N113+N114</f>
        <v>26800</v>
      </c>
      <c r="O107" s="320">
        <f>+O108++O109+O110+O111+O113+O114</f>
        <v>-5000</v>
      </c>
      <c r="P107" s="98">
        <f>+O107+N107</f>
        <v>21800</v>
      </c>
      <c r="Q107" s="331"/>
      <c r="R107" s="377">
        <f>+Q107+P107</f>
        <v>21800</v>
      </c>
      <c r="S107" s="331">
        <f>+S108+S109+S110+S111+S113+S114</f>
        <v>904</v>
      </c>
      <c r="T107" s="431"/>
      <c r="U107" s="431"/>
      <c r="V107" s="431"/>
      <c r="W107" s="431"/>
      <c r="X107" s="431"/>
    </row>
    <row r="108" spans="1:114" ht="14.1" customHeight="1" x14ac:dyDescent="0.25">
      <c r="A108" s="49"/>
      <c r="B108" s="44" t="s">
        <v>155</v>
      </c>
      <c r="C108" s="45" t="s">
        <v>156</v>
      </c>
      <c r="D108" s="20">
        <v>18</v>
      </c>
      <c r="E108" s="156">
        <v>23000</v>
      </c>
      <c r="F108" s="20"/>
      <c r="G108" s="273"/>
      <c r="H108" s="156">
        <f t="shared" si="34"/>
        <v>23000</v>
      </c>
      <c r="I108" s="207">
        <v>0</v>
      </c>
      <c r="J108" s="157">
        <v>-13000</v>
      </c>
      <c r="K108" s="157"/>
      <c r="L108" s="157">
        <v>10000</v>
      </c>
      <c r="M108" s="157">
        <v>1805</v>
      </c>
      <c r="N108" s="350">
        <v>23000</v>
      </c>
      <c r="O108" s="77">
        <v>-5000</v>
      </c>
      <c r="P108" s="350">
        <f t="shared" ref="P108:P114" si="36">+O108+N108</f>
        <v>18000</v>
      </c>
      <c r="Q108" s="331"/>
      <c r="R108" s="377">
        <f t="shared" ref="R108:R113" si="37">+Q108+P108</f>
        <v>18000</v>
      </c>
      <c r="S108" s="331"/>
      <c r="T108" s="431"/>
      <c r="U108" s="431"/>
      <c r="V108" s="431"/>
      <c r="W108" s="431"/>
      <c r="X108" s="431"/>
    </row>
    <row r="109" spans="1:114" ht="14.1" customHeight="1" x14ac:dyDescent="0.25">
      <c r="A109" s="49"/>
      <c r="B109" s="44">
        <v>5503</v>
      </c>
      <c r="C109" s="45" t="s">
        <v>157</v>
      </c>
      <c r="D109" s="20">
        <v>70</v>
      </c>
      <c r="E109" s="156"/>
      <c r="F109" s="20"/>
      <c r="G109" s="273"/>
      <c r="H109" s="156">
        <f t="shared" si="34"/>
        <v>0</v>
      </c>
      <c r="I109" s="207"/>
      <c r="J109" s="157"/>
      <c r="K109" s="157"/>
      <c r="L109" s="157"/>
      <c r="M109" s="157"/>
      <c r="N109" s="350"/>
      <c r="O109" s="77"/>
      <c r="P109" s="350">
        <f t="shared" si="36"/>
        <v>0</v>
      </c>
      <c r="Q109" s="331"/>
      <c r="R109" s="377">
        <f t="shared" si="37"/>
        <v>0</v>
      </c>
      <c r="S109" s="331"/>
      <c r="T109" s="431"/>
      <c r="U109" s="431"/>
      <c r="V109" s="431"/>
      <c r="W109" s="431"/>
      <c r="X109" s="431"/>
    </row>
    <row r="110" spans="1:114" ht="14.1" customHeight="1" x14ac:dyDescent="0.25">
      <c r="A110" s="49"/>
      <c r="B110" s="44" t="s">
        <v>158</v>
      </c>
      <c r="C110" s="45" t="s">
        <v>159</v>
      </c>
      <c r="D110" s="20">
        <v>1383</v>
      </c>
      <c r="E110" s="156">
        <v>2800</v>
      </c>
      <c r="F110" s="20"/>
      <c r="G110" s="273"/>
      <c r="H110" s="156">
        <f t="shared" si="34"/>
        <v>2800</v>
      </c>
      <c r="I110" s="207">
        <v>0</v>
      </c>
      <c r="J110" s="157"/>
      <c r="K110" s="157"/>
      <c r="L110" s="157">
        <v>2800</v>
      </c>
      <c r="M110" s="157"/>
      <c r="N110" s="350">
        <v>2800</v>
      </c>
      <c r="O110" s="77"/>
      <c r="P110" s="350">
        <f t="shared" si="36"/>
        <v>2800</v>
      </c>
      <c r="Q110" s="331"/>
      <c r="R110" s="377">
        <f t="shared" si="37"/>
        <v>2800</v>
      </c>
      <c r="S110" s="331"/>
      <c r="T110" s="431"/>
      <c r="U110" s="431"/>
      <c r="V110" s="431"/>
      <c r="W110" s="431"/>
      <c r="X110" s="431"/>
    </row>
    <row r="111" spans="1:114" ht="14.1" customHeight="1" x14ac:dyDescent="0.25">
      <c r="A111" s="49"/>
      <c r="B111" s="44">
        <v>5511</v>
      </c>
      <c r="C111" s="45" t="s">
        <v>160</v>
      </c>
      <c r="D111" s="74">
        <f t="shared" ref="D111" si="38">+D112</f>
        <v>375</v>
      </c>
      <c r="E111" s="157"/>
      <c r="F111" s="62"/>
      <c r="G111" s="273"/>
      <c r="H111" s="156">
        <f t="shared" si="34"/>
        <v>0</v>
      </c>
      <c r="I111" s="207"/>
      <c r="J111" s="157"/>
      <c r="K111" s="157"/>
      <c r="L111" s="157"/>
      <c r="M111" s="157">
        <v>503</v>
      </c>
      <c r="N111" s="350">
        <v>500</v>
      </c>
      <c r="O111" s="77"/>
      <c r="P111" s="350">
        <f t="shared" si="36"/>
        <v>500</v>
      </c>
      <c r="Q111" s="331"/>
      <c r="R111" s="377">
        <f t="shared" si="37"/>
        <v>500</v>
      </c>
      <c r="S111" s="331">
        <f>+S112</f>
        <v>564</v>
      </c>
      <c r="T111" s="431"/>
      <c r="U111" s="431"/>
      <c r="V111" s="431"/>
      <c r="W111" s="431"/>
      <c r="X111" s="431"/>
    </row>
    <row r="112" spans="1:114" ht="14.1" customHeight="1" x14ac:dyDescent="0.25">
      <c r="A112" s="49"/>
      <c r="B112" s="44"/>
      <c r="C112" s="45" t="s">
        <v>161</v>
      </c>
      <c r="D112" s="62">
        <v>375</v>
      </c>
      <c r="E112" s="157"/>
      <c r="F112" s="62"/>
      <c r="G112" s="273"/>
      <c r="H112" s="156">
        <f t="shared" si="34"/>
        <v>0</v>
      </c>
      <c r="I112" s="207"/>
      <c r="J112" s="157"/>
      <c r="K112" s="157"/>
      <c r="L112" s="157"/>
      <c r="M112" s="157"/>
      <c r="N112" s="350"/>
      <c r="O112" s="77"/>
      <c r="P112" s="350">
        <f t="shared" si="36"/>
        <v>0</v>
      </c>
      <c r="Q112" s="331"/>
      <c r="R112" s="377">
        <f t="shared" si="37"/>
        <v>0</v>
      </c>
      <c r="S112" s="331">
        <v>564</v>
      </c>
      <c r="T112" s="431"/>
      <c r="U112" s="431"/>
      <c r="V112" s="431"/>
      <c r="W112" s="431"/>
      <c r="X112" s="431"/>
    </row>
    <row r="113" spans="1:24" ht="14.1" customHeight="1" x14ac:dyDescent="0.25">
      <c r="A113" s="49"/>
      <c r="B113" s="44">
        <v>5514</v>
      </c>
      <c r="C113" s="45" t="s">
        <v>162</v>
      </c>
      <c r="D113" s="62">
        <v>781</v>
      </c>
      <c r="E113" s="157"/>
      <c r="F113" s="62"/>
      <c r="G113" s="273"/>
      <c r="H113" s="156">
        <f t="shared" si="34"/>
        <v>0</v>
      </c>
      <c r="I113" s="207"/>
      <c r="J113" s="157"/>
      <c r="K113" s="157"/>
      <c r="L113" s="157"/>
      <c r="M113" s="157">
        <v>1819</v>
      </c>
      <c r="N113" s="350">
        <v>500</v>
      </c>
      <c r="O113" s="77"/>
      <c r="P113" s="350">
        <f t="shared" si="36"/>
        <v>500</v>
      </c>
      <c r="Q113" s="331"/>
      <c r="R113" s="377">
        <f t="shared" si="37"/>
        <v>500</v>
      </c>
      <c r="S113" s="331">
        <v>340</v>
      </c>
      <c r="T113" s="431"/>
      <c r="U113" s="431"/>
      <c r="V113" s="431"/>
      <c r="W113" s="431"/>
      <c r="X113" s="431"/>
    </row>
    <row r="114" spans="1:24" ht="14.1" customHeight="1" x14ac:dyDescent="0.25">
      <c r="A114" s="49"/>
      <c r="B114" s="44">
        <v>5540</v>
      </c>
      <c r="C114" s="45" t="s">
        <v>163</v>
      </c>
      <c r="D114" s="62">
        <v>11828</v>
      </c>
      <c r="E114" s="157"/>
      <c r="F114" s="62"/>
      <c r="G114" s="273"/>
      <c r="H114" s="156">
        <f t="shared" si="34"/>
        <v>0</v>
      </c>
      <c r="I114" s="207"/>
      <c r="J114" s="157"/>
      <c r="K114" s="157"/>
      <c r="L114" s="157"/>
      <c r="M114" s="157"/>
      <c r="N114" s="350"/>
      <c r="O114" s="77"/>
      <c r="P114" s="350">
        <f t="shared" si="36"/>
        <v>0</v>
      </c>
      <c r="Q114" s="331"/>
      <c r="R114" s="385"/>
      <c r="S114" s="331"/>
      <c r="T114" s="431"/>
      <c r="U114" s="431"/>
      <c r="V114" s="431"/>
      <c r="W114" s="431"/>
      <c r="X114" s="431"/>
    </row>
    <row r="115" spans="1:24" ht="14.1" customHeight="1" x14ac:dyDescent="0.25">
      <c r="A115" s="67" t="s">
        <v>164</v>
      </c>
      <c r="B115" s="68"/>
      <c r="C115" s="69" t="s">
        <v>165</v>
      </c>
      <c r="D115" s="75">
        <f t="shared" ref="D115:I115" si="39">+D116+D117+D139</f>
        <v>692061</v>
      </c>
      <c r="E115" s="70">
        <f t="shared" si="39"/>
        <v>678415</v>
      </c>
      <c r="F115" s="70">
        <f t="shared" si="39"/>
        <v>0</v>
      </c>
      <c r="G115" s="70">
        <f t="shared" si="39"/>
        <v>0</v>
      </c>
      <c r="H115" s="199">
        <f t="shared" si="39"/>
        <v>699415</v>
      </c>
      <c r="I115" s="290">
        <f t="shared" si="39"/>
        <v>21000</v>
      </c>
      <c r="J115" s="70">
        <f>+J116+J117</f>
        <v>-48715</v>
      </c>
      <c r="K115" s="70">
        <f>+K116+K117</f>
        <v>8500</v>
      </c>
      <c r="L115" s="70">
        <f>+L116+L117+L139</f>
        <v>659200</v>
      </c>
      <c r="M115" s="70">
        <f>+M116+M117+M139</f>
        <v>583839.5</v>
      </c>
      <c r="N115" s="70">
        <f>+N116+N117</f>
        <v>702700</v>
      </c>
      <c r="O115" s="78">
        <f>+O116+O117</f>
        <v>-20000</v>
      </c>
      <c r="P115" s="70">
        <f>+O115+N115</f>
        <v>682700</v>
      </c>
      <c r="Q115" s="224">
        <f>+Q116+Q117+Q139</f>
        <v>0</v>
      </c>
      <c r="R115" s="379">
        <f>+Q115+P115</f>
        <v>682700</v>
      </c>
      <c r="S115" s="224">
        <f>+S116+S117+S139</f>
        <v>382675.23</v>
      </c>
      <c r="T115" s="431"/>
      <c r="U115" s="431"/>
      <c r="V115" s="431"/>
      <c r="W115" s="431"/>
      <c r="X115" s="431"/>
    </row>
    <row r="116" spans="1:24" ht="14.1" customHeight="1" x14ac:dyDescent="0.25">
      <c r="A116" s="49"/>
      <c r="B116" s="50" t="s">
        <v>151</v>
      </c>
      <c r="C116" s="51" t="s">
        <v>152</v>
      </c>
      <c r="D116" s="21">
        <v>477605</v>
      </c>
      <c r="E116" s="153">
        <v>477730</v>
      </c>
      <c r="F116" s="21"/>
      <c r="G116" s="273"/>
      <c r="H116" s="156">
        <f>E116+I116</f>
        <v>477730</v>
      </c>
      <c r="I116" s="205">
        <v>0</v>
      </c>
      <c r="J116" s="184"/>
      <c r="K116" s="184"/>
      <c r="L116">
        <v>477730</v>
      </c>
      <c r="M116" s="250">
        <v>420019.77</v>
      </c>
      <c r="N116" s="98">
        <v>477730</v>
      </c>
      <c r="O116" s="76"/>
      <c r="P116" s="196">
        <f t="shared" ref="P116:P139" si="40">+O116+N116</f>
        <v>477730</v>
      </c>
      <c r="Q116" s="331"/>
      <c r="R116" s="377">
        <f>+P116+Q116</f>
        <v>477730</v>
      </c>
      <c r="S116" s="331">
        <v>276370</v>
      </c>
      <c r="T116" s="431"/>
      <c r="U116" s="431"/>
      <c r="V116" s="431"/>
      <c r="W116" s="431"/>
      <c r="X116" s="431"/>
    </row>
    <row r="117" spans="1:24" ht="14.1" customHeight="1" x14ac:dyDescent="0.25">
      <c r="A117" s="49"/>
      <c r="B117" s="50" t="s">
        <v>153</v>
      </c>
      <c r="C117" s="51" t="s">
        <v>154</v>
      </c>
      <c r="D117" s="76">
        <f>+D118+D119+D120+D121+D122+D132+D133+D134+D135+D136+D137+D138</f>
        <v>202629</v>
      </c>
      <c r="E117" s="153">
        <f>+E118+E119+E120+E121+E122+E132+E133+E134+E135+E136+E137</f>
        <v>195685</v>
      </c>
      <c r="F117" s="21">
        <f>+F118+F119+F120+F121+F122+F132+F133+F134+F135+F136+F137</f>
        <v>0</v>
      </c>
      <c r="G117" s="273"/>
      <c r="H117" s="156">
        <f t="shared" ref="H117:H140" si="41">E117+I117</f>
        <v>216685</v>
      </c>
      <c r="I117" s="205">
        <f>+I118+I119+I120+I121+I122+I132+I133+I134+I135+I136+I137</f>
        <v>21000</v>
      </c>
      <c r="J117" s="184">
        <f>+J118+J119+J120+J121+J122+J132+J133+J134+J135+J136+J137+J138+J139</f>
        <v>-48715</v>
      </c>
      <c r="K117" s="184">
        <f>+K118+K119+K120+K121+K122+K132+K133+K134+K135+K136+K137+K138+K139</f>
        <v>8500</v>
      </c>
      <c r="L117" s="184">
        <f>+L118+L119+L120+L121+L122+L132+L133+L134+L135+L136+L137+L138</f>
        <v>180470</v>
      </c>
      <c r="M117" s="184">
        <f>+M118+M119+M120+M121+M122+M132+M133+M134+M135+M136+M137+M138</f>
        <v>162697.72999999998</v>
      </c>
      <c r="N117" s="196">
        <f>+N118+N119+N120+N121+N122+N132+N133+N134+N135+N136+N137+N138+N139</f>
        <v>224970</v>
      </c>
      <c r="O117" s="220">
        <f>+O118+O119+O120+O121+O122+O132+O133+O134+O135+O136+O137+O138+O139</f>
        <v>-20000</v>
      </c>
      <c r="P117" s="196">
        <f t="shared" si="40"/>
        <v>204970</v>
      </c>
      <c r="Q117" s="331"/>
      <c r="R117" s="377">
        <f t="shared" ref="R117:R139" si="42">+P117+Q117</f>
        <v>204970</v>
      </c>
      <c r="S117" s="331">
        <f>+S118+S119+S120+S121+S122+S132+S133+S134+S135+S136+S137+S138</f>
        <v>104879.23000000001</v>
      </c>
      <c r="T117" s="431"/>
      <c r="U117" s="431"/>
      <c r="V117" s="431"/>
      <c r="W117" s="431"/>
      <c r="X117" s="431"/>
    </row>
    <row r="118" spans="1:24" ht="14.1" customHeight="1" x14ac:dyDescent="0.25">
      <c r="A118" s="43"/>
      <c r="B118" s="44" t="s">
        <v>155</v>
      </c>
      <c r="C118" s="45" t="s">
        <v>166</v>
      </c>
      <c r="D118" s="20">
        <v>84345</v>
      </c>
      <c r="E118" s="156">
        <v>57850</v>
      </c>
      <c r="F118" s="20"/>
      <c r="G118" s="273"/>
      <c r="H118" s="156">
        <f t="shared" si="41"/>
        <v>62850</v>
      </c>
      <c r="I118" s="207">
        <v>5000</v>
      </c>
      <c r="J118" s="157">
        <v>-2500</v>
      </c>
      <c r="K118" s="157">
        <v>12500</v>
      </c>
      <c r="L118" s="157">
        <v>72850</v>
      </c>
      <c r="M118" s="157">
        <v>61867</v>
      </c>
      <c r="N118" s="350">
        <v>62850</v>
      </c>
      <c r="O118" s="77"/>
      <c r="P118" s="228">
        <f t="shared" si="40"/>
        <v>62850</v>
      </c>
      <c r="Q118" s="331"/>
      <c r="R118" s="377">
        <f t="shared" si="42"/>
        <v>62850</v>
      </c>
      <c r="S118" s="331">
        <v>42061</v>
      </c>
      <c r="T118" s="431"/>
      <c r="U118" s="431"/>
      <c r="V118" s="431"/>
      <c r="W118" s="431"/>
      <c r="X118" s="431"/>
    </row>
    <row r="119" spans="1:24" ht="14.1" customHeight="1" x14ac:dyDescent="0.25">
      <c r="A119" s="43"/>
      <c r="B119" s="44">
        <v>5502</v>
      </c>
      <c r="C119" s="45" t="s">
        <v>167</v>
      </c>
      <c r="D119" s="20">
        <v>0</v>
      </c>
      <c r="E119" s="156">
        <v>4215</v>
      </c>
      <c r="F119" s="20"/>
      <c r="G119" s="273"/>
      <c r="H119" s="156">
        <f t="shared" si="41"/>
        <v>4215</v>
      </c>
      <c r="I119" s="207">
        <v>0</v>
      </c>
      <c r="J119" s="157">
        <v>-4215</v>
      </c>
      <c r="K119" s="157"/>
      <c r="L119" s="157"/>
      <c r="M119" s="157"/>
      <c r="N119" s="350"/>
      <c r="O119" s="77"/>
      <c r="P119" s="228">
        <f t="shared" si="40"/>
        <v>0</v>
      </c>
      <c r="Q119" s="331"/>
      <c r="R119" s="377">
        <f t="shared" si="42"/>
        <v>0</v>
      </c>
      <c r="S119" s="331">
        <v>0</v>
      </c>
      <c r="T119" s="431"/>
      <c r="U119" s="431"/>
      <c r="V119" s="431"/>
      <c r="W119" s="431"/>
      <c r="X119" s="431"/>
    </row>
    <row r="120" spans="1:24" ht="14.1" customHeight="1" x14ac:dyDescent="0.25">
      <c r="A120" s="43"/>
      <c r="B120" s="44" t="s">
        <v>168</v>
      </c>
      <c r="C120" s="45" t="s">
        <v>157</v>
      </c>
      <c r="D120" s="20">
        <v>2617</v>
      </c>
      <c r="E120" s="156">
        <v>3000</v>
      </c>
      <c r="F120" s="20"/>
      <c r="G120" s="273"/>
      <c r="H120" s="156">
        <f t="shared" si="41"/>
        <v>3000</v>
      </c>
      <c r="I120" s="207">
        <v>0</v>
      </c>
      <c r="J120" s="157"/>
      <c r="K120" s="157"/>
      <c r="L120" s="157">
        <v>3000</v>
      </c>
      <c r="M120" s="157">
        <v>674</v>
      </c>
      <c r="N120" s="350">
        <v>3000</v>
      </c>
      <c r="O120" s="77"/>
      <c r="P120" s="228">
        <f t="shared" si="40"/>
        <v>3000</v>
      </c>
      <c r="Q120" s="331"/>
      <c r="R120" s="377">
        <f t="shared" si="42"/>
        <v>3000</v>
      </c>
      <c r="S120" s="331">
        <v>0</v>
      </c>
      <c r="T120" s="431"/>
      <c r="U120" s="431"/>
      <c r="V120" s="431"/>
      <c r="W120" s="431"/>
      <c r="X120" s="431"/>
    </row>
    <row r="121" spans="1:24" ht="14.1" customHeight="1" x14ac:dyDescent="0.25">
      <c r="A121" s="43"/>
      <c r="B121" s="44" t="s">
        <v>158</v>
      </c>
      <c r="C121" s="45" t="s">
        <v>169</v>
      </c>
      <c r="D121" s="20">
        <v>8814</v>
      </c>
      <c r="E121" s="156">
        <v>13000</v>
      </c>
      <c r="F121" s="20"/>
      <c r="G121" s="273"/>
      <c r="H121" s="156">
        <f t="shared" si="41"/>
        <v>13000</v>
      </c>
      <c r="I121" s="207">
        <v>0</v>
      </c>
      <c r="J121" s="157">
        <v>-7000</v>
      </c>
      <c r="K121" s="157">
        <v>-3000</v>
      </c>
      <c r="L121" s="157">
        <v>3000</v>
      </c>
      <c r="M121" s="157">
        <v>2526</v>
      </c>
      <c r="N121" s="350">
        <v>13000</v>
      </c>
      <c r="O121" s="77">
        <v>-7000</v>
      </c>
      <c r="P121" s="228">
        <f t="shared" si="40"/>
        <v>6000</v>
      </c>
      <c r="Q121" s="331"/>
      <c r="R121" s="377">
        <f t="shared" si="42"/>
        <v>6000</v>
      </c>
      <c r="S121" s="331">
        <v>718</v>
      </c>
      <c r="T121" s="441"/>
    </row>
    <row r="122" spans="1:24" ht="14.1" customHeight="1" x14ac:dyDescent="0.25">
      <c r="A122" s="43"/>
      <c r="B122" s="44" t="s">
        <v>170</v>
      </c>
      <c r="C122" s="45" t="s">
        <v>160</v>
      </c>
      <c r="D122" s="77">
        <f>+D123+D124+D125+D126+D127+D128+D129+D130</f>
        <v>32998</v>
      </c>
      <c r="E122" s="156">
        <v>42320</v>
      </c>
      <c r="F122" s="20"/>
      <c r="G122" s="273"/>
      <c r="H122" s="156">
        <f t="shared" si="41"/>
        <v>42320</v>
      </c>
      <c r="I122" s="207">
        <v>0</v>
      </c>
      <c r="J122" s="157"/>
      <c r="K122" s="157"/>
      <c r="L122" s="246">
        <v>42320</v>
      </c>
      <c r="M122" s="251">
        <v>37640.11</v>
      </c>
      <c r="N122" s="350">
        <v>42320</v>
      </c>
      <c r="O122" s="77"/>
      <c r="P122" s="228">
        <f t="shared" si="40"/>
        <v>42320</v>
      </c>
      <c r="Q122" s="331"/>
      <c r="R122" s="377">
        <f t="shared" si="42"/>
        <v>42320</v>
      </c>
      <c r="S122" s="222">
        <f>+S123+S124+S125+S126+S127+S128+S129+S130</f>
        <v>24387.27</v>
      </c>
      <c r="T122" s="441"/>
    </row>
    <row r="123" spans="1:24" ht="14.1" customHeight="1" x14ac:dyDescent="0.25">
      <c r="A123" s="43"/>
      <c r="B123" s="44"/>
      <c r="C123" s="45" t="s">
        <v>171</v>
      </c>
      <c r="D123" s="20">
        <v>15745</v>
      </c>
      <c r="E123" s="156"/>
      <c r="F123" s="20"/>
      <c r="G123" s="273"/>
      <c r="H123" s="156">
        <f t="shared" si="41"/>
        <v>0</v>
      </c>
      <c r="I123" s="207"/>
      <c r="J123" s="157"/>
      <c r="K123" s="157"/>
      <c r="L123" s="246">
        <v>0</v>
      </c>
      <c r="M123" s="251">
        <v>11943.5</v>
      </c>
      <c r="N123" s="350"/>
      <c r="O123" s="77"/>
      <c r="P123" s="228">
        <f t="shared" si="40"/>
        <v>0</v>
      </c>
      <c r="Q123" s="331"/>
      <c r="R123" s="377">
        <f t="shared" si="42"/>
        <v>0</v>
      </c>
      <c r="S123" s="388">
        <v>8488.1</v>
      </c>
      <c r="T123" s="441"/>
    </row>
    <row r="124" spans="1:24" ht="14.1" customHeight="1" x14ac:dyDescent="0.25">
      <c r="A124" s="43"/>
      <c r="B124" s="44"/>
      <c r="C124" s="45" t="s">
        <v>172</v>
      </c>
      <c r="D124" s="20">
        <v>5914</v>
      </c>
      <c r="E124" s="156"/>
      <c r="F124" s="20"/>
      <c r="G124" s="273"/>
      <c r="H124" s="156">
        <f t="shared" si="41"/>
        <v>0</v>
      </c>
      <c r="I124" s="207"/>
      <c r="J124" s="157"/>
      <c r="K124" s="157"/>
      <c r="L124" s="246">
        <v>0</v>
      </c>
      <c r="M124" s="251">
        <v>8296.27</v>
      </c>
      <c r="N124" s="350"/>
      <c r="O124" s="77"/>
      <c r="P124" s="228">
        <f t="shared" si="40"/>
        <v>0</v>
      </c>
      <c r="Q124" s="331"/>
      <c r="R124" s="377">
        <f t="shared" si="42"/>
        <v>0</v>
      </c>
      <c r="S124" s="388">
        <v>5787</v>
      </c>
      <c r="T124" s="441"/>
    </row>
    <row r="125" spans="1:24" ht="14.1" customHeight="1" x14ac:dyDescent="0.25">
      <c r="A125" s="43"/>
      <c r="B125" s="44"/>
      <c r="C125" s="45" t="s">
        <v>173</v>
      </c>
      <c r="D125" s="20">
        <v>383</v>
      </c>
      <c r="E125" s="156"/>
      <c r="F125" s="20"/>
      <c r="G125" s="273"/>
      <c r="H125" s="156">
        <f t="shared" si="41"/>
        <v>0</v>
      </c>
      <c r="I125" s="207"/>
      <c r="J125" s="157"/>
      <c r="K125" s="157"/>
      <c r="L125" s="246">
        <v>0</v>
      </c>
      <c r="M125" s="251">
        <v>497.89</v>
      </c>
      <c r="N125" s="350"/>
      <c r="O125" s="77"/>
      <c r="P125" s="228">
        <f t="shared" si="40"/>
        <v>0</v>
      </c>
      <c r="Q125" s="331"/>
      <c r="R125" s="377">
        <f t="shared" si="42"/>
        <v>0</v>
      </c>
      <c r="S125" s="388">
        <v>377.38</v>
      </c>
      <c r="T125" s="441"/>
    </row>
    <row r="126" spans="1:24" ht="14.1" customHeight="1" x14ac:dyDescent="0.25">
      <c r="A126" s="43"/>
      <c r="B126" s="44"/>
      <c r="C126" s="45" t="s">
        <v>174</v>
      </c>
      <c r="D126" s="20">
        <v>4377</v>
      </c>
      <c r="E126" s="156"/>
      <c r="F126" s="20"/>
      <c r="G126" s="273"/>
      <c r="H126" s="156">
        <f t="shared" si="41"/>
        <v>0</v>
      </c>
      <c r="I126" s="207"/>
      <c r="J126" s="157"/>
      <c r="K126" s="157"/>
      <c r="L126" s="246">
        <v>0</v>
      </c>
      <c r="M126" s="251">
        <v>6975.26</v>
      </c>
      <c r="N126" s="350"/>
      <c r="O126" s="77"/>
      <c r="P126" s="228">
        <f t="shared" si="40"/>
        <v>0</v>
      </c>
      <c r="Q126" s="331"/>
      <c r="R126" s="377">
        <f t="shared" si="42"/>
        <v>0</v>
      </c>
      <c r="S126" s="389">
        <v>2855</v>
      </c>
      <c r="T126" s="441"/>
    </row>
    <row r="127" spans="1:24" ht="14.1" customHeight="1" x14ac:dyDescent="0.25">
      <c r="A127" s="43"/>
      <c r="B127" s="44"/>
      <c r="C127" s="45" t="s">
        <v>175</v>
      </c>
      <c r="D127" s="20">
        <v>2233</v>
      </c>
      <c r="E127" s="156"/>
      <c r="F127" s="20"/>
      <c r="G127" s="273"/>
      <c r="H127" s="156">
        <f t="shared" si="41"/>
        <v>0</v>
      </c>
      <c r="I127" s="207"/>
      <c r="J127" s="157"/>
      <c r="K127" s="157"/>
      <c r="L127" s="246">
        <v>0</v>
      </c>
      <c r="M127" s="251">
        <v>5299</v>
      </c>
      <c r="N127" s="350"/>
      <c r="O127" s="77"/>
      <c r="P127" s="228">
        <f t="shared" si="40"/>
        <v>0</v>
      </c>
      <c r="Q127" s="331"/>
      <c r="R127" s="377">
        <f t="shared" si="42"/>
        <v>0</v>
      </c>
      <c r="S127" s="388">
        <v>3935.47</v>
      </c>
      <c r="T127" s="441"/>
    </row>
    <row r="128" spans="1:24" ht="14.1" customHeight="1" x14ac:dyDescent="0.25">
      <c r="A128" s="43"/>
      <c r="B128" s="44"/>
      <c r="C128" s="45" t="s">
        <v>176</v>
      </c>
      <c r="D128" s="20">
        <v>1495</v>
      </c>
      <c r="E128" s="156"/>
      <c r="F128" s="20"/>
      <c r="G128" s="273"/>
      <c r="H128" s="156">
        <f t="shared" si="41"/>
        <v>0</v>
      </c>
      <c r="I128" s="207"/>
      <c r="J128" s="157"/>
      <c r="K128" s="157"/>
      <c r="L128" s="246">
        <v>0</v>
      </c>
      <c r="M128" s="251">
        <v>1223.43</v>
      </c>
      <c r="N128" s="350"/>
      <c r="O128" s="77"/>
      <c r="P128" s="228">
        <f t="shared" si="40"/>
        <v>0</v>
      </c>
      <c r="Q128" s="331"/>
      <c r="R128" s="377">
        <f t="shared" si="42"/>
        <v>0</v>
      </c>
      <c r="S128" s="388">
        <v>1766.44</v>
      </c>
      <c r="T128" s="441"/>
    </row>
    <row r="129" spans="1:20" ht="14.1" customHeight="1" x14ac:dyDescent="0.25">
      <c r="A129" s="43"/>
      <c r="B129" s="44"/>
      <c r="C129" s="45" t="s">
        <v>177</v>
      </c>
      <c r="D129" s="20">
        <v>2128</v>
      </c>
      <c r="E129" s="156"/>
      <c r="F129" s="20"/>
      <c r="G129" s="273"/>
      <c r="H129" s="156">
        <f t="shared" si="41"/>
        <v>0</v>
      </c>
      <c r="I129" s="207"/>
      <c r="J129" s="157"/>
      <c r="K129" s="157"/>
      <c r="L129" s="246">
        <v>0</v>
      </c>
      <c r="M129" s="251">
        <v>3128</v>
      </c>
      <c r="N129" s="350">
        <v>20000</v>
      </c>
      <c r="O129" s="77"/>
      <c r="P129" s="228">
        <f t="shared" si="40"/>
        <v>20000</v>
      </c>
      <c r="Q129" s="331"/>
      <c r="R129" s="377">
        <f t="shared" si="42"/>
        <v>20000</v>
      </c>
      <c r="S129" s="388">
        <v>1177.8800000000001</v>
      </c>
      <c r="T129" s="441"/>
    </row>
    <row r="130" spans="1:20" ht="14.1" customHeight="1" x14ac:dyDescent="0.25">
      <c r="A130" s="43"/>
      <c r="B130" s="44"/>
      <c r="C130" s="45" t="s">
        <v>178</v>
      </c>
      <c r="D130" s="20">
        <v>723</v>
      </c>
      <c r="E130" s="156"/>
      <c r="F130" s="20"/>
      <c r="G130" s="273"/>
      <c r="H130" s="156">
        <f t="shared" si="41"/>
        <v>0</v>
      </c>
      <c r="I130" s="207"/>
      <c r="J130" s="157"/>
      <c r="K130" s="157"/>
      <c r="L130" s="246">
        <v>0</v>
      </c>
      <c r="M130" s="251">
        <v>505</v>
      </c>
      <c r="N130" s="350"/>
      <c r="O130" s="77"/>
      <c r="P130" s="228">
        <f t="shared" si="40"/>
        <v>0</v>
      </c>
      <c r="Q130" s="331"/>
      <c r="R130" s="377">
        <f t="shared" si="42"/>
        <v>0</v>
      </c>
      <c r="S130" s="222"/>
      <c r="T130" s="441"/>
    </row>
    <row r="131" spans="1:20" ht="14.1" customHeight="1" x14ac:dyDescent="0.25">
      <c r="A131" s="43"/>
      <c r="B131" s="44"/>
      <c r="C131" s="45" t="s">
        <v>179</v>
      </c>
      <c r="D131" s="20"/>
      <c r="E131" s="156"/>
      <c r="F131" s="20"/>
      <c r="G131" s="273"/>
      <c r="H131" s="156"/>
      <c r="I131" s="207"/>
      <c r="J131" s="157"/>
      <c r="K131" s="157"/>
      <c r="L131" s="246">
        <v>0</v>
      </c>
      <c r="M131" s="251">
        <v>256.5</v>
      </c>
      <c r="N131" s="350"/>
      <c r="O131" s="77"/>
      <c r="P131" s="228">
        <f t="shared" si="40"/>
        <v>0</v>
      </c>
      <c r="Q131" s="331"/>
      <c r="R131" s="377">
        <f t="shared" si="42"/>
        <v>0</v>
      </c>
      <c r="S131" s="331"/>
      <c r="T131" s="441"/>
    </row>
    <row r="132" spans="1:20" ht="14.1" customHeight="1" x14ac:dyDescent="0.25">
      <c r="A132" s="43"/>
      <c r="B132" s="44" t="s">
        <v>180</v>
      </c>
      <c r="C132" s="45" t="s">
        <v>181</v>
      </c>
      <c r="D132" s="20">
        <v>18042</v>
      </c>
      <c r="E132" s="156">
        <v>25000</v>
      </c>
      <c r="F132" s="156"/>
      <c r="G132" s="273"/>
      <c r="H132" s="156">
        <f t="shared" si="41"/>
        <v>25000</v>
      </c>
      <c r="I132" s="207">
        <v>0</v>
      </c>
      <c r="J132" s="157">
        <v>-13000</v>
      </c>
      <c r="K132" s="157">
        <v>3000</v>
      </c>
      <c r="L132" s="157">
        <v>15000</v>
      </c>
      <c r="M132" s="157">
        <v>12556</v>
      </c>
      <c r="N132" s="350">
        <v>25000</v>
      </c>
      <c r="O132" s="77">
        <v>-7000</v>
      </c>
      <c r="P132" s="228">
        <f t="shared" si="40"/>
        <v>18000</v>
      </c>
      <c r="Q132" s="331"/>
      <c r="R132" s="377">
        <f t="shared" si="42"/>
        <v>18000</v>
      </c>
      <c r="S132" s="331">
        <v>7273</v>
      </c>
      <c r="T132" s="441"/>
    </row>
    <row r="133" spans="1:20" ht="14.1" customHeight="1" x14ac:dyDescent="0.25">
      <c r="A133" s="43"/>
      <c r="B133" s="44" t="s">
        <v>182</v>
      </c>
      <c r="C133" s="45" t="s">
        <v>162</v>
      </c>
      <c r="D133" s="20">
        <v>44703</v>
      </c>
      <c r="E133" s="156">
        <v>35000</v>
      </c>
      <c r="F133" s="156"/>
      <c r="G133" s="273"/>
      <c r="H133" s="156">
        <f t="shared" si="41"/>
        <v>51000</v>
      </c>
      <c r="I133" s="207">
        <v>16000</v>
      </c>
      <c r="J133" s="157">
        <v>-16000</v>
      </c>
      <c r="K133" s="157"/>
      <c r="L133" s="246">
        <v>35000</v>
      </c>
      <c r="M133" s="251">
        <v>33259.949999999997</v>
      </c>
      <c r="N133" s="350">
        <v>51000</v>
      </c>
      <c r="O133" s="77">
        <v>-6000</v>
      </c>
      <c r="P133" s="228">
        <f t="shared" si="40"/>
        <v>45000</v>
      </c>
      <c r="Q133" s="331"/>
      <c r="R133" s="377">
        <f t="shared" si="42"/>
        <v>45000</v>
      </c>
      <c r="S133" s="388">
        <v>18321.93</v>
      </c>
      <c r="T133" s="441"/>
    </row>
    <row r="134" spans="1:20" ht="14.1" customHeight="1" x14ac:dyDescent="0.25">
      <c r="A134" s="43"/>
      <c r="B134" s="44" t="s">
        <v>183</v>
      </c>
      <c r="C134" s="45" t="s">
        <v>184</v>
      </c>
      <c r="D134" s="20">
        <v>5364</v>
      </c>
      <c r="E134" s="156">
        <v>12500</v>
      </c>
      <c r="F134" s="20"/>
      <c r="G134" s="273"/>
      <c r="H134" s="156">
        <f t="shared" si="41"/>
        <v>12500</v>
      </c>
      <c r="I134" s="207">
        <v>0</v>
      </c>
      <c r="J134" s="157">
        <v>-6000</v>
      </c>
      <c r="K134" s="157"/>
      <c r="L134" s="246">
        <v>6500</v>
      </c>
      <c r="M134" s="251">
        <v>7872.11</v>
      </c>
      <c r="N134" s="350">
        <v>20000</v>
      </c>
      <c r="O134" s="77"/>
      <c r="P134" s="228">
        <f t="shared" si="40"/>
        <v>20000</v>
      </c>
      <c r="Q134" s="331"/>
      <c r="R134" s="377">
        <f t="shared" si="42"/>
        <v>20000</v>
      </c>
      <c r="S134" s="388">
        <v>9283.2999999999993</v>
      </c>
      <c r="T134" s="441"/>
    </row>
    <row r="135" spans="1:20" ht="14.1" customHeight="1" x14ac:dyDescent="0.25">
      <c r="A135" s="43"/>
      <c r="B135" s="44" t="s">
        <v>185</v>
      </c>
      <c r="C135" s="45" t="s">
        <v>186</v>
      </c>
      <c r="D135" s="20">
        <v>1247</v>
      </c>
      <c r="E135" s="156">
        <v>1500</v>
      </c>
      <c r="F135" s="20"/>
      <c r="G135" s="273"/>
      <c r="H135" s="156">
        <f t="shared" si="41"/>
        <v>1500</v>
      </c>
      <c r="I135" s="207">
        <v>0</v>
      </c>
      <c r="J135" s="157"/>
      <c r="K135" s="157"/>
      <c r="L135" s="246">
        <v>1500</v>
      </c>
      <c r="M135" s="251">
        <v>865.6</v>
      </c>
      <c r="N135" s="350">
        <v>1500</v>
      </c>
      <c r="O135" s="77"/>
      <c r="P135" s="228">
        <f t="shared" si="40"/>
        <v>1500</v>
      </c>
      <c r="Q135" s="331"/>
      <c r="R135" s="377">
        <f t="shared" si="42"/>
        <v>1500</v>
      </c>
      <c r="S135" s="388">
        <v>620.92999999999995</v>
      </c>
      <c r="T135" s="441"/>
    </row>
    <row r="136" spans="1:20" ht="14.1" customHeight="1" x14ac:dyDescent="0.25">
      <c r="A136" s="43"/>
      <c r="B136" s="44" t="s">
        <v>187</v>
      </c>
      <c r="C136" s="45" t="s">
        <v>188</v>
      </c>
      <c r="D136" s="20">
        <v>1888</v>
      </c>
      <c r="E136" s="156">
        <v>1000</v>
      </c>
      <c r="F136" s="20"/>
      <c r="G136" s="273"/>
      <c r="H136" s="156">
        <f t="shared" si="41"/>
        <v>1000</v>
      </c>
      <c r="I136" s="207">
        <v>0</v>
      </c>
      <c r="J136" s="157"/>
      <c r="K136" s="157"/>
      <c r="L136" s="246">
        <v>1000</v>
      </c>
      <c r="M136" s="251">
        <v>1800.66</v>
      </c>
      <c r="N136" s="350">
        <v>1000</v>
      </c>
      <c r="O136" s="77"/>
      <c r="P136" s="228">
        <f t="shared" si="40"/>
        <v>1000</v>
      </c>
      <c r="Q136" s="331"/>
      <c r="R136" s="377">
        <f t="shared" si="42"/>
        <v>1000</v>
      </c>
      <c r="S136" s="389">
        <v>2166</v>
      </c>
      <c r="T136" s="441"/>
    </row>
    <row r="137" spans="1:20" ht="14.1" customHeight="1" x14ac:dyDescent="0.25">
      <c r="A137" s="43"/>
      <c r="B137" s="44" t="s">
        <v>189</v>
      </c>
      <c r="C137" s="45" t="s">
        <v>190</v>
      </c>
      <c r="D137" s="20">
        <v>122</v>
      </c>
      <c r="E137" s="156">
        <v>300</v>
      </c>
      <c r="F137" s="20"/>
      <c r="G137" s="273"/>
      <c r="H137" s="156">
        <f t="shared" si="41"/>
        <v>300</v>
      </c>
      <c r="I137" s="207">
        <v>0</v>
      </c>
      <c r="J137" s="157"/>
      <c r="K137" s="157"/>
      <c r="L137" s="246">
        <v>300</v>
      </c>
      <c r="M137" s="251">
        <v>55</v>
      </c>
      <c r="N137" s="350">
        <v>300</v>
      </c>
      <c r="O137" s="77"/>
      <c r="P137" s="228">
        <f t="shared" si="40"/>
        <v>300</v>
      </c>
      <c r="Q137" s="331"/>
      <c r="R137" s="377">
        <f t="shared" si="42"/>
        <v>300</v>
      </c>
      <c r="S137" s="389">
        <v>47.8</v>
      </c>
      <c r="T137" s="441"/>
    </row>
    <row r="138" spans="1:20" ht="14.1" customHeight="1" x14ac:dyDescent="0.25">
      <c r="A138" s="43"/>
      <c r="B138" s="44">
        <v>5540</v>
      </c>
      <c r="C138" s="45" t="s">
        <v>163</v>
      </c>
      <c r="D138" s="20">
        <v>2489</v>
      </c>
      <c r="E138" s="156"/>
      <c r="F138" s="20"/>
      <c r="G138" s="273"/>
      <c r="H138" s="156">
        <f t="shared" si="41"/>
        <v>0</v>
      </c>
      <c r="I138" s="207"/>
      <c r="J138" s="157"/>
      <c r="K138" s="157"/>
      <c r="L138" s="246">
        <v>0</v>
      </c>
      <c r="M138" s="251">
        <v>3581.3</v>
      </c>
      <c r="N138" s="350"/>
      <c r="O138" s="77"/>
      <c r="P138" s="228">
        <f t="shared" si="40"/>
        <v>0</v>
      </c>
      <c r="Q138" s="331"/>
      <c r="R138" s="377">
        <f t="shared" si="42"/>
        <v>0</v>
      </c>
      <c r="S138" s="331"/>
      <c r="T138" s="441"/>
    </row>
    <row r="139" spans="1:20" ht="14.1" customHeight="1" x14ac:dyDescent="0.25">
      <c r="A139" s="49"/>
      <c r="B139" s="50">
        <v>60</v>
      </c>
      <c r="C139" s="51" t="s">
        <v>191</v>
      </c>
      <c r="D139" s="21">
        <v>11827</v>
      </c>
      <c r="E139" s="153">
        <v>5000</v>
      </c>
      <c r="F139" s="21"/>
      <c r="G139" s="273"/>
      <c r="H139" s="156">
        <f t="shared" si="41"/>
        <v>5000</v>
      </c>
      <c r="I139" s="205">
        <v>0</v>
      </c>
      <c r="J139" s="184"/>
      <c r="K139" s="184">
        <v>-4000</v>
      </c>
      <c r="L139" s="184">
        <v>1000</v>
      </c>
      <c r="M139" s="184">
        <v>1122</v>
      </c>
      <c r="N139" s="350">
        <v>5000</v>
      </c>
      <c r="O139" s="77"/>
      <c r="P139" s="196">
        <f t="shared" si="40"/>
        <v>5000</v>
      </c>
      <c r="Q139" s="331"/>
      <c r="R139" s="377">
        <f t="shared" si="42"/>
        <v>5000</v>
      </c>
      <c r="S139" s="331">
        <v>1426</v>
      </c>
      <c r="T139" s="441"/>
    </row>
    <row r="140" spans="1:20" ht="14.1" customHeight="1" x14ac:dyDescent="0.25">
      <c r="A140" s="67" t="s">
        <v>192</v>
      </c>
      <c r="B140" s="68"/>
      <c r="C140" s="69" t="s">
        <v>193</v>
      </c>
      <c r="D140" s="79">
        <v>0</v>
      </c>
      <c r="E140" s="79">
        <v>130000</v>
      </c>
      <c r="F140" s="79"/>
      <c r="G140" s="238"/>
      <c r="H140" s="106">
        <f t="shared" si="41"/>
        <v>130000</v>
      </c>
      <c r="I140" s="239"/>
      <c r="J140" s="75">
        <v>-6110</v>
      </c>
      <c r="K140" s="75">
        <f>+K141</f>
        <v>-84125</v>
      </c>
      <c r="L140" s="75">
        <f>+L141</f>
        <v>39765</v>
      </c>
      <c r="M140" s="75">
        <v>0</v>
      </c>
      <c r="N140" s="70">
        <f>+N141</f>
        <v>130000</v>
      </c>
      <c r="O140" s="78">
        <f>+O141</f>
        <v>0</v>
      </c>
      <c r="P140" s="70">
        <f>+P141</f>
        <v>130000</v>
      </c>
      <c r="Q140" s="224">
        <f>+Q141</f>
        <v>-65404</v>
      </c>
      <c r="R140" s="379">
        <f>+Q140+P140</f>
        <v>64596</v>
      </c>
      <c r="S140" s="224">
        <f>+S141</f>
        <v>0</v>
      </c>
      <c r="T140" s="441"/>
    </row>
    <row r="141" spans="1:20" ht="14.1" customHeight="1" x14ac:dyDescent="0.25">
      <c r="A141" s="43"/>
      <c r="B141" s="44" t="s">
        <v>151</v>
      </c>
      <c r="C141" s="45" t="s">
        <v>194</v>
      </c>
      <c r="D141" s="20">
        <v>515</v>
      </c>
      <c r="E141" s="156">
        <v>0</v>
      </c>
      <c r="F141" s="20"/>
      <c r="G141" s="273">
        <f t="shared" si="21"/>
        <v>0</v>
      </c>
      <c r="H141" s="156"/>
      <c r="I141" s="207">
        <v>0</v>
      </c>
      <c r="J141" s="157">
        <v>-6110</v>
      </c>
      <c r="K141" s="157">
        <v>-84125</v>
      </c>
      <c r="L141" s="157">
        <v>39765</v>
      </c>
      <c r="M141" s="157"/>
      <c r="N141" s="350">
        <v>130000</v>
      </c>
      <c r="O141" s="77"/>
      <c r="P141" s="350">
        <f>+O141+N141</f>
        <v>130000</v>
      </c>
      <c r="Q141" s="331">
        <v>-65404</v>
      </c>
      <c r="R141" s="156">
        <f>P141+Q141</f>
        <v>64596</v>
      </c>
      <c r="S141" s="388">
        <v>0</v>
      </c>
      <c r="T141" s="441"/>
    </row>
    <row r="142" spans="1:20" ht="14.1" customHeight="1" x14ac:dyDescent="0.25">
      <c r="A142" s="67" t="s">
        <v>195</v>
      </c>
      <c r="B142" s="80">
        <v>1330</v>
      </c>
      <c r="C142" s="69" t="s">
        <v>196</v>
      </c>
      <c r="D142" s="79">
        <f>+D143+D144</f>
        <v>37683</v>
      </c>
      <c r="E142" s="79">
        <f>+E143+E144</f>
        <v>0</v>
      </c>
      <c r="F142" s="79"/>
      <c r="G142" s="285">
        <f t="shared" si="21"/>
        <v>0</v>
      </c>
      <c r="H142" s="106"/>
      <c r="I142" s="291">
        <f>+I143</f>
        <v>0</v>
      </c>
      <c r="J142" s="75">
        <v>0</v>
      </c>
      <c r="K142" s="75">
        <v>0</v>
      </c>
      <c r="L142" s="75">
        <v>0</v>
      </c>
      <c r="M142" s="75">
        <v>0</v>
      </c>
      <c r="N142" s="70">
        <f>+N143+N144</f>
        <v>26400</v>
      </c>
      <c r="O142" s="78">
        <f>+O143+O144</f>
        <v>0</v>
      </c>
      <c r="P142" s="70">
        <f>+O142+N142</f>
        <v>26400</v>
      </c>
      <c r="Q142" s="224">
        <f>+Q143+Q144</f>
        <v>0</v>
      </c>
      <c r="R142" s="379">
        <f>+Q142+P142</f>
        <v>26400</v>
      </c>
      <c r="S142" s="341">
        <v>0</v>
      </c>
      <c r="T142" s="441"/>
    </row>
    <row r="143" spans="1:20" ht="14.1" customHeight="1" x14ac:dyDescent="0.25">
      <c r="A143" s="49"/>
      <c r="B143" s="44" t="s">
        <v>151</v>
      </c>
      <c r="C143" s="45" t="s">
        <v>197</v>
      </c>
      <c r="D143" s="20">
        <v>34549</v>
      </c>
      <c r="E143" s="156">
        <v>0</v>
      </c>
      <c r="F143" s="20"/>
      <c r="G143" s="284">
        <f t="shared" si="21"/>
        <v>0</v>
      </c>
      <c r="H143" s="156"/>
      <c r="I143" s="280">
        <v>0</v>
      </c>
      <c r="J143" s="157"/>
      <c r="K143" s="157"/>
      <c r="L143" s="157"/>
      <c r="M143" s="157"/>
      <c r="N143" s="350">
        <v>22000</v>
      </c>
      <c r="O143" s="77"/>
      <c r="P143" s="196">
        <f t="shared" ref="P143:P144" si="43">+O143+N143</f>
        <v>22000</v>
      </c>
      <c r="Q143" s="331"/>
      <c r="R143" s="377">
        <f t="shared" ref="R143:R144" si="44">+Q143+P143</f>
        <v>22000</v>
      </c>
      <c r="S143" s="331">
        <v>0</v>
      </c>
      <c r="T143" s="441"/>
    </row>
    <row r="144" spans="1:20" ht="14.1" customHeight="1" x14ac:dyDescent="0.25">
      <c r="A144" s="43"/>
      <c r="B144" s="44">
        <v>55</v>
      </c>
      <c r="C144" s="45" t="s">
        <v>198</v>
      </c>
      <c r="D144" s="20">
        <v>3134</v>
      </c>
      <c r="E144" s="156">
        <v>0</v>
      </c>
      <c r="F144" s="20"/>
      <c r="G144" s="284">
        <f t="shared" si="21"/>
        <v>0</v>
      </c>
      <c r="H144" s="156"/>
      <c r="I144" s="280"/>
      <c r="J144" s="157"/>
      <c r="K144" s="157"/>
      <c r="L144" s="157"/>
      <c r="M144" s="157"/>
      <c r="N144" s="350">
        <v>4400</v>
      </c>
      <c r="O144" s="77"/>
      <c r="P144" s="196">
        <f t="shared" si="43"/>
        <v>4400</v>
      </c>
      <c r="Q144" s="331"/>
      <c r="R144" s="377">
        <f t="shared" si="44"/>
        <v>4400</v>
      </c>
      <c r="S144" s="331">
        <v>0</v>
      </c>
      <c r="T144" s="441"/>
    </row>
    <row r="145" spans="1:114" ht="14.1" customHeight="1" x14ac:dyDescent="0.25">
      <c r="A145" s="82" t="s">
        <v>199</v>
      </c>
      <c r="B145" s="68"/>
      <c r="C145" s="69" t="s">
        <v>200</v>
      </c>
      <c r="D145" s="79">
        <f>+D146</f>
        <v>42977</v>
      </c>
      <c r="E145" s="79">
        <f>+E146</f>
        <v>50000</v>
      </c>
      <c r="F145" s="79"/>
      <c r="G145" s="238"/>
      <c r="H145" s="106">
        <f>E145+I145</f>
        <v>50000</v>
      </c>
      <c r="I145" s="291">
        <f>+I146</f>
        <v>0</v>
      </c>
      <c r="J145" s="75">
        <v>0</v>
      </c>
      <c r="K145" s="75">
        <f>+K146</f>
        <v>-10000</v>
      </c>
      <c r="L145" s="75">
        <f>+L146</f>
        <v>40000</v>
      </c>
      <c r="M145" s="75">
        <f>+M146</f>
        <v>36545</v>
      </c>
      <c r="N145" s="70">
        <f>+N146</f>
        <v>50000</v>
      </c>
      <c r="O145" s="78">
        <f>+O146</f>
        <v>0</v>
      </c>
      <c r="P145" s="70">
        <f>+O145+N145</f>
        <v>50000</v>
      </c>
      <c r="Q145" s="341"/>
      <c r="R145" s="379">
        <f>+Q145+P145</f>
        <v>50000</v>
      </c>
      <c r="S145" s="224">
        <f>+S146</f>
        <v>46359.78</v>
      </c>
      <c r="T145" s="441"/>
    </row>
    <row r="146" spans="1:114" ht="14.1" customHeight="1" x14ac:dyDescent="0.25">
      <c r="A146" s="43"/>
      <c r="B146" s="44">
        <v>4528</v>
      </c>
      <c r="C146" s="45" t="s">
        <v>201</v>
      </c>
      <c r="D146" s="20">
        <v>42977</v>
      </c>
      <c r="E146" s="156">
        <v>50000</v>
      </c>
      <c r="F146" s="20"/>
      <c r="G146" s="273"/>
      <c r="H146" s="156">
        <f t="shared" ref="H146:H147" si="45">E146+I146</f>
        <v>50000</v>
      </c>
      <c r="I146" s="280"/>
      <c r="J146" s="157"/>
      <c r="K146" s="157">
        <v>-10000</v>
      </c>
      <c r="L146" s="157">
        <v>40000</v>
      </c>
      <c r="M146" s="157">
        <v>36545</v>
      </c>
      <c r="N146" s="350">
        <v>50000</v>
      </c>
      <c r="O146" s="77"/>
      <c r="P146" s="350">
        <f>+O146+N146</f>
        <v>50000</v>
      </c>
      <c r="Q146" s="331"/>
      <c r="R146" s="156"/>
      <c r="S146" s="318">
        <v>46359.78</v>
      </c>
      <c r="T146" s="441"/>
    </row>
    <row r="147" spans="1:114" ht="14.1" customHeight="1" x14ac:dyDescent="0.25">
      <c r="A147" s="38" t="s">
        <v>202</v>
      </c>
      <c r="B147" s="83"/>
      <c r="C147" s="40" t="s">
        <v>203</v>
      </c>
      <c r="D147" s="48">
        <f>+D148</f>
        <v>2220</v>
      </c>
      <c r="E147" s="48">
        <f>+E148</f>
        <v>0</v>
      </c>
      <c r="F147" s="48">
        <f>+F148</f>
        <v>0</v>
      </c>
      <c r="G147" s="275"/>
      <c r="H147" s="47">
        <f t="shared" si="45"/>
        <v>0</v>
      </c>
      <c r="I147" s="277">
        <f>+I148</f>
        <v>0</v>
      </c>
      <c r="J147" s="41">
        <v>0</v>
      </c>
      <c r="K147" s="41">
        <v>0</v>
      </c>
      <c r="L147" s="41">
        <v>0</v>
      </c>
      <c r="M147" s="41">
        <v>0</v>
      </c>
      <c r="N147" s="59">
        <f>+N148</f>
        <v>0</v>
      </c>
      <c r="O147" s="66">
        <f>+O148</f>
        <v>0</v>
      </c>
      <c r="P147" s="59">
        <f>+O147+N147</f>
        <v>0</v>
      </c>
      <c r="Q147" s="371"/>
      <c r="R147" s="48">
        <f>+Q147+P147</f>
        <v>0</v>
      </c>
      <c r="S147" s="371">
        <v>0</v>
      </c>
      <c r="T147" s="441"/>
    </row>
    <row r="148" spans="1:114" ht="14.1" customHeight="1" x14ac:dyDescent="0.25">
      <c r="A148" s="67" t="s">
        <v>204</v>
      </c>
      <c r="B148" s="68"/>
      <c r="C148" s="69" t="s">
        <v>205</v>
      </c>
      <c r="D148" s="79">
        <f t="shared" ref="D148" si="46">+D149</f>
        <v>2220</v>
      </c>
      <c r="E148" s="79">
        <f>+E149</f>
        <v>0</v>
      </c>
      <c r="F148" s="79">
        <f>+F149</f>
        <v>0</v>
      </c>
      <c r="G148" s="238"/>
      <c r="H148" s="106"/>
      <c r="I148" s="239">
        <f>+I149</f>
        <v>0</v>
      </c>
      <c r="J148" s="75">
        <v>0</v>
      </c>
      <c r="K148" s="75">
        <v>0</v>
      </c>
      <c r="L148" s="75">
        <v>0</v>
      </c>
      <c r="M148" s="75">
        <v>0</v>
      </c>
      <c r="N148" s="70">
        <f>+N149</f>
        <v>0</v>
      </c>
      <c r="O148" s="78">
        <f>+O149</f>
        <v>0</v>
      </c>
      <c r="P148" s="70">
        <f>+P149</f>
        <v>0</v>
      </c>
      <c r="Q148" s="341"/>
      <c r="R148" s="398"/>
      <c r="S148" s="341">
        <v>0</v>
      </c>
      <c r="T148" s="441"/>
    </row>
    <row r="149" spans="1:114" ht="14.1" customHeight="1" x14ac:dyDescent="0.25">
      <c r="A149" s="43"/>
      <c r="B149" s="44">
        <v>5515</v>
      </c>
      <c r="C149" s="51" t="s">
        <v>154</v>
      </c>
      <c r="D149" s="21">
        <v>2220</v>
      </c>
      <c r="E149" s="156">
        <v>0</v>
      </c>
      <c r="F149" s="25"/>
      <c r="G149" s="273"/>
      <c r="H149" s="156"/>
      <c r="J149" s="157"/>
      <c r="K149" s="157"/>
      <c r="L149" s="157"/>
      <c r="M149" s="157"/>
      <c r="N149" s="98">
        <v>0</v>
      </c>
      <c r="O149" s="76"/>
      <c r="P149" s="98">
        <v>0</v>
      </c>
      <c r="Q149" s="331"/>
      <c r="R149" s="385"/>
      <c r="S149" s="331"/>
      <c r="T149" s="441"/>
    </row>
    <row r="150" spans="1:114" ht="14.1" customHeight="1" x14ac:dyDescent="0.25">
      <c r="A150" s="38" t="s">
        <v>206</v>
      </c>
      <c r="B150" s="39"/>
      <c r="C150" s="40" t="s">
        <v>207</v>
      </c>
      <c r="D150" s="48">
        <f t="shared" ref="D150:I151" si="47">+D151</f>
        <v>8921</v>
      </c>
      <c r="E150" s="48">
        <f t="shared" si="47"/>
        <v>7000</v>
      </c>
      <c r="F150" s="48">
        <f t="shared" si="47"/>
        <v>0</v>
      </c>
      <c r="G150" s="275"/>
      <c r="H150" s="47">
        <f>E150+I150</f>
        <v>7000</v>
      </c>
      <c r="I150" s="277">
        <f t="shared" si="47"/>
        <v>0</v>
      </c>
      <c r="J150" s="41"/>
      <c r="K150" s="41">
        <f>+K151</f>
        <v>-5500</v>
      </c>
      <c r="L150" s="41">
        <f t="shared" ref="L150:M150" si="48">+L151</f>
        <v>1500</v>
      </c>
      <c r="M150" s="41">
        <f t="shared" si="48"/>
        <v>969</v>
      </c>
      <c r="N150" s="59">
        <f t="shared" ref="N150:P151" si="49">+N151</f>
        <v>7000</v>
      </c>
      <c r="O150" s="66">
        <f t="shared" si="49"/>
        <v>0</v>
      </c>
      <c r="P150" s="59">
        <f t="shared" si="49"/>
        <v>7000</v>
      </c>
      <c r="Q150" s="371"/>
      <c r="R150" s="380">
        <f>+Q150+P150</f>
        <v>7000</v>
      </c>
      <c r="S150" s="381">
        <f>+S151</f>
        <v>562</v>
      </c>
      <c r="T150" s="441"/>
    </row>
    <row r="151" spans="1:114" s="7" customFormat="1" ht="14.1" customHeight="1" x14ac:dyDescent="0.25">
      <c r="A151" s="67">
        <v>3200</v>
      </c>
      <c r="B151" s="68">
        <v>55</v>
      </c>
      <c r="C151" s="69" t="s">
        <v>208</v>
      </c>
      <c r="D151" s="75">
        <f t="shared" si="47"/>
        <v>8921</v>
      </c>
      <c r="E151" s="70">
        <f t="shared" si="47"/>
        <v>7000</v>
      </c>
      <c r="F151" s="70">
        <f t="shared" si="47"/>
        <v>0</v>
      </c>
      <c r="G151" s="238"/>
      <c r="H151" s="106">
        <f t="shared" ref="H151:H152" si="50">E151+I151</f>
        <v>7000</v>
      </c>
      <c r="I151" s="290">
        <f t="shared" si="47"/>
        <v>0</v>
      </c>
      <c r="J151" s="70">
        <v>0</v>
      </c>
      <c r="K151" s="70">
        <f>+K152</f>
        <v>-5500</v>
      </c>
      <c r="L151" s="70">
        <f>+L152</f>
        <v>1500</v>
      </c>
      <c r="M151" s="70">
        <f>+M152</f>
        <v>969</v>
      </c>
      <c r="N151" s="70">
        <f t="shared" si="49"/>
        <v>7000</v>
      </c>
      <c r="O151" s="78">
        <f t="shared" si="49"/>
        <v>0</v>
      </c>
      <c r="P151" s="70">
        <f t="shared" si="49"/>
        <v>7000</v>
      </c>
      <c r="Q151" s="341"/>
      <c r="R151" s="398">
        <f>+Q151+P151</f>
        <v>7000</v>
      </c>
      <c r="S151" s="224">
        <f>+S152</f>
        <v>562</v>
      </c>
      <c r="T151" s="442"/>
      <c r="U151" s="373"/>
      <c r="V151" s="373"/>
      <c r="W151" s="373"/>
      <c r="X151" s="373"/>
      <c r="Y151" s="373"/>
      <c r="Z151" s="345"/>
      <c r="AA151" s="345"/>
      <c r="AB151" s="345"/>
      <c r="AC151" s="217"/>
      <c r="AD151" s="217"/>
      <c r="AE151" s="217"/>
      <c r="AF151" s="217"/>
      <c r="AG151" s="217"/>
      <c r="AH151" s="217"/>
      <c r="AI151" s="217"/>
      <c r="AJ151" s="217"/>
      <c r="AK151" s="217"/>
      <c r="AL151" s="217"/>
      <c r="AM151" s="217"/>
      <c r="AN151" s="217"/>
      <c r="AO151" s="217"/>
      <c r="AP151" s="217"/>
      <c r="AQ151" s="217"/>
      <c r="AR151" s="217"/>
      <c r="AS151" s="217"/>
      <c r="AT151" s="217"/>
      <c r="AU151" s="217"/>
      <c r="AV151" s="217"/>
      <c r="AW151" s="217"/>
      <c r="AX151" s="217"/>
      <c r="AY151" s="217"/>
      <c r="AZ151" s="217"/>
      <c r="BA151" s="217"/>
      <c r="BB151" s="217"/>
      <c r="BC151" s="217"/>
      <c r="BD151" s="217"/>
      <c r="BE151" s="217"/>
      <c r="BF151" s="217"/>
      <c r="BG151" s="217"/>
      <c r="BH151" s="217"/>
      <c r="BI151" s="217"/>
      <c r="BJ151" s="217"/>
      <c r="BK151" s="217"/>
      <c r="BL151" s="217"/>
      <c r="BM151" s="217"/>
      <c r="BN151" s="217"/>
      <c r="BO151" s="217"/>
      <c r="BP151" s="217"/>
      <c r="BQ151" s="217"/>
      <c r="BR151" s="217"/>
      <c r="BS151" s="217"/>
      <c r="BT151" s="217"/>
      <c r="BU151" s="217"/>
      <c r="BV151" s="217"/>
      <c r="BW151" s="217"/>
      <c r="BX151" s="217"/>
      <c r="BY151" s="217"/>
      <c r="BZ151" s="217"/>
      <c r="CA151" s="217"/>
      <c r="CB151" s="217"/>
      <c r="CC151" s="217"/>
      <c r="CD151" s="217"/>
      <c r="CE151" s="217"/>
      <c r="CF151" s="217"/>
      <c r="CG151" s="217"/>
      <c r="CH151" s="217"/>
      <c r="CI151" s="217"/>
      <c r="CJ151" s="217"/>
      <c r="CK151" s="217"/>
      <c r="CL151" s="217"/>
      <c r="CM151" s="217"/>
      <c r="CN151" s="217"/>
      <c r="CO151" s="217"/>
      <c r="CP151" s="217"/>
      <c r="CQ151" s="217"/>
      <c r="CR151" s="217"/>
      <c r="CS151" s="217"/>
      <c r="CT151" s="217"/>
      <c r="CU151" s="217"/>
      <c r="CV151" s="217"/>
      <c r="CW151" s="217"/>
      <c r="CX151" s="217"/>
      <c r="CY151" s="217"/>
      <c r="CZ151" s="217"/>
      <c r="DA151" s="217"/>
      <c r="DB151" s="217"/>
      <c r="DC151" s="217"/>
      <c r="DD151" s="217"/>
      <c r="DE151" s="217"/>
      <c r="DF151" s="217"/>
      <c r="DG151" s="217"/>
      <c r="DH151" s="217"/>
      <c r="DI151" s="217"/>
      <c r="DJ151" s="217"/>
    </row>
    <row r="152" spans="1:114" ht="14.1" customHeight="1" x14ac:dyDescent="0.25">
      <c r="A152" s="43"/>
      <c r="B152" s="50">
        <v>55</v>
      </c>
      <c r="C152" s="51" t="s">
        <v>154</v>
      </c>
      <c r="D152" s="21">
        <v>8921</v>
      </c>
      <c r="E152" s="156">
        <v>7000</v>
      </c>
      <c r="F152" s="20"/>
      <c r="G152" s="273"/>
      <c r="H152" s="156">
        <f t="shared" si="50"/>
        <v>7000</v>
      </c>
      <c r="I152" s="207"/>
      <c r="J152" s="157"/>
      <c r="K152" s="157">
        <v>-5500</v>
      </c>
      <c r="L152" s="157">
        <v>1500</v>
      </c>
      <c r="M152" s="157">
        <v>969</v>
      </c>
      <c r="N152" s="350">
        <v>7000</v>
      </c>
      <c r="O152" s="77"/>
      <c r="P152" s="350">
        <f>+O152+N152</f>
        <v>7000</v>
      </c>
      <c r="Q152" s="331"/>
      <c r="R152" s="385"/>
      <c r="S152" s="331">
        <v>562</v>
      </c>
      <c r="T152" s="442"/>
    </row>
    <row r="153" spans="1:114" ht="14.1" customHeight="1" x14ac:dyDescent="0.25">
      <c r="A153" s="38" t="s">
        <v>209</v>
      </c>
      <c r="B153" s="39">
        <v>4</v>
      </c>
      <c r="C153" s="40" t="s">
        <v>210</v>
      </c>
      <c r="D153" s="48">
        <f t="shared" ref="D153:P153" si="51">+D154+D163+D169+D177+D180+D188+D208</f>
        <v>784607</v>
      </c>
      <c r="E153" s="48" t="e">
        <f t="shared" si="51"/>
        <v>#REF!</v>
      </c>
      <c r="F153" s="48">
        <f t="shared" si="51"/>
        <v>0</v>
      </c>
      <c r="G153" s="41">
        <f t="shared" si="51"/>
        <v>0</v>
      </c>
      <c r="H153" s="48" t="e">
        <f t="shared" si="51"/>
        <v>#REF!</v>
      </c>
      <c r="I153" s="277">
        <f t="shared" si="51"/>
        <v>25700</v>
      </c>
      <c r="J153" s="41">
        <f t="shared" si="51"/>
        <v>69460</v>
      </c>
      <c r="K153" s="41">
        <f t="shared" si="51"/>
        <v>89627</v>
      </c>
      <c r="L153" s="41">
        <f t="shared" si="51"/>
        <v>1206207</v>
      </c>
      <c r="M153" s="41">
        <f t="shared" si="51"/>
        <v>1071202.52</v>
      </c>
      <c r="N153" s="59">
        <f t="shared" si="51"/>
        <v>1202928</v>
      </c>
      <c r="O153" s="59">
        <f t="shared" si="51"/>
        <v>-46395</v>
      </c>
      <c r="P153" s="59">
        <f t="shared" si="51"/>
        <v>1156533</v>
      </c>
      <c r="Q153" s="381">
        <f>+Q154+Q163+Q169+Q177+Q180+Q188+Q208</f>
        <v>65478.400000000001</v>
      </c>
      <c r="R153" s="380">
        <f>+Q153+P153</f>
        <v>1222011.3999999999</v>
      </c>
      <c r="S153" s="381">
        <f t="shared" ref="S153" si="52">+S154+S163+S169+S177+S180+S188+S208</f>
        <v>648484.66999999993</v>
      </c>
      <c r="T153" s="442"/>
    </row>
    <row r="154" spans="1:114" ht="14.1" customHeight="1" x14ac:dyDescent="0.25">
      <c r="A154" s="67" t="s">
        <v>211</v>
      </c>
      <c r="B154" s="68"/>
      <c r="C154" s="69" t="s">
        <v>212</v>
      </c>
      <c r="D154" s="75">
        <f>+D155+D156</f>
        <v>64265</v>
      </c>
      <c r="E154" s="75">
        <f>+E155+E156</f>
        <v>84580</v>
      </c>
      <c r="F154" s="75">
        <f>+F155+F156</f>
        <v>0</v>
      </c>
      <c r="G154" s="238"/>
      <c r="H154" s="79">
        <f>E154+I154</f>
        <v>84580</v>
      </c>
      <c r="I154" s="239">
        <f>+I155+I156</f>
        <v>0</v>
      </c>
      <c r="J154" s="75">
        <f>+J155+J156</f>
        <v>15000</v>
      </c>
      <c r="K154" s="75">
        <f t="shared" ref="K154:M154" si="53">+K155+K156</f>
        <v>0</v>
      </c>
      <c r="L154" s="75">
        <f t="shared" si="53"/>
        <v>99580</v>
      </c>
      <c r="M154" s="75">
        <f t="shared" si="53"/>
        <v>75546.080000000002</v>
      </c>
      <c r="N154" s="70">
        <f>+N155+N156</f>
        <v>94580</v>
      </c>
      <c r="O154" s="78">
        <f>+O155+O156</f>
        <v>1605</v>
      </c>
      <c r="P154" s="70">
        <f>+O154+N154</f>
        <v>96185</v>
      </c>
      <c r="Q154" s="341">
        <v>0</v>
      </c>
      <c r="R154" s="379">
        <f>+Q154+P154</f>
        <v>96185</v>
      </c>
      <c r="S154" s="224">
        <f>+S155+S156</f>
        <v>44045</v>
      </c>
      <c r="T154" s="442"/>
    </row>
    <row r="155" spans="1:114" ht="14.1" customHeight="1" x14ac:dyDescent="0.25">
      <c r="A155" s="49"/>
      <c r="B155" s="50" t="s">
        <v>151</v>
      </c>
      <c r="C155" s="51" t="s">
        <v>152</v>
      </c>
      <c r="D155" s="21">
        <v>14265</v>
      </c>
      <c r="E155" s="153">
        <v>16860</v>
      </c>
      <c r="F155" s="20"/>
      <c r="G155" s="273"/>
      <c r="H155" s="153">
        <f>E155+I155</f>
        <v>16860</v>
      </c>
      <c r="I155" s="207"/>
      <c r="J155" s="184">
        <v>0</v>
      </c>
      <c r="K155" s="184">
        <v>0</v>
      </c>
      <c r="L155">
        <v>16860</v>
      </c>
      <c r="M155">
        <v>16336.08</v>
      </c>
      <c r="N155" s="98">
        <v>16860</v>
      </c>
      <c r="O155" s="76">
        <v>1605</v>
      </c>
      <c r="P155" s="98">
        <f>+O155+N155</f>
        <v>18465</v>
      </c>
      <c r="Q155" s="331"/>
      <c r="R155" s="377">
        <f t="shared" ref="R155:R162" si="54">+Q155+P155</f>
        <v>18465</v>
      </c>
      <c r="S155" s="331">
        <v>9991</v>
      </c>
      <c r="T155" s="442"/>
    </row>
    <row r="156" spans="1:114" ht="14.1" customHeight="1" x14ac:dyDescent="0.25">
      <c r="A156" s="49"/>
      <c r="B156" s="50" t="s">
        <v>153</v>
      </c>
      <c r="C156" s="51" t="s">
        <v>154</v>
      </c>
      <c r="D156" s="21">
        <f>SUM(D157:D162)</f>
        <v>50000</v>
      </c>
      <c r="E156" s="153">
        <f>+E157+E158+E159+E162</f>
        <v>67720</v>
      </c>
      <c r="F156" s="20">
        <f>+F157+F158+F159+F162</f>
        <v>0</v>
      </c>
      <c r="G156" s="273"/>
      <c r="H156" s="153">
        <f t="shared" ref="H156:H168" si="55">E156+I156</f>
        <v>67720</v>
      </c>
      <c r="I156" s="207"/>
      <c r="J156" s="184">
        <f>SUM(J157:J162)</f>
        <v>15000</v>
      </c>
      <c r="K156" s="184">
        <f t="shared" ref="K156:M156" si="56">SUM(K157:K162)</f>
        <v>0</v>
      </c>
      <c r="L156" s="184">
        <f t="shared" si="56"/>
        <v>82720</v>
      </c>
      <c r="M156" s="184">
        <f t="shared" si="56"/>
        <v>59210</v>
      </c>
      <c r="N156" s="98">
        <f>+N157+N158+N159+N160+N161+N162</f>
        <v>77720</v>
      </c>
      <c r="O156" s="76">
        <f>+O157+O158+O159+O160+O161+O162</f>
        <v>0</v>
      </c>
      <c r="P156" s="98">
        <f>+O156+N156</f>
        <v>77720</v>
      </c>
      <c r="Q156" s="331"/>
      <c r="R156" s="377">
        <f t="shared" si="54"/>
        <v>77720</v>
      </c>
      <c r="S156" s="331">
        <f>SUM(S157:S162)</f>
        <v>34054</v>
      </c>
      <c r="T156" s="442"/>
    </row>
    <row r="157" spans="1:114" ht="14.1" customHeight="1" x14ac:dyDescent="0.25">
      <c r="A157" s="43"/>
      <c r="B157" s="44" t="s">
        <v>155</v>
      </c>
      <c r="C157" s="45" t="s">
        <v>213</v>
      </c>
      <c r="D157" s="20">
        <v>40</v>
      </c>
      <c r="E157" s="156">
        <v>20</v>
      </c>
      <c r="F157" s="20"/>
      <c r="G157" s="273"/>
      <c r="H157" s="156">
        <f t="shared" si="55"/>
        <v>20</v>
      </c>
      <c r="I157" s="207"/>
      <c r="J157" s="157"/>
      <c r="K157" s="157"/>
      <c r="L157" s="157">
        <v>20</v>
      </c>
      <c r="M157" s="157">
        <v>61</v>
      </c>
      <c r="N157" s="350">
        <v>20</v>
      </c>
      <c r="O157" s="77"/>
      <c r="P157" s="350">
        <f t="shared" ref="P157:P162" si="57">+O157+N157</f>
        <v>20</v>
      </c>
      <c r="Q157" s="331"/>
      <c r="R157" s="377">
        <f t="shared" si="54"/>
        <v>20</v>
      </c>
      <c r="S157" s="331">
        <v>38</v>
      </c>
      <c r="T157" s="442"/>
    </row>
    <row r="158" spans="1:114" ht="14.1" customHeight="1" x14ac:dyDescent="0.25">
      <c r="A158" s="43"/>
      <c r="B158" s="44">
        <v>5504</v>
      </c>
      <c r="C158" s="45" t="s">
        <v>169</v>
      </c>
      <c r="D158" s="20">
        <v>0</v>
      </c>
      <c r="E158" s="156">
        <v>200</v>
      </c>
      <c r="F158" s="20"/>
      <c r="G158" s="273"/>
      <c r="H158" s="156">
        <f t="shared" si="55"/>
        <v>200</v>
      </c>
      <c r="I158" s="207"/>
      <c r="J158" s="157"/>
      <c r="K158" s="157"/>
      <c r="L158" s="157">
        <v>200</v>
      </c>
      <c r="M158" s="157"/>
      <c r="N158" s="350">
        <v>200</v>
      </c>
      <c r="O158" s="77"/>
      <c r="P158" s="350">
        <f t="shared" si="57"/>
        <v>200</v>
      </c>
      <c r="Q158" s="331"/>
      <c r="R158" s="377">
        <f t="shared" si="54"/>
        <v>200</v>
      </c>
      <c r="S158" s="331">
        <v>0</v>
      </c>
      <c r="T158" s="442"/>
    </row>
    <row r="159" spans="1:114" ht="14.1" customHeight="1" x14ac:dyDescent="0.25">
      <c r="A159" s="43"/>
      <c r="B159" s="44">
        <v>5513</v>
      </c>
      <c r="C159" s="45" t="s">
        <v>181</v>
      </c>
      <c r="D159" s="20">
        <v>2701</v>
      </c>
      <c r="E159" s="156">
        <v>2500</v>
      </c>
      <c r="F159" s="20"/>
      <c r="G159" s="273"/>
      <c r="H159" s="156">
        <f t="shared" si="55"/>
        <v>2500</v>
      </c>
      <c r="I159" s="207"/>
      <c r="J159" s="157"/>
      <c r="K159" s="157"/>
      <c r="L159" s="157">
        <v>2500</v>
      </c>
      <c r="M159" s="157">
        <v>1983</v>
      </c>
      <c r="N159" s="350">
        <v>2500</v>
      </c>
      <c r="O159" s="77"/>
      <c r="P159" s="350">
        <f t="shared" si="57"/>
        <v>2500</v>
      </c>
      <c r="Q159" s="331"/>
      <c r="R159" s="377">
        <f t="shared" si="54"/>
        <v>2500</v>
      </c>
      <c r="S159" s="331">
        <v>2020</v>
      </c>
      <c r="T159" s="442"/>
    </row>
    <row r="160" spans="1:114" ht="14.1" customHeight="1" x14ac:dyDescent="0.25">
      <c r="A160" s="43"/>
      <c r="B160" s="44">
        <v>5514</v>
      </c>
      <c r="C160" s="45" t="s">
        <v>162</v>
      </c>
      <c r="D160" s="20">
        <v>294</v>
      </c>
      <c r="E160" s="156"/>
      <c r="F160" s="20"/>
      <c r="G160" s="273"/>
      <c r="H160" s="156">
        <f t="shared" si="55"/>
        <v>0</v>
      </c>
      <c r="I160" s="207"/>
      <c r="J160" s="157"/>
      <c r="K160" s="157"/>
      <c r="L160" s="157"/>
      <c r="M160" s="157"/>
      <c r="N160" s="350"/>
      <c r="O160" s="77"/>
      <c r="P160" s="350">
        <f t="shared" si="57"/>
        <v>0</v>
      </c>
      <c r="Q160" s="331"/>
      <c r="R160" s="377">
        <f t="shared" si="54"/>
        <v>0</v>
      </c>
      <c r="S160" s="331"/>
      <c r="T160" s="442"/>
    </row>
    <row r="161" spans="1:21" ht="14.1" customHeight="1" x14ac:dyDescent="0.25">
      <c r="A161" s="43"/>
      <c r="B161" s="44">
        <v>5522</v>
      </c>
      <c r="C161" s="45" t="s">
        <v>188</v>
      </c>
      <c r="D161" s="20">
        <v>48</v>
      </c>
      <c r="E161" s="156"/>
      <c r="F161" s="20"/>
      <c r="G161" s="273"/>
      <c r="H161" s="156">
        <f t="shared" si="55"/>
        <v>0</v>
      </c>
      <c r="I161" s="207"/>
      <c r="J161" s="157"/>
      <c r="K161" s="157"/>
      <c r="L161" s="157"/>
      <c r="M161" s="157">
        <v>59</v>
      </c>
      <c r="N161" s="350"/>
      <c r="O161" s="77"/>
      <c r="P161" s="350">
        <f t="shared" si="57"/>
        <v>0</v>
      </c>
      <c r="Q161" s="331"/>
      <c r="R161" s="377">
        <f t="shared" si="54"/>
        <v>0</v>
      </c>
      <c r="S161" s="331"/>
      <c r="T161" s="442"/>
    </row>
    <row r="162" spans="1:21" ht="14.1" customHeight="1" x14ac:dyDescent="0.25">
      <c r="A162" s="43"/>
      <c r="B162" s="44" t="s">
        <v>214</v>
      </c>
      <c r="C162" s="45" t="s">
        <v>163</v>
      </c>
      <c r="D162" s="20">
        <v>46917</v>
      </c>
      <c r="E162" s="156">
        <v>65000</v>
      </c>
      <c r="F162" s="20"/>
      <c r="G162" s="273"/>
      <c r="H162" s="156">
        <f t="shared" si="55"/>
        <v>65000</v>
      </c>
      <c r="I162" s="207"/>
      <c r="J162" s="157">
        <v>15000</v>
      </c>
      <c r="K162" s="157"/>
      <c r="L162" s="157">
        <v>80000</v>
      </c>
      <c r="M162" s="157">
        <v>57107</v>
      </c>
      <c r="N162" s="350">
        <v>75000</v>
      </c>
      <c r="O162" s="77"/>
      <c r="P162" s="350">
        <f t="shared" si="57"/>
        <v>75000</v>
      </c>
      <c r="Q162" s="331"/>
      <c r="R162" s="377">
        <f t="shared" si="54"/>
        <v>75000</v>
      </c>
      <c r="S162" s="331">
        <v>31996</v>
      </c>
      <c r="T162" s="442"/>
    </row>
    <row r="163" spans="1:21" ht="14.1" customHeight="1" x14ac:dyDescent="0.25">
      <c r="A163" s="67" t="s">
        <v>215</v>
      </c>
      <c r="B163" s="68"/>
      <c r="C163" s="69" t="s">
        <v>216</v>
      </c>
      <c r="D163" s="75">
        <f t="shared" ref="D163:I163" si="58">+D164</f>
        <v>157881</v>
      </c>
      <c r="E163" s="241">
        <f t="shared" si="58"/>
        <v>400000</v>
      </c>
      <c r="F163" s="70">
        <f t="shared" si="58"/>
        <v>0</v>
      </c>
      <c r="G163" s="238"/>
      <c r="H163" s="106">
        <f t="shared" si="55"/>
        <v>400000</v>
      </c>
      <c r="I163" s="290">
        <f t="shared" si="58"/>
        <v>0</v>
      </c>
      <c r="J163" s="70">
        <f>+J164</f>
        <v>2671</v>
      </c>
      <c r="K163" s="70">
        <f t="shared" ref="K163:M163" si="59">+K164</f>
        <v>90000</v>
      </c>
      <c r="L163" s="70">
        <f t="shared" si="59"/>
        <v>492671</v>
      </c>
      <c r="M163" s="70">
        <f t="shared" si="59"/>
        <v>462394</v>
      </c>
      <c r="N163" s="70">
        <f>+N164</f>
        <v>406000</v>
      </c>
      <c r="O163" s="78">
        <f>+O164</f>
        <v>-11000</v>
      </c>
      <c r="P163" s="70">
        <f>+O163+N163</f>
        <v>395000</v>
      </c>
      <c r="Q163" s="224">
        <f>+Q164</f>
        <v>48000</v>
      </c>
      <c r="R163" s="379">
        <f>+Q163+P163</f>
        <v>443000</v>
      </c>
      <c r="S163" s="224">
        <f>+S164</f>
        <v>312521</v>
      </c>
      <c r="T163" s="442"/>
    </row>
    <row r="164" spans="1:21" ht="14.1" customHeight="1" x14ac:dyDescent="0.25">
      <c r="A164" s="43"/>
      <c r="B164" s="44">
        <v>55</v>
      </c>
      <c r="C164" s="45" t="s">
        <v>154</v>
      </c>
      <c r="D164" s="20">
        <f>+D166+D167+D168</f>
        <v>157881</v>
      </c>
      <c r="E164" s="261">
        <f>+E166</f>
        <v>400000</v>
      </c>
      <c r="F164" s="20"/>
      <c r="G164" s="273"/>
      <c r="H164" s="156">
        <f t="shared" si="55"/>
        <v>400000</v>
      </c>
      <c r="I164" s="207">
        <f>+I166</f>
        <v>0</v>
      </c>
      <c r="J164" s="157">
        <f>+J166+J167+J168</f>
        <v>2671</v>
      </c>
      <c r="K164" s="157">
        <f>+K166</f>
        <v>90000</v>
      </c>
      <c r="L164" s="157">
        <f>+L166</f>
        <v>492671</v>
      </c>
      <c r="M164" s="157">
        <f>+M166</f>
        <v>462394</v>
      </c>
      <c r="N164" s="348">
        <f>+N166+N167+N168</f>
        <v>406000</v>
      </c>
      <c r="O164" s="221">
        <f>+O166+O167+O168</f>
        <v>-11000</v>
      </c>
      <c r="P164" s="348">
        <f>+O164+N164</f>
        <v>395000</v>
      </c>
      <c r="Q164" s="331">
        <f>+Q166+Q167+Q168</f>
        <v>48000</v>
      </c>
      <c r="R164" s="377">
        <f>+Q164+P164</f>
        <v>443000</v>
      </c>
      <c r="S164" s="331">
        <f>SUM(S165:S168)</f>
        <v>312521</v>
      </c>
      <c r="T164" s="442"/>
    </row>
    <row r="165" spans="1:21" ht="14.1" customHeight="1" x14ac:dyDescent="0.25">
      <c r="A165" s="43"/>
      <c r="B165" s="44">
        <v>5500</v>
      </c>
      <c r="C165" s="45" t="s">
        <v>213</v>
      </c>
      <c r="D165" s="20"/>
      <c r="E165" s="261"/>
      <c r="F165" s="20"/>
      <c r="G165" s="273"/>
      <c r="H165" s="156"/>
      <c r="I165" s="207"/>
      <c r="J165" s="157"/>
      <c r="K165" s="157"/>
      <c r="L165" s="157"/>
      <c r="M165" s="157"/>
      <c r="N165" s="348"/>
      <c r="O165" s="221"/>
      <c r="P165" s="348"/>
      <c r="Q165" s="331"/>
      <c r="R165" s="377">
        <f t="shared" ref="R165:R168" si="60">+Q165+P165</f>
        <v>0</v>
      </c>
      <c r="S165" s="331">
        <v>8</v>
      </c>
      <c r="T165" s="442"/>
    </row>
    <row r="166" spans="1:21" ht="14.1" customHeight="1" x14ac:dyDescent="0.25">
      <c r="A166" s="43"/>
      <c r="B166" s="44">
        <v>5512</v>
      </c>
      <c r="C166" s="45" t="s">
        <v>217</v>
      </c>
      <c r="D166" s="84">
        <v>154834</v>
      </c>
      <c r="E166" s="261">
        <v>400000</v>
      </c>
      <c r="F166" s="20"/>
      <c r="G166" s="273"/>
      <c r="H166" s="156">
        <f t="shared" si="55"/>
        <v>400000</v>
      </c>
      <c r="I166" s="207"/>
      <c r="J166" s="157">
        <v>2671</v>
      </c>
      <c r="K166" s="157">
        <v>90000</v>
      </c>
      <c r="L166" s="157">
        <v>492671</v>
      </c>
      <c r="M166" s="157">
        <v>462394</v>
      </c>
      <c r="N166" s="351">
        <v>403000</v>
      </c>
      <c r="O166" s="225">
        <v>-8000</v>
      </c>
      <c r="P166" s="351">
        <f t="shared" ref="P166:P168" si="61">+O166+N166</f>
        <v>395000</v>
      </c>
      <c r="Q166" s="331">
        <v>48000</v>
      </c>
      <c r="R166" s="377">
        <f t="shared" si="60"/>
        <v>443000</v>
      </c>
      <c r="S166" s="331">
        <v>303585</v>
      </c>
      <c r="T166" s="442"/>
    </row>
    <row r="167" spans="1:21" ht="14.1" customHeight="1" x14ac:dyDescent="0.25">
      <c r="A167" s="43"/>
      <c r="B167" s="44">
        <v>5514</v>
      </c>
      <c r="C167" s="45" t="s">
        <v>162</v>
      </c>
      <c r="D167" s="183">
        <v>47</v>
      </c>
      <c r="E167" s="157"/>
      <c r="F167" s="62"/>
      <c r="G167" s="273"/>
      <c r="H167" s="156">
        <f t="shared" si="55"/>
        <v>0</v>
      </c>
      <c r="I167" s="207"/>
      <c r="J167" s="157"/>
      <c r="K167" s="157"/>
      <c r="L167" s="157"/>
      <c r="M167" s="157"/>
      <c r="N167" s="348"/>
      <c r="O167" s="221"/>
      <c r="P167" s="351">
        <f t="shared" si="61"/>
        <v>0</v>
      </c>
      <c r="Q167" s="331"/>
      <c r="R167" s="377">
        <f t="shared" si="60"/>
        <v>0</v>
      </c>
      <c r="S167" s="331">
        <v>0</v>
      </c>
      <c r="T167" s="442"/>
    </row>
    <row r="168" spans="1:21" ht="14.1" customHeight="1" x14ac:dyDescent="0.25">
      <c r="A168" s="43"/>
      <c r="B168" s="44">
        <v>5515</v>
      </c>
      <c r="C168" s="45" t="s">
        <v>218</v>
      </c>
      <c r="D168" s="183">
        <v>3000</v>
      </c>
      <c r="E168" s="157"/>
      <c r="F168" s="62"/>
      <c r="G168" s="273"/>
      <c r="H168" s="156">
        <f t="shared" si="55"/>
        <v>0</v>
      </c>
      <c r="I168" s="207"/>
      <c r="J168" s="157"/>
      <c r="K168" s="157"/>
      <c r="L168" s="157"/>
      <c r="M168" s="157"/>
      <c r="N168" s="351">
        <v>3000</v>
      </c>
      <c r="O168" s="225">
        <v>-3000</v>
      </c>
      <c r="P168" s="351">
        <f t="shared" si="61"/>
        <v>0</v>
      </c>
      <c r="Q168" s="331"/>
      <c r="R168" s="377">
        <f t="shared" si="60"/>
        <v>0</v>
      </c>
      <c r="S168" s="331">
        <v>8928</v>
      </c>
      <c r="T168" s="442"/>
    </row>
    <row r="169" spans="1:21" ht="14.1" customHeight="1" x14ac:dyDescent="0.25">
      <c r="A169" s="67" t="s">
        <v>219</v>
      </c>
      <c r="B169" s="68"/>
      <c r="C169" s="69" t="s">
        <v>220</v>
      </c>
      <c r="D169" s="75">
        <f>+D170+D171+D176</f>
        <v>12096</v>
      </c>
      <c r="E169" s="75">
        <f>+E170+E171+E176</f>
        <v>10000</v>
      </c>
      <c r="F169" s="75">
        <f t="shared" ref="F169:H169" si="62">+F170+F171+F176</f>
        <v>0</v>
      </c>
      <c r="G169" s="75">
        <f t="shared" si="62"/>
        <v>0</v>
      </c>
      <c r="H169" s="106">
        <f t="shared" si="62"/>
        <v>11500</v>
      </c>
      <c r="I169" s="290">
        <f>+I170+I174</f>
        <v>1500</v>
      </c>
      <c r="J169" s="70">
        <f>+J170+J171</f>
        <v>-5000</v>
      </c>
      <c r="K169" s="70">
        <f t="shared" ref="K169:M169" si="63">+K170+K171</f>
        <v>-4350</v>
      </c>
      <c r="L169" s="70">
        <f t="shared" si="63"/>
        <v>2150</v>
      </c>
      <c r="M169" s="70">
        <f t="shared" si="63"/>
        <v>1642</v>
      </c>
      <c r="N169" s="352">
        <f>+N170+N171</f>
        <v>10000</v>
      </c>
      <c r="O169" s="224">
        <f>+O170+O171</f>
        <v>0</v>
      </c>
      <c r="P169" s="352">
        <f>+O169+N169</f>
        <v>10000</v>
      </c>
      <c r="Q169" s="224">
        <v>0</v>
      </c>
      <c r="R169" s="379">
        <f>+Q169+P169</f>
        <v>10000</v>
      </c>
      <c r="S169" s="224">
        <f>+S170+S171</f>
        <v>1336</v>
      </c>
      <c r="T169" s="442"/>
    </row>
    <row r="170" spans="1:21" ht="14.1" customHeight="1" x14ac:dyDescent="0.25">
      <c r="A170" s="43"/>
      <c r="B170" s="50" t="s">
        <v>151</v>
      </c>
      <c r="C170" s="51" t="s">
        <v>152</v>
      </c>
      <c r="D170" s="21">
        <v>6944</v>
      </c>
      <c r="E170" s="153">
        <v>4500</v>
      </c>
      <c r="F170" s="21"/>
      <c r="G170" s="273"/>
      <c r="H170" s="156">
        <f>E170+I170</f>
        <v>6000</v>
      </c>
      <c r="I170" s="205">
        <v>1500</v>
      </c>
      <c r="J170" s="184">
        <v>0</v>
      </c>
      <c r="K170" s="184">
        <v>-4350</v>
      </c>
      <c r="L170" s="184">
        <v>1650</v>
      </c>
      <c r="M170" s="184">
        <v>1636</v>
      </c>
      <c r="N170" s="348">
        <v>4500</v>
      </c>
      <c r="O170" s="221">
        <v>0</v>
      </c>
      <c r="P170" s="353">
        <f t="shared" ref="P170:P176" si="64">+O170+N170</f>
        <v>4500</v>
      </c>
      <c r="Q170" s="331"/>
      <c r="R170" s="377">
        <f t="shared" ref="R170:R176" si="65">+Q170+P170</f>
        <v>4500</v>
      </c>
      <c r="S170" s="331">
        <v>1010</v>
      </c>
      <c r="T170" s="442"/>
    </row>
    <row r="171" spans="1:21" ht="14.1" customHeight="1" x14ac:dyDescent="0.25">
      <c r="A171" s="43"/>
      <c r="B171" s="50" t="s">
        <v>153</v>
      </c>
      <c r="C171" s="51" t="s">
        <v>154</v>
      </c>
      <c r="D171" s="21">
        <f t="shared" ref="D171" si="66">SUM(D172:D175)</f>
        <v>5152</v>
      </c>
      <c r="E171" s="153">
        <f>+E174</f>
        <v>5500</v>
      </c>
      <c r="F171" s="21">
        <f>+F174</f>
        <v>0</v>
      </c>
      <c r="G171" s="273"/>
      <c r="H171" s="156">
        <f t="shared" ref="H171:H233" si="67">E171+I171</f>
        <v>5500</v>
      </c>
      <c r="I171" s="205"/>
      <c r="J171" s="184">
        <f>+J172+J173+J174+J175+J176</f>
        <v>-5000</v>
      </c>
      <c r="K171" s="184"/>
      <c r="L171" s="184">
        <f>+L172+L173+L174+L175+L176</f>
        <v>500</v>
      </c>
      <c r="M171" s="184">
        <f>+M172+M173+M174+M175+M176</f>
        <v>6</v>
      </c>
      <c r="N171" s="348">
        <f>+N172+N173+N174+N175+N176</f>
        <v>5500</v>
      </c>
      <c r="O171" s="221">
        <f>+O172+O173+O174+O175+O176</f>
        <v>0</v>
      </c>
      <c r="P171" s="354">
        <f t="shared" si="64"/>
        <v>5500</v>
      </c>
      <c r="Q171" s="331"/>
      <c r="R171" s="377">
        <f t="shared" si="65"/>
        <v>5500</v>
      </c>
      <c r="S171" s="331">
        <f>+S172+S173+S174+S175+S176</f>
        <v>326</v>
      </c>
      <c r="T171" s="441"/>
      <c r="U171" s="442"/>
    </row>
    <row r="172" spans="1:21" ht="14.1" customHeight="1" x14ac:dyDescent="0.25">
      <c r="A172" s="43"/>
      <c r="B172" s="44">
        <v>5500</v>
      </c>
      <c r="C172" s="45" t="s">
        <v>213</v>
      </c>
      <c r="D172" s="33">
        <v>19</v>
      </c>
      <c r="E172" s="153"/>
      <c r="F172" s="21"/>
      <c r="G172" s="273">
        <f t="shared" ref="G172:G229" si="68">F172-E172</f>
        <v>0</v>
      </c>
      <c r="H172" s="156">
        <f t="shared" si="67"/>
        <v>0</v>
      </c>
      <c r="I172" s="205"/>
      <c r="J172" s="184"/>
      <c r="K172" s="184"/>
      <c r="L172" s="184"/>
      <c r="M172" s="184">
        <v>6</v>
      </c>
      <c r="N172" s="351"/>
      <c r="O172" s="225"/>
      <c r="P172" s="354">
        <f t="shared" si="64"/>
        <v>0</v>
      </c>
      <c r="Q172" s="331"/>
      <c r="R172" s="377">
        <f t="shared" si="65"/>
        <v>0</v>
      </c>
      <c r="S172" s="331">
        <v>1</v>
      </c>
      <c r="T172" s="442"/>
    </row>
    <row r="173" spans="1:21" ht="14.1" customHeight="1" x14ac:dyDescent="0.25">
      <c r="A173" s="43"/>
      <c r="B173" s="44">
        <v>5512</v>
      </c>
      <c r="C173" s="85" t="s">
        <v>217</v>
      </c>
      <c r="D173" s="46"/>
      <c r="E173" s="230"/>
      <c r="F173" s="21"/>
      <c r="G173" s="273"/>
      <c r="H173" s="156">
        <f t="shared" si="67"/>
        <v>0</v>
      </c>
      <c r="I173" s="205"/>
      <c r="J173" s="184"/>
      <c r="K173" s="184"/>
      <c r="L173" s="184"/>
      <c r="M173" s="184"/>
      <c r="N173" s="351"/>
      <c r="O173" s="225"/>
      <c r="P173" s="354">
        <f t="shared" si="64"/>
        <v>0</v>
      </c>
      <c r="Q173" s="331"/>
      <c r="R173" s="377">
        <f t="shared" si="65"/>
        <v>0</v>
      </c>
      <c r="S173" s="331"/>
      <c r="T173" s="442"/>
    </row>
    <row r="174" spans="1:21" ht="14.1" customHeight="1" x14ac:dyDescent="0.25">
      <c r="A174" s="43"/>
      <c r="B174" s="44">
        <v>5513</v>
      </c>
      <c r="C174" s="60" t="s">
        <v>181</v>
      </c>
      <c r="D174" s="46">
        <v>4105</v>
      </c>
      <c r="E174" s="262">
        <v>5500</v>
      </c>
      <c r="F174" s="20"/>
      <c r="G174" s="273"/>
      <c r="H174" s="156">
        <f t="shared" si="67"/>
        <v>5500</v>
      </c>
      <c r="I174" s="207"/>
      <c r="J174" s="157">
        <v>-5000</v>
      </c>
      <c r="K174" s="157"/>
      <c r="L174" s="157">
        <v>500</v>
      </c>
      <c r="M174" s="157"/>
      <c r="N174" s="351">
        <v>5500</v>
      </c>
      <c r="O174" s="225"/>
      <c r="P174" s="354">
        <f t="shared" si="64"/>
        <v>5500</v>
      </c>
      <c r="Q174" s="331"/>
      <c r="R174" s="377">
        <f t="shared" si="65"/>
        <v>5500</v>
      </c>
      <c r="S174" s="331">
        <v>325</v>
      </c>
      <c r="T174" s="442"/>
    </row>
    <row r="175" spans="1:21" ht="14.1" customHeight="1" x14ac:dyDescent="0.25">
      <c r="A175" s="43"/>
      <c r="B175" s="44">
        <v>5515</v>
      </c>
      <c r="C175" s="45" t="s">
        <v>184</v>
      </c>
      <c r="D175" s="36">
        <v>1028</v>
      </c>
      <c r="E175" s="157"/>
      <c r="F175" s="62"/>
      <c r="G175" s="273">
        <f t="shared" si="68"/>
        <v>0</v>
      </c>
      <c r="H175" s="156">
        <f t="shared" si="67"/>
        <v>0</v>
      </c>
      <c r="I175" s="207"/>
      <c r="J175" s="157"/>
      <c r="K175" s="157"/>
      <c r="L175" s="157"/>
      <c r="M175" s="157"/>
      <c r="N175" s="351"/>
      <c r="O175" s="225"/>
      <c r="P175" s="354">
        <f t="shared" si="64"/>
        <v>0</v>
      </c>
      <c r="Q175" s="331"/>
      <c r="R175" s="377">
        <f t="shared" si="65"/>
        <v>0</v>
      </c>
      <c r="S175" s="331"/>
      <c r="T175" s="442"/>
    </row>
    <row r="176" spans="1:21" ht="14.1" customHeight="1" x14ac:dyDescent="0.25">
      <c r="A176" s="43"/>
      <c r="B176" s="44">
        <v>601070</v>
      </c>
      <c r="C176" s="45" t="s">
        <v>191</v>
      </c>
      <c r="D176" s="62">
        <v>0</v>
      </c>
      <c r="E176" s="157"/>
      <c r="F176" s="62"/>
      <c r="G176" s="273">
        <f t="shared" si="68"/>
        <v>0</v>
      </c>
      <c r="H176" s="156">
        <f t="shared" si="67"/>
        <v>0</v>
      </c>
      <c r="I176" s="207"/>
      <c r="J176" s="157"/>
      <c r="K176" s="157"/>
      <c r="L176" s="157"/>
      <c r="M176" s="157"/>
      <c r="N176" s="348"/>
      <c r="O176" s="221"/>
      <c r="P176" s="354">
        <f t="shared" si="64"/>
        <v>0</v>
      </c>
      <c r="Q176" s="331"/>
      <c r="R176" s="377">
        <f t="shared" si="65"/>
        <v>0</v>
      </c>
      <c r="S176" s="331"/>
      <c r="T176" s="442"/>
    </row>
    <row r="177" spans="1:114" ht="14.1" customHeight="1" x14ac:dyDescent="0.25">
      <c r="A177" s="67" t="s">
        <v>221</v>
      </c>
      <c r="B177" s="68"/>
      <c r="C177" s="69" t="s">
        <v>222</v>
      </c>
      <c r="D177" s="75">
        <f t="shared" ref="D177:O177" si="69">+D178+D179</f>
        <v>14414</v>
      </c>
      <c r="E177" s="75">
        <f t="shared" si="69"/>
        <v>9600</v>
      </c>
      <c r="F177" s="75">
        <f t="shared" si="69"/>
        <v>0</v>
      </c>
      <c r="G177" s="75">
        <f t="shared" si="69"/>
        <v>0</v>
      </c>
      <c r="H177" s="106">
        <f t="shared" si="69"/>
        <v>10100</v>
      </c>
      <c r="I177" s="290">
        <f t="shared" si="69"/>
        <v>500</v>
      </c>
      <c r="J177" s="70">
        <f t="shared" si="69"/>
        <v>-5000</v>
      </c>
      <c r="K177" s="70">
        <f t="shared" si="69"/>
        <v>0</v>
      </c>
      <c r="L177" s="70">
        <f t="shared" si="69"/>
        <v>5100</v>
      </c>
      <c r="M177" s="70">
        <f t="shared" si="69"/>
        <v>4701</v>
      </c>
      <c r="N177" s="70">
        <f t="shared" si="69"/>
        <v>5100</v>
      </c>
      <c r="O177" s="78">
        <f t="shared" si="69"/>
        <v>0</v>
      </c>
      <c r="P177" s="70">
        <f>+O177+N177</f>
        <v>5100</v>
      </c>
      <c r="Q177" s="224">
        <v>0</v>
      </c>
      <c r="R177" s="379">
        <f>+Q177+P177</f>
        <v>5100</v>
      </c>
      <c r="S177" s="224">
        <f>+S178+S179</f>
        <v>2091</v>
      </c>
      <c r="T177" s="442"/>
      <c r="Y177" s="442"/>
      <c r="Z177" s="428"/>
      <c r="AA177" s="428"/>
      <c r="AB177" s="428"/>
      <c r="AC177" s="428"/>
    </row>
    <row r="178" spans="1:114" ht="14.1" customHeight="1" x14ac:dyDescent="0.25">
      <c r="A178" s="43"/>
      <c r="B178" s="44">
        <v>4</v>
      </c>
      <c r="C178" s="45" t="s">
        <v>223</v>
      </c>
      <c r="D178" s="20">
        <v>7391</v>
      </c>
      <c r="E178" s="156">
        <v>2100</v>
      </c>
      <c r="F178" s="20"/>
      <c r="G178" s="273"/>
      <c r="H178" s="156">
        <f t="shared" si="67"/>
        <v>2100</v>
      </c>
      <c r="I178" s="207"/>
      <c r="J178" s="157"/>
      <c r="K178" s="157"/>
      <c r="L178" s="157">
        <v>2100</v>
      </c>
      <c r="M178" s="157">
        <v>3442</v>
      </c>
      <c r="N178" s="350">
        <v>4100</v>
      </c>
      <c r="O178" s="77"/>
      <c r="P178" s="350">
        <f>+O178+N178</f>
        <v>4100</v>
      </c>
      <c r="Q178" s="331"/>
      <c r="R178" s="377">
        <f>+Q178+P178</f>
        <v>4100</v>
      </c>
      <c r="S178" s="331">
        <v>1983</v>
      </c>
      <c r="T178" s="442"/>
      <c r="Y178" s="442"/>
      <c r="Z178" s="373"/>
      <c r="AA178" s="373"/>
      <c r="AB178" s="373"/>
      <c r="AC178" s="373"/>
      <c r="AE178" s="443"/>
    </row>
    <row r="179" spans="1:114" ht="14.1" customHeight="1" x14ac:dyDescent="0.25">
      <c r="A179" s="43"/>
      <c r="B179" s="44">
        <v>5511</v>
      </c>
      <c r="C179" s="45" t="s">
        <v>154</v>
      </c>
      <c r="D179" s="20">
        <v>7023</v>
      </c>
      <c r="E179" s="156">
        <v>7500</v>
      </c>
      <c r="F179" s="20"/>
      <c r="G179" s="273"/>
      <c r="H179" s="156">
        <f t="shared" si="67"/>
        <v>8000</v>
      </c>
      <c r="I179" s="207">
        <v>500</v>
      </c>
      <c r="J179" s="157">
        <v>-5000</v>
      </c>
      <c r="K179" s="157"/>
      <c r="L179" s="157">
        <v>3000</v>
      </c>
      <c r="M179" s="157">
        <v>1259</v>
      </c>
      <c r="N179" s="350">
        <v>1000</v>
      </c>
      <c r="O179" s="77"/>
      <c r="P179" s="350">
        <f>+O179+N179</f>
        <v>1000</v>
      </c>
      <c r="Q179" s="331"/>
      <c r="R179" s="377">
        <f>+Q179+P179</f>
        <v>1000</v>
      </c>
      <c r="S179" s="331">
        <v>108</v>
      </c>
      <c r="T179" s="442"/>
      <c r="Y179" s="442"/>
      <c r="Z179" s="373"/>
      <c r="AA179" s="373"/>
      <c r="AB179" s="373"/>
      <c r="AC179" s="373"/>
    </row>
    <row r="180" spans="1:114" ht="14.1" customHeight="1" x14ac:dyDescent="0.25">
      <c r="A180" s="67" t="s">
        <v>224</v>
      </c>
      <c r="B180" s="68"/>
      <c r="C180" s="69" t="s">
        <v>225</v>
      </c>
      <c r="D180" s="79">
        <f t="shared" ref="D180:I180" si="70">+D181</f>
        <v>110134</v>
      </c>
      <c r="E180" s="79">
        <f t="shared" si="70"/>
        <v>120000</v>
      </c>
      <c r="F180" s="79">
        <f t="shared" si="70"/>
        <v>0</v>
      </c>
      <c r="G180" s="75">
        <f t="shared" si="70"/>
        <v>0</v>
      </c>
      <c r="H180" s="106">
        <f t="shared" si="70"/>
        <v>120000</v>
      </c>
      <c r="I180" s="239">
        <f t="shared" si="70"/>
        <v>0</v>
      </c>
      <c r="J180" s="75">
        <f>+J181</f>
        <v>4215</v>
      </c>
      <c r="K180" s="75">
        <f t="shared" ref="K180:M180" si="71">+K181</f>
        <v>0</v>
      </c>
      <c r="L180" s="75">
        <f t="shared" si="71"/>
        <v>124215</v>
      </c>
      <c r="M180" s="75">
        <f t="shared" si="71"/>
        <v>107947</v>
      </c>
      <c r="N180" s="70">
        <f>+N181</f>
        <v>200000</v>
      </c>
      <c r="O180" s="78">
        <f>+O181</f>
        <v>-15000</v>
      </c>
      <c r="P180" s="70">
        <f>+P181</f>
        <v>185000</v>
      </c>
      <c r="Q180" s="224">
        <f>+Q181</f>
        <v>14000</v>
      </c>
      <c r="R180" s="379">
        <f>+Q180+P180</f>
        <v>199000</v>
      </c>
      <c r="S180" s="224">
        <f>+S181</f>
        <v>50309</v>
      </c>
      <c r="T180" s="442"/>
      <c r="Y180" s="442"/>
      <c r="Z180" s="373"/>
      <c r="AA180" s="373"/>
      <c r="AB180" s="373"/>
      <c r="AC180" s="373"/>
    </row>
    <row r="181" spans="1:114" ht="14.1" customHeight="1" x14ac:dyDescent="0.25">
      <c r="A181" s="43"/>
      <c r="B181" s="44" t="s">
        <v>153</v>
      </c>
      <c r="C181" s="45" t="s">
        <v>226</v>
      </c>
      <c r="D181" s="20">
        <f>+D182+D183+D185+D187</f>
        <v>110134</v>
      </c>
      <c r="E181" s="156">
        <f>+E183</f>
        <v>120000</v>
      </c>
      <c r="F181" s="20">
        <f>+F183</f>
        <v>0</v>
      </c>
      <c r="G181" s="273"/>
      <c r="H181" s="156">
        <f t="shared" si="67"/>
        <v>120000</v>
      </c>
      <c r="I181" s="207"/>
      <c r="J181" s="157">
        <f>SUM(J182:J187)</f>
        <v>4215</v>
      </c>
      <c r="K181" s="157">
        <f t="shared" ref="K181:M181" si="72">SUM(K182:K187)</f>
        <v>0</v>
      </c>
      <c r="L181" s="157">
        <f t="shared" si="72"/>
        <v>124215</v>
      </c>
      <c r="M181" s="157">
        <f t="shared" si="72"/>
        <v>107947</v>
      </c>
      <c r="N181" s="98">
        <f>+N182+N183+N185+N187</f>
        <v>200000</v>
      </c>
      <c r="O181" s="98">
        <f>+O182+O183+O185+O187</f>
        <v>-15000</v>
      </c>
      <c r="P181" s="98">
        <f>+O181+N181</f>
        <v>185000</v>
      </c>
      <c r="Q181" s="331">
        <f>+Q182+Q183+Q184+Q185+Q187</f>
        <v>14000</v>
      </c>
      <c r="R181" s="377">
        <f>+Q181+P181</f>
        <v>199000</v>
      </c>
      <c r="S181" s="331">
        <f>SUM(S182:S187)</f>
        <v>50309</v>
      </c>
      <c r="T181" s="442"/>
      <c r="Y181" s="442"/>
      <c r="Z181" s="373"/>
      <c r="AA181" s="373"/>
      <c r="AB181" s="373"/>
      <c r="AC181" s="373"/>
    </row>
    <row r="182" spans="1:114" ht="14.1" customHeight="1" x14ac:dyDescent="0.25">
      <c r="A182" s="43"/>
      <c r="B182" s="44">
        <v>5500</v>
      </c>
      <c r="C182" s="45" t="s">
        <v>166</v>
      </c>
      <c r="D182" s="20">
        <v>0</v>
      </c>
      <c r="E182" s="156"/>
      <c r="F182" s="20"/>
      <c r="G182" s="273"/>
      <c r="H182" s="156">
        <f t="shared" si="67"/>
        <v>0</v>
      </c>
      <c r="I182" s="207"/>
      <c r="J182" s="157"/>
      <c r="K182" s="157"/>
      <c r="L182" s="157"/>
      <c r="M182" s="157"/>
      <c r="N182" s="98"/>
      <c r="O182" s="76"/>
      <c r="P182" s="98"/>
      <c r="Q182" s="331"/>
      <c r="R182" s="377">
        <f t="shared" ref="R182:R187" si="73">+Q182+P182</f>
        <v>0</v>
      </c>
      <c r="S182" s="331"/>
      <c r="T182" s="441"/>
      <c r="U182" s="442"/>
      <c r="Y182" s="442"/>
      <c r="Z182" s="373"/>
      <c r="AA182" s="373"/>
      <c r="AB182" s="373"/>
      <c r="AC182" s="373"/>
    </row>
    <row r="183" spans="1:114" ht="14.1" customHeight="1" x14ac:dyDescent="0.25">
      <c r="A183" s="43"/>
      <c r="B183" s="44">
        <v>5502</v>
      </c>
      <c r="C183" s="45" t="s">
        <v>227</v>
      </c>
      <c r="D183" s="20">
        <v>102527</v>
      </c>
      <c r="E183" s="156">
        <v>120000</v>
      </c>
      <c r="F183" s="20"/>
      <c r="G183" s="273"/>
      <c r="H183" s="156">
        <f t="shared" si="67"/>
        <v>120000</v>
      </c>
      <c r="I183" s="207"/>
      <c r="J183" s="157">
        <v>4215</v>
      </c>
      <c r="K183" s="157"/>
      <c r="L183" s="157">
        <v>124215</v>
      </c>
      <c r="M183" s="157">
        <v>105639</v>
      </c>
      <c r="N183" s="351">
        <v>200000</v>
      </c>
      <c r="O183" s="225">
        <v>-15000</v>
      </c>
      <c r="P183" s="351"/>
      <c r="Q183" s="331">
        <v>14000</v>
      </c>
      <c r="R183" s="377">
        <f t="shared" si="73"/>
        <v>14000</v>
      </c>
      <c r="S183" s="331">
        <v>48514</v>
      </c>
      <c r="T183" s="442"/>
      <c r="Y183" s="442"/>
      <c r="Z183" s="373"/>
      <c r="AA183" s="373"/>
      <c r="AB183" s="373"/>
      <c r="AC183" s="373"/>
    </row>
    <row r="184" spans="1:114" ht="14.1" customHeight="1" x14ac:dyDescent="0.25">
      <c r="A184" s="43"/>
      <c r="B184" s="44">
        <v>5511</v>
      </c>
      <c r="C184" s="45" t="s">
        <v>160</v>
      </c>
      <c r="D184" s="62"/>
      <c r="E184" s="157"/>
      <c r="F184" s="62"/>
      <c r="G184" s="273"/>
      <c r="H184" s="156"/>
      <c r="I184" s="207"/>
      <c r="J184" s="157"/>
      <c r="K184" s="157"/>
      <c r="L184" s="157"/>
      <c r="M184" s="157">
        <v>110</v>
      </c>
      <c r="N184" s="351"/>
      <c r="O184" s="225"/>
      <c r="P184" s="351"/>
      <c r="Q184" s="331"/>
      <c r="R184" s="377">
        <f t="shared" si="73"/>
        <v>0</v>
      </c>
      <c r="S184" s="331"/>
      <c r="T184" s="442"/>
      <c r="Y184" s="442"/>
      <c r="Z184" s="373"/>
      <c r="AA184" s="373"/>
      <c r="AB184" s="373"/>
      <c r="AC184" s="373"/>
    </row>
    <row r="185" spans="1:114" ht="14.1" customHeight="1" x14ac:dyDescent="0.25">
      <c r="A185" s="43"/>
      <c r="B185" s="44">
        <v>5514</v>
      </c>
      <c r="C185" s="45" t="s">
        <v>162</v>
      </c>
      <c r="D185" s="62">
        <v>923</v>
      </c>
      <c r="E185" s="157"/>
      <c r="F185" s="62"/>
      <c r="G185" s="273"/>
      <c r="H185" s="156">
        <f t="shared" si="67"/>
        <v>0</v>
      </c>
      <c r="I185" s="207"/>
      <c r="J185" s="157"/>
      <c r="K185" s="157"/>
      <c r="L185" s="157"/>
      <c r="M185" s="157">
        <v>1977</v>
      </c>
      <c r="N185" s="348"/>
      <c r="O185" s="221"/>
      <c r="P185" s="348"/>
      <c r="Q185" s="331"/>
      <c r="R185" s="377">
        <f t="shared" si="73"/>
        <v>0</v>
      </c>
      <c r="S185" s="331">
        <v>370</v>
      </c>
      <c r="T185" s="442"/>
      <c r="Y185" s="442"/>
      <c r="Z185" s="373"/>
      <c r="AA185" s="373"/>
      <c r="AB185" s="373"/>
      <c r="AC185" s="373"/>
    </row>
    <row r="186" spans="1:114" ht="14.1" customHeight="1" x14ac:dyDescent="0.25">
      <c r="A186" s="43"/>
      <c r="B186" s="44">
        <v>5525</v>
      </c>
      <c r="C186" s="45"/>
      <c r="D186" s="62"/>
      <c r="E186" s="157"/>
      <c r="F186" s="62"/>
      <c r="G186" s="273"/>
      <c r="H186" s="156"/>
      <c r="I186" s="207"/>
      <c r="J186" s="157"/>
      <c r="K186" s="157"/>
      <c r="L186" s="157"/>
      <c r="M186" s="157"/>
      <c r="N186" s="348"/>
      <c r="O186" s="221"/>
      <c r="P186" s="348"/>
      <c r="Q186" s="331"/>
      <c r="R186" s="377">
        <f t="shared" si="73"/>
        <v>0</v>
      </c>
      <c r="S186" s="331">
        <v>1209</v>
      </c>
      <c r="T186" s="442"/>
      <c r="Y186" s="442"/>
      <c r="Z186" s="373"/>
      <c r="AA186" s="373"/>
      <c r="AB186" s="373"/>
      <c r="AC186" s="373"/>
    </row>
    <row r="187" spans="1:114" ht="14.1" customHeight="1" x14ac:dyDescent="0.25">
      <c r="A187" s="43"/>
      <c r="B187" s="44">
        <v>5540</v>
      </c>
      <c r="C187" s="45" t="s">
        <v>163</v>
      </c>
      <c r="D187" s="62">
        <v>6684</v>
      </c>
      <c r="E187" s="157"/>
      <c r="F187" s="62"/>
      <c r="G187" s="273"/>
      <c r="H187" s="156">
        <f t="shared" si="67"/>
        <v>0</v>
      </c>
      <c r="I187" s="207"/>
      <c r="J187" s="157"/>
      <c r="K187" s="157"/>
      <c r="L187" s="157"/>
      <c r="M187" s="157">
        <v>221</v>
      </c>
      <c r="N187" s="348"/>
      <c r="O187" s="221"/>
      <c r="P187" s="348"/>
      <c r="Q187" s="331"/>
      <c r="R187" s="377">
        <f t="shared" si="73"/>
        <v>0</v>
      </c>
      <c r="S187" s="331">
        <v>216</v>
      </c>
      <c r="T187" s="442"/>
    </row>
    <row r="188" spans="1:114" s="2" customFormat="1" ht="14.1" customHeight="1" x14ac:dyDescent="0.25">
      <c r="A188" s="67" t="s">
        <v>228</v>
      </c>
      <c r="B188" s="68"/>
      <c r="C188" s="69" t="s">
        <v>229</v>
      </c>
      <c r="D188" s="75">
        <f t="shared" ref="D188:I188" si="74">+D189+D190</f>
        <v>343953</v>
      </c>
      <c r="E188" s="75">
        <f t="shared" si="74"/>
        <v>393540</v>
      </c>
      <c r="F188" s="75">
        <f t="shared" si="74"/>
        <v>0</v>
      </c>
      <c r="G188" s="75">
        <f t="shared" si="74"/>
        <v>0</v>
      </c>
      <c r="H188" s="106">
        <f t="shared" si="74"/>
        <v>417240</v>
      </c>
      <c r="I188" s="239">
        <f t="shared" si="74"/>
        <v>23700</v>
      </c>
      <c r="J188" s="75">
        <f>+J189+J190</f>
        <v>-9126</v>
      </c>
      <c r="K188" s="75">
        <f t="shared" ref="K188:M188" si="75">+K189+K190</f>
        <v>3977</v>
      </c>
      <c r="L188" s="75">
        <f t="shared" si="75"/>
        <v>415791</v>
      </c>
      <c r="M188" s="75">
        <f t="shared" si="75"/>
        <v>360865.43999999994</v>
      </c>
      <c r="N188" s="352">
        <f>+N189+N190</f>
        <v>487248</v>
      </c>
      <c r="O188" s="224">
        <f>+O189+O190</f>
        <v>-22000</v>
      </c>
      <c r="P188" s="352">
        <f>+O188+N188</f>
        <v>465248</v>
      </c>
      <c r="Q188" s="224">
        <f>+Q189+Q190</f>
        <v>3478.4</v>
      </c>
      <c r="R188" s="379">
        <f>+Q188+P188</f>
        <v>468726.4</v>
      </c>
      <c r="S188" s="224">
        <f>+S189+S190</f>
        <v>238182.66999999998</v>
      </c>
      <c r="T188" s="444"/>
      <c r="U188" s="373"/>
      <c r="V188" s="373"/>
      <c r="W188" s="373"/>
      <c r="X188" s="373"/>
      <c r="Y188" s="428"/>
      <c r="Z188" s="433"/>
      <c r="AA188" s="433"/>
      <c r="AB188" s="433"/>
      <c r="AC188" s="434"/>
      <c r="AD188" s="434"/>
      <c r="AE188" s="434"/>
      <c r="AF188" s="434"/>
      <c r="AG188" s="434"/>
      <c r="AH188" s="434"/>
      <c r="AI188" s="434"/>
      <c r="AJ188" s="434"/>
      <c r="AK188" s="434"/>
      <c r="AL188" s="434"/>
      <c r="AM188" s="434"/>
      <c r="AN188" s="434"/>
      <c r="AO188" s="434"/>
      <c r="AP188" s="434"/>
      <c r="AQ188" s="434"/>
      <c r="AR188" s="434"/>
      <c r="AS188" s="434"/>
      <c r="AT188" s="434"/>
      <c r="AU188" s="434"/>
      <c r="AV188" s="434"/>
      <c r="AW188" s="434"/>
      <c r="AX188" s="434"/>
      <c r="AY188" s="434"/>
      <c r="AZ188" s="434"/>
      <c r="BA188" s="434"/>
      <c r="BB188" s="434"/>
      <c r="BC188" s="434"/>
      <c r="BD188" s="434"/>
      <c r="BE188" s="434"/>
      <c r="BF188" s="434"/>
      <c r="BG188" s="434"/>
      <c r="BH188" s="434"/>
      <c r="BI188" s="434"/>
      <c r="BJ188" s="434"/>
      <c r="BK188" s="434"/>
      <c r="BL188" s="434"/>
      <c r="BM188" s="434"/>
      <c r="BN188" s="434"/>
      <c r="BO188" s="434"/>
      <c r="BP188" s="434"/>
      <c r="BQ188" s="434"/>
      <c r="BR188" s="434"/>
      <c r="BS188" s="434"/>
      <c r="BT188" s="434"/>
      <c r="BU188" s="434"/>
      <c r="BV188" s="434"/>
      <c r="BW188" s="434"/>
      <c r="BX188" s="434"/>
      <c r="BY188" s="434"/>
      <c r="BZ188" s="434"/>
      <c r="CA188" s="434"/>
      <c r="CB188" s="434"/>
      <c r="CC188" s="434"/>
      <c r="CD188" s="434"/>
      <c r="CE188" s="434"/>
      <c r="CF188" s="434"/>
      <c r="CG188" s="434"/>
      <c r="CH188" s="434"/>
      <c r="CI188" s="434"/>
      <c r="CJ188" s="434"/>
      <c r="CK188" s="434"/>
      <c r="CL188" s="434"/>
      <c r="CM188" s="434"/>
      <c r="CN188" s="434"/>
      <c r="CO188" s="434"/>
      <c r="CP188" s="434"/>
      <c r="CQ188" s="434"/>
      <c r="CR188" s="434"/>
      <c r="CS188" s="434"/>
      <c r="CT188" s="434"/>
      <c r="CU188" s="434"/>
      <c r="CV188" s="434"/>
      <c r="CW188" s="434"/>
      <c r="CX188" s="434"/>
      <c r="CY188" s="434"/>
      <c r="CZ188" s="434"/>
      <c r="DA188" s="434"/>
      <c r="DB188" s="434"/>
      <c r="DC188" s="434"/>
      <c r="DD188" s="434"/>
      <c r="DE188" s="434"/>
      <c r="DF188" s="434"/>
      <c r="DG188" s="434"/>
      <c r="DH188" s="434"/>
      <c r="DI188" s="434"/>
      <c r="DJ188" s="434"/>
    </row>
    <row r="189" spans="1:114" s="7" customFormat="1" ht="14.1" customHeight="1" x14ac:dyDescent="0.25">
      <c r="A189" s="87"/>
      <c r="B189" s="88">
        <v>50</v>
      </c>
      <c r="C189" s="89" t="s">
        <v>152</v>
      </c>
      <c r="D189" s="90">
        <v>278660</v>
      </c>
      <c r="E189" s="184">
        <v>306300</v>
      </c>
      <c r="F189" s="90"/>
      <c r="G189" s="273"/>
      <c r="H189" s="156">
        <f t="shared" si="67"/>
        <v>330000</v>
      </c>
      <c r="I189" s="205">
        <v>23700</v>
      </c>
      <c r="J189" s="184"/>
      <c r="K189" s="157"/>
      <c r="L189" s="14">
        <v>330000</v>
      </c>
      <c r="M189" s="252">
        <v>291454.65999999997</v>
      </c>
      <c r="N189" s="98">
        <v>357108</v>
      </c>
      <c r="O189" s="76"/>
      <c r="P189" s="353">
        <f t="shared" ref="P189:P207" si="76">+O189+N189</f>
        <v>357108</v>
      </c>
      <c r="Q189" s="331">
        <v>3478.4</v>
      </c>
      <c r="R189" s="377">
        <f>+Q189+P189</f>
        <v>360586.4</v>
      </c>
      <c r="S189" s="331">
        <v>198302</v>
      </c>
      <c r="T189" s="442"/>
      <c r="U189" s="373"/>
      <c r="V189" s="373"/>
      <c r="W189" s="373"/>
      <c r="X189" s="373"/>
      <c r="Y189" s="373"/>
      <c r="Z189" s="345"/>
      <c r="AA189" s="345"/>
      <c r="AB189" s="345"/>
      <c r="AC189" s="217"/>
      <c r="AD189" s="217"/>
      <c r="AE189" s="217"/>
      <c r="AF189" s="217"/>
      <c r="AG189" s="217"/>
      <c r="AH189" s="217"/>
      <c r="AI189" s="217"/>
      <c r="AJ189" s="217"/>
      <c r="AK189" s="217"/>
      <c r="AL189" s="217"/>
      <c r="AM189" s="217"/>
      <c r="AN189" s="217"/>
      <c r="AO189" s="217"/>
      <c r="AP189" s="217"/>
      <c r="AQ189" s="217"/>
      <c r="AR189" s="217"/>
      <c r="AS189" s="217"/>
      <c r="AT189" s="217"/>
      <c r="AU189" s="217"/>
      <c r="AV189" s="217"/>
      <c r="AW189" s="217"/>
      <c r="AX189" s="217"/>
      <c r="AY189" s="217"/>
      <c r="AZ189" s="217"/>
      <c r="BA189" s="217"/>
      <c r="BB189" s="217"/>
      <c r="BC189" s="217"/>
      <c r="BD189" s="217"/>
      <c r="BE189" s="217"/>
      <c r="BF189" s="217"/>
      <c r="BG189" s="217"/>
      <c r="BH189" s="217"/>
      <c r="BI189" s="217"/>
      <c r="BJ189" s="217"/>
      <c r="BK189" s="217"/>
      <c r="BL189" s="217"/>
      <c r="BM189" s="217"/>
      <c r="BN189" s="217"/>
      <c r="BO189" s="217"/>
      <c r="BP189" s="217"/>
      <c r="BQ189" s="217"/>
      <c r="BR189" s="217"/>
      <c r="BS189" s="217"/>
      <c r="BT189" s="217"/>
      <c r="BU189" s="217"/>
      <c r="BV189" s="217"/>
      <c r="BW189" s="217"/>
      <c r="BX189" s="217"/>
      <c r="BY189" s="217"/>
      <c r="BZ189" s="217"/>
      <c r="CA189" s="217"/>
      <c r="CB189" s="217"/>
      <c r="CC189" s="217"/>
      <c r="CD189" s="217"/>
      <c r="CE189" s="217"/>
      <c r="CF189" s="217"/>
      <c r="CG189" s="217"/>
      <c r="CH189" s="217"/>
      <c r="CI189" s="217"/>
      <c r="CJ189" s="217"/>
      <c r="CK189" s="217"/>
      <c r="CL189" s="217"/>
      <c r="CM189" s="217"/>
      <c r="CN189" s="217"/>
      <c r="CO189" s="217"/>
      <c r="CP189" s="217"/>
      <c r="CQ189" s="217"/>
      <c r="CR189" s="217"/>
      <c r="CS189" s="217"/>
      <c r="CT189" s="217"/>
      <c r="CU189" s="217"/>
      <c r="CV189" s="217"/>
      <c r="CW189" s="217"/>
      <c r="CX189" s="217"/>
      <c r="CY189" s="217"/>
      <c r="CZ189" s="217"/>
      <c r="DA189" s="217"/>
      <c r="DB189" s="217"/>
      <c r="DC189" s="217"/>
      <c r="DD189" s="217"/>
      <c r="DE189" s="217"/>
      <c r="DF189" s="217"/>
      <c r="DG189" s="217"/>
      <c r="DH189" s="217"/>
      <c r="DI189" s="217"/>
      <c r="DJ189" s="217"/>
    </row>
    <row r="190" spans="1:114" ht="14.1" customHeight="1" x14ac:dyDescent="0.25">
      <c r="A190" s="43"/>
      <c r="B190" s="50">
        <v>55</v>
      </c>
      <c r="C190" s="51" t="s">
        <v>154</v>
      </c>
      <c r="D190" s="61">
        <f>+D191+D192+D193+D194+D202+D203+D204+D205+D206+D207</f>
        <v>65293</v>
      </c>
      <c r="E190" s="184">
        <f>+E191+E193+E194+E203+E204+E205+E207</f>
        <v>87240</v>
      </c>
      <c r="F190" s="90"/>
      <c r="G190" s="273"/>
      <c r="H190" s="156">
        <f t="shared" si="67"/>
        <v>87240</v>
      </c>
      <c r="I190" s="205">
        <f>+I191+I193+I194+I203+I204+I205+I207</f>
        <v>0</v>
      </c>
      <c r="J190" s="184">
        <f>+J191+J192+J193+J194+J202+J203+J204+J205+J206+J207</f>
        <v>-9126</v>
      </c>
      <c r="K190" s="184">
        <f t="shared" ref="K190:M190" si="77">+K191+K192+K193+K194+K202+K203+K204+K205+K206+K207</f>
        <v>3977</v>
      </c>
      <c r="L190" s="184">
        <f>+L191+L192+L193+L194+L202+L203+L204+L205+L206+L207</f>
        <v>85791</v>
      </c>
      <c r="M190" s="211">
        <f t="shared" si="77"/>
        <v>69410.779999999984</v>
      </c>
      <c r="N190" s="348">
        <f>+N191+N192+N193+N194+N202+N203+N204+N205+N206+N207</f>
        <v>130140</v>
      </c>
      <c r="O190" s="221">
        <f>+O191+O192+O193+O194+O202+O203+O204+O205+O206+O207</f>
        <v>-22000</v>
      </c>
      <c r="P190" s="353">
        <f t="shared" si="76"/>
        <v>108140</v>
      </c>
      <c r="Q190" s="222"/>
      <c r="R190" s="377">
        <f t="shared" ref="R190:R207" si="78">+Q190+P190</f>
        <v>108140</v>
      </c>
      <c r="S190" s="331">
        <f>+S191+S192+S193+S194+S202+S203+S204+S205+S206+S207</f>
        <v>39880.67</v>
      </c>
      <c r="T190" s="442"/>
    </row>
    <row r="191" spans="1:114" ht="14.1" customHeight="1" x14ac:dyDescent="0.25">
      <c r="A191" s="43"/>
      <c r="B191" s="44">
        <v>5500</v>
      </c>
      <c r="C191" s="45" t="s">
        <v>230</v>
      </c>
      <c r="D191" s="62">
        <v>4415</v>
      </c>
      <c r="E191" s="157">
        <v>28660</v>
      </c>
      <c r="F191" s="91"/>
      <c r="G191" s="273"/>
      <c r="H191" s="156">
        <f t="shared" si="67"/>
        <v>28660</v>
      </c>
      <c r="I191" s="207"/>
      <c r="J191" s="157"/>
      <c r="K191" s="157">
        <v>-7000</v>
      </c>
      <c r="L191" s="20">
        <v>16660</v>
      </c>
      <c r="M191" s="20">
        <v>13903</v>
      </c>
      <c r="N191" s="350">
        <v>28660</v>
      </c>
      <c r="O191" s="77">
        <v>-10000</v>
      </c>
      <c r="P191" s="354">
        <f t="shared" si="76"/>
        <v>18660</v>
      </c>
      <c r="Q191" s="331"/>
      <c r="R191" s="377">
        <f t="shared" si="78"/>
        <v>18660</v>
      </c>
      <c r="S191" s="331">
        <v>4024</v>
      </c>
      <c r="T191" s="444"/>
    </row>
    <row r="192" spans="1:114" ht="14.1" customHeight="1" x14ac:dyDescent="0.25">
      <c r="A192" s="43"/>
      <c r="B192" s="44">
        <v>5503</v>
      </c>
      <c r="C192" s="45" t="s">
        <v>157</v>
      </c>
      <c r="D192" s="62">
        <v>1599</v>
      </c>
      <c r="E192" s="157"/>
      <c r="F192" s="91"/>
      <c r="G192" s="273"/>
      <c r="H192" s="156"/>
      <c r="I192" s="207"/>
      <c r="J192" s="157"/>
      <c r="K192" s="157"/>
      <c r="L192" s="20">
        <v>0</v>
      </c>
      <c r="M192" s="20">
        <v>1535.01</v>
      </c>
      <c r="N192" s="350"/>
      <c r="O192" s="77"/>
      <c r="P192" s="354">
        <f t="shared" si="76"/>
        <v>0</v>
      </c>
      <c r="Q192" s="331"/>
      <c r="R192" s="377">
        <f t="shared" si="78"/>
        <v>0</v>
      </c>
      <c r="S192" s="331"/>
      <c r="T192" s="442"/>
    </row>
    <row r="193" spans="1:27" ht="14.1" customHeight="1" x14ac:dyDescent="0.25">
      <c r="A193" s="43"/>
      <c r="B193" s="44">
        <v>5504</v>
      </c>
      <c r="C193" s="45" t="s">
        <v>169</v>
      </c>
      <c r="D193" s="62">
        <v>3363</v>
      </c>
      <c r="E193" s="157">
        <v>12000</v>
      </c>
      <c r="F193" s="91"/>
      <c r="G193" s="273"/>
      <c r="H193" s="156">
        <f t="shared" si="67"/>
        <v>12000</v>
      </c>
      <c r="I193" s="207"/>
      <c r="J193" s="157">
        <v>-6000</v>
      </c>
      <c r="K193" s="157"/>
      <c r="L193" s="20">
        <v>6000</v>
      </c>
      <c r="M193" s="20">
        <v>302.56</v>
      </c>
      <c r="N193" s="350">
        <v>12000</v>
      </c>
      <c r="O193" s="77">
        <v>-7000</v>
      </c>
      <c r="P193" s="354">
        <f t="shared" si="76"/>
        <v>5000</v>
      </c>
      <c r="Q193" s="331"/>
      <c r="R193" s="377">
        <f t="shared" si="78"/>
        <v>5000</v>
      </c>
      <c r="S193" s="331">
        <v>452</v>
      </c>
      <c r="T193" s="442"/>
    </row>
    <row r="194" spans="1:27" ht="14.1" customHeight="1" x14ac:dyDescent="0.25">
      <c r="A194" s="43"/>
      <c r="B194" s="44">
        <v>5511</v>
      </c>
      <c r="C194" s="45" t="s">
        <v>160</v>
      </c>
      <c r="D194" s="62">
        <f>SUM(D195:D201)</f>
        <v>5576</v>
      </c>
      <c r="E194" s="157">
        <v>11880</v>
      </c>
      <c r="F194" s="91"/>
      <c r="G194" s="273"/>
      <c r="H194" s="156">
        <f t="shared" si="67"/>
        <v>11880</v>
      </c>
      <c r="I194" s="207"/>
      <c r="J194" s="157"/>
      <c r="K194" s="157"/>
      <c r="L194" s="20">
        <v>16880</v>
      </c>
      <c r="M194" s="20">
        <v>15330.73</v>
      </c>
      <c r="N194" s="350">
        <f>+N195+N196+N197+N198+N199+N200+N201</f>
        <v>31880</v>
      </c>
      <c r="O194" s="77"/>
      <c r="P194" s="354">
        <f t="shared" si="76"/>
        <v>31880</v>
      </c>
      <c r="Q194" s="331"/>
      <c r="R194" s="377">
        <f t="shared" si="78"/>
        <v>31880</v>
      </c>
      <c r="S194" s="222">
        <f>+S195+S196+S197+S198+S199+S200+S201</f>
        <v>5203.67</v>
      </c>
      <c r="T194" s="442"/>
      <c r="U194" s="442"/>
    </row>
    <row r="195" spans="1:27" ht="14.1" customHeight="1" x14ac:dyDescent="0.25">
      <c r="A195" s="43"/>
      <c r="B195" s="44"/>
      <c r="C195" s="45" t="s">
        <v>172</v>
      </c>
      <c r="D195" s="62">
        <v>3756</v>
      </c>
      <c r="E195" s="157"/>
      <c r="F195" s="91"/>
      <c r="G195" s="273"/>
      <c r="H195" s="156">
        <f t="shared" si="67"/>
        <v>0</v>
      </c>
      <c r="I195" s="207"/>
      <c r="J195" s="157"/>
      <c r="K195" s="157"/>
      <c r="L195" s="105">
        <v>0</v>
      </c>
      <c r="M195" s="105">
        <v>2207.0300000000002</v>
      </c>
      <c r="N195" s="456"/>
      <c r="O195" s="333"/>
      <c r="P195" s="355">
        <f t="shared" si="76"/>
        <v>0</v>
      </c>
      <c r="Q195" s="331"/>
      <c r="R195" s="377">
        <f t="shared" si="78"/>
        <v>0</v>
      </c>
      <c r="S195" s="388">
        <v>1694.23</v>
      </c>
      <c r="T195" s="442"/>
      <c r="U195" s="442"/>
    </row>
    <row r="196" spans="1:27" ht="14.1" customHeight="1" x14ac:dyDescent="0.25">
      <c r="A196" s="43"/>
      <c r="B196" s="44"/>
      <c r="C196" s="45" t="s">
        <v>173</v>
      </c>
      <c r="D196" s="62">
        <v>33</v>
      </c>
      <c r="E196" s="157"/>
      <c r="F196" s="91"/>
      <c r="G196" s="273"/>
      <c r="H196" s="156">
        <f t="shared" si="67"/>
        <v>0</v>
      </c>
      <c r="I196" s="207"/>
      <c r="J196" s="157"/>
      <c r="K196" s="157"/>
      <c r="L196" s="105">
        <v>0</v>
      </c>
      <c r="M196" s="105">
        <v>102.76</v>
      </c>
      <c r="N196" s="456"/>
      <c r="O196" s="333"/>
      <c r="P196" s="355">
        <f t="shared" si="76"/>
        <v>0</v>
      </c>
      <c r="Q196" s="331"/>
      <c r="R196" s="377">
        <f t="shared" si="78"/>
        <v>0</v>
      </c>
      <c r="S196" s="388">
        <v>14.44</v>
      </c>
      <c r="T196" s="442"/>
      <c r="U196" s="442"/>
    </row>
    <row r="197" spans="1:27" ht="14.1" customHeight="1" x14ac:dyDescent="0.25">
      <c r="A197" s="43"/>
      <c r="B197" s="44"/>
      <c r="C197" s="45" t="s">
        <v>174</v>
      </c>
      <c r="D197" s="62">
        <v>1156</v>
      </c>
      <c r="E197" s="157"/>
      <c r="F197" s="91"/>
      <c r="G197" s="273"/>
      <c r="H197" s="156">
        <f t="shared" si="67"/>
        <v>0</v>
      </c>
      <c r="I197" s="207"/>
      <c r="J197" s="157"/>
      <c r="K197" s="157"/>
      <c r="L197" s="105">
        <v>0</v>
      </c>
      <c r="M197" s="105">
        <v>4353.1000000000004</v>
      </c>
      <c r="N197" s="457">
        <v>11880</v>
      </c>
      <c r="O197" s="332"/>
      <c r="P197" s="355">
        <f t="shared" si="76"/>
        <v>11880</v>
      </c>
      <c r="Q197" s="331"/>
      <c r="R197" s="377">
        <f t="shared" si="78"/>
        <v>11880</v>
      </c>
      <c r="S197" s="388">
        <v>2791</v>
      </c>
      <c r="T197" s="442"/>
      <c r="U197" s="442"/>
    </row>
    <row r="198" spans="1:27" ht="14.1" customHeight="1" x14ac:dyDescent="0.25">
      <c r="A198" s="43"/>
      <c r="B198" s="44"/>
      <c r="C198" s="45" t="s">
        <v>175</v>
      </c>
      <c r="D198" s="62">
        <v>22</v>
      </c>
      <c r="E198" s="157"/>
      <c r="F198" s="91"/>
      <c r="G198" s="273"/>
      <c r="H198" s="156">
        <f t="shared" si="67"/>
        <v>0</v>
      </c>
      <c r="I198" s="207"/>
      <c r="J198" s="157"/>
      <c r="K198" s="157"/>
      <c r="L198" s="105">
        <v>0</v>
      </c>
      <c r="M198" s="105">
        <v>8580</v>
      </c>
      <c r="N198" s="457"/>
      <c r="O198" s="332"/>
      <c r="P198" s="355">
        <f t="shared" si="76"/>
        <v>0</v>
      </c>
      <c r="Q198" s="331"/>
      <c r="R198" s="377">
        <f t="shared" si="78"/>
        <v>0</v>
      </c>
      <c r="S198" s="389">
        <v>666</v>
      </c>
      <c r="T198" s="442"/>
      <c r="U198" s="442"/>
      <c r="V198" s="445"/>
      <c r="W198" s="445"/>
      <c r="X198" s="445"/>
      <c r="Y198" s="445"/>
    </row>
    <row r="199" spans="1:27" ht="14.1" customHeight="1" x14ac:dyDescent="0.25">
      <c r="A199" s="43"/>
      <c r="B199" s="44"/>
      <c r="C199" s="45" t="s">
        <v>753</v>
      </c>
      <c r="D199" s="62">
        <v>17</v>
      </c>
      <c r="E199" s="157"/>
      <c r="F199" s="91"/>
      <c r="G199" s="273"/>
      <c r="H199" s="156">
        <f t="shared" si="67"/>
        <v>0</v>
      </c>
      <c r="I199" s="207"/>
      <c r="J199" s="157"/>
      <c r="K199" s="157"/>
      <c r="L199" s="204"/>
      <c r="M199" s="204"/>
      <c r="N199" s="457"/>
      <c r="O199" s="332"/>
      <c r="P199" s="355">
        <f t="shared" si="76"/>
        <v>0</v>
      </c>
      <c r="Q199" s="331"/>
      <c r="R199" s="377">
        <f t="shared" si="78"/>
        <v>0</v>
      </c>
      <c r="S199" s="331"/>
      <c r="T199" s="442"/>
      <c r="U199" s="442"/>
      <c r="V199" s="445"/>
      <c r="W199" s="445"/>
      <c r="X199" s="445"/>
      <c r="Y199" s="445"/>
    </row>
    <row r="200" spans="1:27" ht="14.1" customHeight="1" x14ac:dyDescent="0.25">
      <c r="A200" s="43"/>
      <c r="B200" s="44"/>
      <c r="C200" s="45" t="s">
        <v>177</v>
      </c>
      <c r="D200" s="62">
        <v>460</v>
      </c>
      <c r="E200" s="157"/>
      <c r="F200" s="91"/>
      <c r="G200" s="273"/>
      <c r="H200" s="156">
        <f t="shared" si="67"/>
        <v>0</v>
      </c>
      <c r="I200" s="207"/>
      <c r="J200" s="157"/>
      <c r="K200" s="157"/>
      <c r="L200" s="204"/>
      <c r="M200" s="204"/>
      <c r="N200" s="457">
        <v>20000</v>
      </c>
      <c r="O200" s="332"/>
      <c r="P200" s="355">
        <f t="shared" si="76"/>
        <v>20000</v>
      </c>
      <c r="Q200" s="331"/>
      <c r="R200" s="377">
        <f t="shared" si="78"/>
        <v>20000</v>
      </c>
      <c r="S200" s="331"/>
      <c r="T200" s="442"/>
      <c r="U200" s="442"/>
      <c r="V200" s="445"/>
      <c r="W200" s="445"/>
      <c r="X200" s="445"/>
      <c r="Y200" s="445"/>
    </row>
    <row r="201" spans="1:27" ht="14.1" customHeight="1" x14ac:dyDescent="0.25">
      <c r="A201" s="43"/>
      <c r="B201" s="44"/>
      <c r="C201" s="45" t="s">
        <v>231</v>
      </c>
      <c r="D201" s="62">
        <v>132</v>
      </c>
      <c r="E201" s="157"/>
      <c r="F201" s="91"/>
      <c r="G201" s="273"/>
      <c r="H201" s="156">
        <f t="shared" si="67"/>
        <v>0</v>
      </c>
      <c r="I201" s="207"/>
      <c r="J201" s="157"/>
      <c r="K201" s="157"/>
      <c r="L201" s="204"/>
      <c r="M201" s="204">
        <v>88</v>
      </c>
      <c r="N201" s="456"/>
      <c r="O201" s="333"/>
      <c r="P201" s="355">
        <f t="shared" si="76"/>
        <v>0</v>
      </c>
      <c r="Q201" s="222"/>
      <c r="R201" s="377">
        <f t="shared" si="78"/>
        <v>0</v>
      </c>
      <c r="S201" s="331">
        <v>38</v>
      </c>
      <c r="T201" s="442"/>
      <c r="U201" s="442"/>
      <c r="V201" s="445"/>
      <c r="W201" s="445"/>
      <c r="X201" s="445"/>
      <c r="Y201" s="445"/>
    </row>
    <row r="202" spans="1:27" ht="14.1" customHeight="1" x14ac:dyDescent="0.25">
      <c r="A202" s="43"/>
      <c r="B202" s="44">
        <v>5512</v>
      </c>
      <c r="C202" s="45" t="s">
        <v>232</v>
      </c>
      <c r="D202" s="62">
        <v>7397</v>
      </c>
      <c r="E202" s="157"/>
      <c r="F202" s="91"/>
      <c r="G202" s="273"/>
      <c r="H202" s="156"/>
      <c r="I202" s="207"/>
      <c r="J202" s="157"/>
      <c r="K202" s="157">
        <v>12000</v>
      </c>
      <c r="L202" s="20">
        <v>0</v>
      </c>
      <c r="M202" s="20">
        <v>811.32</v>
      </c>
      <c r="N202" s="98"/>
      <c r="O202" s="76"/>
      <c r="P202" s="354">
        <f t="shared" si="76"/>
        <v>0</v>
      </c>
      <c r="Q202" s="222"/>
      <c r="R202" s="377">
        <f t="shared" si="78"/>
        <v>0</v>
      </c>
      <c r="S202" s="331"/>
      <c r="T202" s="442"/>
      <c r="U202" s="442"/>
      <c r="V202" s="445"/>
      <c r="W202" s="445"/>
      <c r="X202" s="445"/>
      <c r="Y202" s="445"/>
    </row>
    <row r="203" spans="1:27" ht="14.1" customHeight="1" x14ac:dyDescent="0.25">
      <c r="A203" s="43"/>
      <c r="B203" s="44">
        <v>5513</v>
      </c>
      <c r="C203" s="45" t="s">
        <v>181</v>
      </c>
      <c r="D203" s="62">
        <v>13776</v>
      </c>
      <c r="E203" s="157">
        <v>16700</v>
      </c>
      <c r="F203" s="157"/>
      <c r="G203" s="273"/>
      <c r="H203" s="156">
        <f t="shared" si="67"/>
        <v>16700</v>
      </c>
      <c r="I203" s="207"/>
      <c r="J203" s="157">
        <v>-3000</v>
      </c>
      <c r="K203" s="157"/>
      <c r="L203" s="20">
        <v>13700</v>
      </c>
      <c r="M203" s="20">
        <v>14650</v>
      </c>
      <c r="N203" s="350">
        <v>16700</v>
      </c>
      <c r="O203" s="77"/>
      <c r="P203" s="354">
        <f t="shared" si="76"/>
        <v>16700</v>
      </c>
      <c r="Q203" s="222"/>
      <c r="R203" s="377">
        <f t="shared" si="78"/>
        <v>16700</v>
      </c>
      <c r="S203" s="331">
        <v>6423</v>
      </c>
      <c r="T203" s="442"/>
      <c r="U203" s="442"/>
      <c r="V203" s="445"/>
      <c r="W203" s="445"/>
      <c r="X203" s="445"/>
      <c r="Y203" s="445"/>
      <c r="AA203" s="446"/>
    </row>
    <row r="204" spans="1:27" ht="14.1" customHeight="1" x14ac:dyDescent="0.25">
      <c r="A204" s="43"/>
      <c r="B204" s="44">
        <v>5514</v>
      </c>
      <c r="C204" s="45" t="s">
        <v>162</v>
      </c>
      <c r="D204" s="62">
        <v>15185</v>
      </c>
      <c r="E204" s="157">
        <v>4400</v>
      </c>
      <c r="F204" s="91"/>
      <c r="G204" s="273"/>
      <c r="H204" s="156">
        <f t="shared" si="67"/>
        <v>4400</v>
      </c>
      <c r="I204" s="207"/>
      <c r="J204" s="157"/>
      <c r="K204" s="157">
        <v>3977</v>
      </c>
      <c r="L204" s="20">
        <v>20377</v>
      </c>
      <c r="M204" s="20">
        <v>19996.48</v>
      </c>
      <c r="N204" s="350">
        <v>14400</v>
      </c>
      <c r="O204" s="77"/>
      <c r="P204" s="354">
        <f t="shared" si="76"/>
        <v>14400</v>
      </c>
      <c r="Q204" s="331"/>
      <c r="R204" s="377">
        <f t="shared" si="78"/>
        <v>14400</v>
      </c>
      <c r="S204" s="331">
        <v>13842</v>
      </c>
      <c r="T204" s="442"/>
      <c r="U204" s="442"/>
      <c r="V204" s="445"/>
      <c r="W204" s="445"/>
      <c r="X204" s="445"/>
      <c r="Y204" s="445"/>
    </row>
    <row r="205" spans="1:27" ht="14.1" customHeight="1" x14ac:dyDescent="0.25">
      <c r="A205" s="43"/>
      <c r="B205" s="44">
        <v>5515</v>
      </c>
      <c r="C205" s="45" t="s">
        <v>184</v>
      </c>
      <c r="D205" s="62">
        <v>3413</v>
      </c>
      <c r="E205" s="157">
        <v>3100</v>
      </c>
      <c r="F205" s="91"/>
      <c r="G205" s="273"/>
      <c r="H205" s="156">
        <f t="shared" si="67"/>
        <v>3100</v>
      </c>
      <c r="I205" s="207"/>
      <c r="J205" s="157"/>
      <c r="K205" s="157">
        <v>0</v>
      </c>
      <c r="L205" s="20">
        <v>6800</v>
      </c>
      <c r="M205" s="20">
        <v>2241.6799999999998</v>
      </c>
      <c r="N205" s="350">
        <v>15000</v>
      </c>
      <c r="O205" s="77"/>
      <c r="P205" s="354">
        <f t="shared" si="76"/>
        <v>15000</v>
      </c>
      <c r="Q205" s="222"/>
      <c r="R205" s="377">
        <f t="shared" si="78"/>
        <v>15000</v>
      </c>
      <c r="S205" s="331">
        <v>2301</v>
      </c>
      <c r="T205" s="442"/>
      <c r="U205" s="441"/>
    </row>
    <row r="206" spans="1:27" ht="14.1" customHeight="1" x14ac:dyDescent="0.25">
      <c r="A206" s="43"/>
      <c r="B206" s="44">
        <v>5522</v>
      </c>
      <c r="C206" s="45" t="s">
        <v>188</v>
      </c>
      <c r="D206" s="62">
        <v>970</v>
      </c>
      <c r="E206" s="157"/>
      <c r="F206" s="91"/>
      <c r="G206" s="273"/>
      <c r="H206" s="156">
        <f t="shared" si="67"/>
        <v>0</v>
      </c>
      <c r="I206" s="207"/>
      <c r="J206" s="157"/>
      <c r="K206" s="157"/>
      <c r="L206" s="20">
        <v>0</v>
      </c>
      <c r="M206" s="20">
        <v>640</v>
      </c>
      <c r="N206" s="350">
        <v>1000</v>
      </c>
      <c r="O206" s="77"/>
      <c r="P206" s="354">
        <f t="shared" si="76"/>
        <v>1000</v>
      </c>
      <c r="Q206" s="222"/>
      <c r="R206" s="377">
        <f t="shared" si="78"/>
        <v>1000</v>
      </c>
      <c r="S206" s="331">
        <v>168</v>
      </c>
      <c r="T206" s="442"/>
    </row>
    <row r="207" spans="1:27" ht="14.1" customHeight="1" x14ac:dyDescent="0.25">
      <c r="A207" s="43"/>
      <c r="B207" s="44">
        <v>5540</v>
      </c>
      <c r="C207" s="45" t="s">
        <v>163</v>
      </c>
      <c r="D207" s="62">
        <v>9599</v>
      </c>
      <c r="E207" s="157">
        <v>10500</v>
      </c>
      <c r="F207" s="91"/>
      <c r="G207" s="273"/>
      <c r="H207" s="156">
        <f t="shared" si="67"/>
        <v>10500</v>
      </c>
      <c r="I207" s="207"/>
      <c r="J207" s="157">
        <v>-126</v>
      </c>
      <c r="K207" s="157">
        <v>-5000</v>
      </c>
      <c r="L207" s="157">
        <v>5374</v>
      </c>
      <c r="M207" s="157"/>
      <c r="N207" s="350">
        <v>10500</v>
      </c>
      <c r="O207" s="77">
        <v>-5000</v>
      </c>
      <c r="P207" s="353">
        <f t="shared" si="76"/>
        <v>5500</v>
      </c>
      <c r="Q207" s="222"/>
      <c r="R207" s="377">
        <f t="shared" si="78"/>
        <v>5500</v>
      </c>
      <c r="S207" s="331">
        <v>7467</v>
      </c>
      <c r="T207" s="442"/>
    </row>
    <row r="208" spans="1:27" ht="14.1" customHeight="1" x14ac:dyDescent="0.25">
      <c r="A208" s="67" t="s">
        <v>233</v>
      </c>
      <c r="B208" s="68"/>
      <c r="C208" s="69" t="s">
        <v>234</v>
      </c>
      <c r="D208" s="81">
        <f>+D209</f>
        <v>81864</v>
      </c>
      <c r="E208" s="81" t="e">
        <f>+E209</f>
        <v>#REF!</v>
      </c>
      <c r="F208" s="81">
        <f t="shared" ref="F208:I208" si="79">+F209</f>
        <v>0</v>
      </c>
      <c r="G208" s="81">
        <f t="shared" si="79"/>
        <v>0</v>
      </c>
      <c r="H208" s="106" t="e">
        <f t="shared" si="79"/>
        <v>#REF!</v>
      </c>
      <c r="I208" s="81">
        <f t="shared" si="79"/>
        <v>0</v>
      </c>
      <c r="J208" s="75">
        <f>+J209</f>
        <v>66700</v>
      </c>
      <c r="K208" s="75">
        <f t="shared" ref="K208:M208" si="80">+K209</f>
        <v>0</v>
      </c>
      <c r="L208" s="75">
        <f t="shared" si="80"/>
        <v>66700</v>
      </c>
      <c r="M208" s="75">
        <f t="shared" si="80"/>
        <v>58107</v>
      </c>
      <c r="N208" s="352"/>
      <c r="O208" s="224">
        <v>0</v>
      </c>
      <c r="P208" s="352">
        <v>0</v>
      </c>
      <c r="Q208" s="199">
        <v>0</v>
      </c>
      <c r="R208" s="399">
        <v>0</v>
      </c>
      <c r="S208" s="341">
        <v>0</v>
      </c>
      <c r="T208" s="442"/>
      <c r="V208" s="428"/>
    </row>
    <row r="209" spans="1:114" s="7" customFormat="1" ht="14.1" customHeight="1" x14ac:dyDescent="0.25">
      <c r="A209" s="87"/>
      <c r="B209" s="94">
        <v>55</v>
      </c>
      <c r="C209" s="96" t="s">
        <v>235</v>
      </c>
      <c r="D209" s="97">
        <v>81864</v>
      </c>
      <c r="E209" s="172" t="e">
        <f>SUM(#REF!)</f>
        <v>#REF!</v>
      </c>
      <c r="F209" s="54"/>
      <c r="G209" s="273"/>
      <c r="H209" s="156" t="e">
        <f t="shared" si="67"/>
        <v>#REF!</v>
      </c>
      <c r="I209" s="207"/>
      <c r="J209" s="157">
        <v>66700</v>
      </c>
      <c r="K209" s="157"/>
      <c r="L209" s="45">
        <v>66700</v>
      </c>
      <c r="M209" s="20">
        <v>58107</v>
      </c>
      <c r="N209" s="348"/>
      <c r="O209" s="221"/>
      <c r="P209" s="348"/>
      <c r="Q209" s="364"/>
      <c r="R209" s="385"/>
      <c r="S209" s="331"/>
      <c r="T209" s="442"/>
      <c r="U209" s="373"/>
      <c r="V209" s="373"/>
      <c r="W209" s="373"/>
      <c r="X209" s="373"/>
      <c r="Y209" s="217"/>
      <c r="Z209" s="345"/>
      <c r="AA209" s="345"/>
      <c r="AB209" s="345"/>
      <c r="AC209" s="217"/>
      <c r="AD209" s="217"/>
      <c r="AE209" s="217"/>
      <c r="AF209" s="217"/>
      <c r="AG209" s="217"/>
      <c r="AH209" s="217"/>
      <c r="AI209" s="217"/>
      <c r="AJ209" s="217"/>
      <c r="AK209" s="217"/>
      <c r="AL209" s="217"/>
      <c r="AM209" s="217"/>
      <c r="AN209" s="217"/>
      <c r="AO209" s="217"/>
      <c r="AP209" s="217"/>
      <c r="AQ209" s="217"/>
      <c r="AR209" s="217"/>
      <c r="AS209" s="217"/>
      <c r="AT209" s="217"/>
      <c r="AU209" s="217"/>
      <c r="AV209" s="217"/>
      <c r="AW209" s="217"/>
      <c r="AX209" s="217"/>
      <c r="AY209" s="217"/>
      <c r="AZ209" s="217"/>
      <c r="BA209" s="217"/>
      <c r="BB209" s="217"/>
      <c r="BC209" s="217"/>
      <c r="BD209" s="217"/>
      <c r="BE209" s="217"/>
      <c r="BF209" s="217"/>
      <c r="BG209" s="217"/>
      <c r="BH209" s="217"/>
      <c r="BI209" s="217"/>
      <c r="BJ209" s="217"/>
      <c r="BK209" s="217"/>
      <c r="BL209" s="217"/>
      <c r="BM209" s="217"/>
      <c r="BN209" s="217"/>
      <c r="BO209" s="217"/>
      <c r="BP209" s="217"/>
      <c r="BQ209" s="217"/>
      <c r="BR209" s="217"/>
      <c r="BS209" s="217"/>
      <c r="BT209" s="217"/>
      <c r="BU209" s="217"/>
      <c r="BV209" s="217"/>
      <c r="BW209" s="217"/>
      <c r="BX209" s="217"/>
      <c r="BY209" s="217"/>
      <c r="BZ209" s="217"/>
      <c r="CA209" s="217"/>
      <c r="CB209" s="217"/>
      <c r="CC209" s="217"/>
      <c r="CD209" s="217"/>
      <c r="CE209" s="217"/>
      <c r="CF209" s="217"/>
      <c r="CG209" s="217"/>
      <c r="CH209" s="217"/>
      <c r="CI209" s="217"/>
      <c r="CJ209" s="217"/>
      <c r="CK209" s="217"/>
      <c r="CL209" s="217"/>
      <c r="CM209" s="217"/>
      <c r="CN209" s="217"/>
      <c r="CO209" s="217"/>
      <c r="CP209" s="217"/>
      <c r="CQ209" s="217"/>
      <c r="CR209" s="217"/>
      <c r="CS209" s="217"/>
      <c r="CT209" s="217"/>
      <c r="CU209" s="217"/>
      <c r="CV209" s="217"/>
      <c r="CW209" s="217"/>
      <c r="CX209" s="217"/>
      <c r="CY209" s="217"/>
      <c r="CZ209" s="217"/>
      <c r="DA209" s="217"/>
      <c r="DB209" s="217"/>
      <c r="DC209" s="217"/>
      <c r="DD209" s="217"/>
      <c r="DE209" s="217"/>
      <c r="DF209" s="217"/>
      <c r="DG209" s="217"/>
      <c r="DH209" s="217"/>
      <c r="DI209" s="217"/>
      <c r="DJ209" s="217"/>
    </row>
    <row r="210" spans="1:114" ht="14.1" customHeight="1" x14ac:dyDescent="0.25">
      <c r="A210" s="38" t="s">
        <v>236</v>
      </c>
      <c r="B210" s="39"/>
      <c r="C210" s="40" t="s">
        <v>237</v>
      </c>
      <c r="D210" s="41">
        <f>+D211+D221</f>
        <v>970077</v>
      </c>
      <c r="E210" s="41">
        <f>+E211+E221</f>
        <v>540600</v>
      </c>
      <c r="F210" s="41">
        <f>+F211+F221</f>
        <v>0</v>
      </c>
      <c r="G210" s="275"/>
      <c r="H210" s="47">
        <f t="shared" si="67"/>
        <v>520600</v>
      </c>
      <c r="I210" s="277">
        <f>+I211+I221</f>
        <v>-20000</v>
      </c>
      <c r="J210" s="41">
        <f>+J211+J221</f>
        <v>210305</v>
      </c>
      <c r="K210" s="41">
        <f t="shared" ref="K210:M210" si="81">+K211+K221</f>
        <v>233815</v>
      </c>
      <c r="L210" s="41">
        <f t="shared" si="81"/>
        <v>964720</v>
      </c>
      <c r="M210" s="41">
        <f t="shared" si="81"/>
        <v>830808.99</v>
      </c>
      <c r="N210" s="427">
        <f>+N211+N221</f>
        <v>988500</v>
      </c>
      <c r="O210" s="327">
        <f t="shared" ref="O210:P210" si="82">+O211+O221</f>
        <v>-36000</v>
      </c>
      <c r="P210" s="327">
        <f t="shared" si="82"/>
        <v>952500</v>
      </c>
      <c r="Q210" s="66">
        <f>+Q211+Q221</f>
        <v>0</v>
      </c>
      <c r="R210" s="380">
        <f>+Q210+P210</f>
        <v>952500</v>
      </c>
      <c r="S210" s="381">
        <f t="shared" ref="S210" si="83">+S211+S221</f>
        <v>696876</v>
      </c>
      <c r="T210" s="442"/>
    </row>
    <row r="211" spans="1:114" ht="14.1" customHeight="1" x14ac:dyDescent="0.25">
      <c r="A211" s="67" t="s">
        <v>238</v>
      </c>
      <c r="B211" s="68">
        <v>5100</v>
      </c>
      <c r="C211" s="69" t="s">
        <v>239</v>
      </c>
      <c r="D211" s="75">
        <f t="shared" ref="D211:I211" si="84">+D212+D213</f>
        <v>15003</v>
      </c>
      <c r="E211" s="75">
        <f t="shared" si="84"/>
        <v>74000</v>
      </c>
      <c r="F211" s="75">
        <f t="shared" si="84"/>
        <v>0</v>
      </c>
      <c r="G211" s="75">
        <f t="shared" si="84"/>
        <v>0</v>
      </c>
      <c r="H211" s="106">
        <f t="shared" si="84"/>
        <v>54000</v>
      </c>
      <c r="I211" s="239">
        <f t="shared" si="84"/>
        <v>-20000</v>
      </c>
      <c r="J211" s="75">
        <f>+J212+J213</f>
        <v>-20000</v>
      </c>
      <c r="K211" s="75">
        <f t="shared" ref="K211:M211" si="85">+K212+K213</f>
        <v>0</v>
      </c>
      <c r="L211" s="75">
        <f t="shared" si="85"/>
        <v>34000</v>
      </c>
      <c r="M211" s="75">
        <f t="shared" si="85"/>
        <v>14972</v>
      </c>
      <c r="N211" s="352">
        <f>+N212+N213</f>
        <v>79000</v>
      </c>
      <c r="O211" s="224">
        <f>+O212+O213</f>
        <v>-36000</v>
      </c>
      <c r="P211" s="352">
        <f>+O211+N211</f>
        <v>43000</v>
      </c>
      <c r="Q211" s="199"/>
      <c r="R211" s="379">
        <f>+Q211+P211</f>
        <v>43000</v>
      </c>
      <c r="S211" s="224">
        <f>+S212+S213</f>
        <v>23702</v>
      </c>
      <c r="T211" s="442"/>
    </row>
    <row r="212" spans="1:114" ht="14.1" customHeight="1" x14ac:dyDescent="0.25">
      <c r="A212" s="49"/>
      <c r="B212" s="50">
        <v>45</v>
      </c>
      <c r="C212" s="51" t="s">
        <v>240</v>
      </c>
      <c r="D212" s="61">
        <v>1500</v>
      </c>
      <c r="E212" s="196">
        <v>15000</v>
      </c>
      <c r="F212" s="98"/>
      <c r="G212" s="273"/>
      <c r="H212" s="156">
        <f t="shared" si="67"/>
        <v>15000</v>
      </c>
      <c r="I212" s="292"/>
      <c r="J212" s="196">
        <v>-10000</v>
      </c>
      <c r="K212" s="196"/>
      <c r="L212" s="196">
        <v>5000</v>
      </c>
      <c r="M212" s="196"/>
      <c r="N212" s="348">
        <v>20000</v>
      </c>
      <c r="O212" s="221">
        <v>-20000</v>
      </c>
      <c r="P212" s="353">
        <f t="shared" ref="P212:P220" si="86">+O212+N212</f>
        <v>0</v>
      </c>
      <c r="Q212" s="331"/>
      <c r="R212" s="377">
        <f>+Q212+P212</f>
        <v>0</v>
      </c>
      <c r="S212" s="226"/>
      <c r="T212" s="442"/>
    </row>
    <row r="213" spans="1:114" ht="14.1" customHeight="1" x14ac:dyDescent="0.25">
      <c r="A213" s="99"/>
      <c r="B213" s="88">
        <v>55</v>
      </c>
      <c r="C213" s="89" t="s">
        <v>154</v>
      </c>
      <c r="D213" s="100">
        <f>SUM(D216:D219)</f>
        <v>13503</v>
      </c>
      <c r="E213" s="153">
        <f>SUM(E216:E218)</f>
        <v>59000</v>
      </c>
      <c r="F213" s="153">
        <f t="shared" ref="F213:I213" si="87">SUM(F216:F218)</f>
        <v>0</v>
      </c>
      <c r="G213" s="184">
        <f t="shared" si="87"/>
        <v>0</v>
      </c>
      <c r="H213" s="156">
        <f t="shared" si="87"/>
        <v>39000</v>
      </c>
      <c r="I213" s="205">
        <f t="shared" si="87"/>
        <v>-20000</v>
      </c>
      <c r="J213" s="184">
        <f>+J216+J217+J218+J219</f>
        <v>-10000</v>
      </c>
      <c r="K213" s="184">
        <f t="shared" ref="K213:L213" si="88">+K216+K217+K218+K219</f>
        <v>0</v>
      </c>
      <c r="L213" s="184">
        <f t="shared" si="88"/>
        <v>29000</v>
      </c>
      <c r="M213" s="184">
        <f>+M216+M217+M218+M219+M220</f>
        <v>14972</v>
      </c>
      <c r="N213" s="348">
        <f>+N216+N217+N218+N219</f>
        <v>59000</v>
      </c>
      <c r="O213" s="221">
        <f>+O216+O217+O218+O219</f>
        <v>-16000</v>
      </c>
      <c r="P213" s="353">
        <f t="shared" si="86"/>
        <v>43000</v>
      </c>
      <c r="Q213" s="331"/>
      <c r="R213" s="377">
        <f t="shared" ref="R213:R220" si="89">+Q213+P213</f>
        <v>43000</v>
      </c>
      <c r="S213" s="331">
        <f>SUM(S214:S220)</f>
        <v>23702</v>
      </c>
      <c r="T213" s="442"/>
    </row>
    <row r="214" spans="1:114" ht="14.1" customHeight="1" x14ac:dyDescent="0.25">
      <c r="A214" s="99"/>
      <c r="B214" s="44">
        <v>5500</v>
      </c>
      <c r="C214" s="45" t="s">
        <v>230</v>
      </c>
      <c r="D214" s="100"/>
      <c r="E214" s="153"/>
      <c r="F214" s="153"/>
      <c r="G214" s="166"/>
      <c r="H214" s="156"/>
      <c r="I214" s="205"/>
      <c r="J214" s="184"/>
      <c r="K214" s="184"/>
      <c r="L214" s="184"/>
      <c r="M214" s="157">
        <v>37</v>
      </c>
      <c r="N214" s="348"/>
      <c r="O214" s="221"/>
      <c r="P214" s="354">
        <f t="shared" si="86"/>
        <v>0</v>
      </c>
      <c r="Q214" s="331"/>
      <c r="R214" s="377">
        <f t="shared" si="89"/>
        <v>0</v>
      </c>
      <c r="S214" s="331"/>
      <c r="T214" s="442"/>
    </row>
    <row r="215" spans="1:114" ht="14.1" customHeight="1" x14ac:dyDescent="0.25">
      <c r="A215" s="99"/>
      <c r="B215" s="44">
        <v>5504</v>
      </c>
      <c r="C215" s="45" t="s">
        <v>169</v>
      </c>
      <c r="D215" s="100"/>
      <c r="E215" s="153"/>
      <c r="F215" s="153"/>
      <c r="G215" s="166"/>
      <c r="H215" s="156"/>
      <c r="I215" s="205"/>
      <c r="J215" s="184"/>
      <c r="K215" s="184"/>
      <c r="L215" s="184"/>
      <c r="M215" s="157">
        <v>139</v>
      </c>
      <c r="N215" s="348"/>
      <c r="O215" s="221"/>
      <c r="P215" s="354">
        <f t="shared" si="86"/>
        <v>0</v>
      </c>
      <c r="Q215" s="331"/>
      <c r="R215" s="377">
        <f t="shared" si="89"/>
        <v>0</v>
      </c>
      <c r="S215" s="331"/>
      <c r="T215" s="442"/>
    </row>
    <row r="216" spans="1:114" ht="14.1" customHeight="1" x14ac:dyDescent="0.25">
      <c r="A216" s="99"/>
      <c r="B216" s="94">
        <v>5511</v>
      </c>
      <c r="C216" s="53" t="s">
        <v>160</v>
      </c>
      <c r="D216" s="54">
        <v>1472</v>
      </c>
      <c r="E216" s="156">
        <v>55000</v>
      </c>
      <c r="F216" s="20"/>
      <c r="G216" s="273"/>
      <c r="H216" s="156">
        <f t="shared" si="67"/>
        <v>35000</v>
      </c>
      <c r="I216" s="207">
        <v>-20000</v>
      </c>
      <c r="J216" s="157">
        <v>-10000</v>
      </c>
      <c r="K216" s="157"/>
      <c r="L216" s="157">
        <v>25000</v>
      </c>
      <c r="M216" s="157">
        <v>1465</v>
      </c>
      <c r="N216" s="350">
        <v>55000</v>
      </c>
      <c r="O216" s="77">
        <v>-55000</v>
      </c>
      <c r="P216" s="354">
        <f t="shared" si="86"/>
        <v>0</v>
      </c>
      <c r="Q216" s="222"/>
      <c r="R216" s="377">
        <f t="shared" si="89"/>
        <v>0</v>
      </c>
      <c r="S216" s="331">
        <v>738</v>
      </c>
      <c r="T216" s="442"/>
    </row>
    <row r="217" spans="1:114" ht="14.1" customHeight="1" x14ac:dyDescent="0.25">
      <c r="A217" s="99"/>
      <c r="B217" s="94">
        <v>5512</v>
      </c>
      <c r="C217" s="53" t="s">
        <v>241</v>
      </c>
      <c r="D217" s="91">
        <v>10962</v>
      </c>
      <c r="E217" s="157">
        <v>2000</v>
      </c>
      <c r="F217" s="62"/>
      <c r="G217" s="273"/>
      <c r="H217" s="156">
        <f t="shared" si="67"/>
        <v>2000</v>
      </c>
      <c r="I217" s="207"/>
      <c r="J217" s="157"/>
      <c r="K217" s="157"/>
      <c r="L217" s="157">
        <v>2000</v>
      </c>
      <c r="M217" s="157">
        <v>9681</v>
      </c>
      <c r="N217" s="350">
        <v>2000</v>
      </c>
      <c r="O217" s="77">
        <v>40000</v>
      </c>
      <c r="P217" s="354">
        <f t="shared" si="86"/>
        <v>42000</v>
      </c>
      <c r="Q217" s="222"/>
      <c r="R217" s="377">
        <f t="shared" si="89"/>
        <v>42000</v>
      </c>
      <c r="S217" s="331">
        <v>22758</v>
      </c>
      <c r="T217" s="442"/>
    </row>
    <row r="218" spans="1:114" ht="14.1" customHeight="1" x14ac:dyDescent="0.25">
      <c r="A218" s="99"/>
      <c r="B218" s="94">
        <v>5513</v>
      </c>
      <c r="C218" s="53" t="s">
        <v>181</v>
      </c>
      <c r="D218" s="91">
        <v>1022</v>
      </c>
      <c r="E218" s="157">
        <v>2000</v>
      </c>
      <c r="F218" s="62"/>
      <c r="G218" s="273"/>
      <c r="H218" s="156">
        <f t="shared" si="67"/>
        <v>2000</v>
      </c>
      <c r="I218" s="207"/>
      <c r="J218" s="157"/>
      <c r="K218" s="157"/>
      <c r="L218" s="157">
        <v>2000</v>
      </c>
      <c r="M218" s="157">
        <v>158</v>
      </c>
      <c r="N218" s="350">
        <v>2000</v>
      </c>
      <c r="O218" s="77">
        <v>-1000</v>
      </c>
      <c r="P218" s="354">
        <f t="shared" si="86"/>
        <v>1000</v>
      </c>
      <c r="Q218" s="222"/>
      <c r="R218" s="377">
        <f t="shared" si="89"/>
        <v>1000</v>
      </c>
      <c r="S218" s="331">
        <v>0</v>
      </c>
      <c r="T218" s="442"/>
    </row>
    <row r="219" spans="1:114" ht="14.1" customHeight="1" x14ac:dyDescent="0.25">
      <c r="A219" s="99"/>
      <c r="B219" s="94">
        <v>5514</v>
      </c>
      <c r="C219" s="53" t="s">
        <v>162</v>
      </c>
      <c r="D219" s="91">
        <v>47</v>
      </c>
      <c r="E219" s="157"/>
      <c r="F219" s="62"/>
      <c r="G219" s="273"/>
      <c r="H219" s="156">
        <f t="shared" si="67"/>
        <v>0</v>
      </c>
      <c r="I219" s="207"/>
      <c r="J219" s="157"/>
      <c r="K219" s="157"/>
      <c r="L219" s="157"/>
      <c r="M219" s="157"/>
      <c r="N219" s="98"/>
      <c r="O219" s="76"/>
      <c r="P219" s="354">
        <f t="shared" si="86"/>
        <v>0</v>
      </c>
      <c r="Q219" s="222"/>
      <c r="R219" s="377">
        <f t="shared" si="89"/>
        <v>0</v>
      </c>
      <c r="S219" s="331">
        <v>206</v>
      </c>
      <c r="T219" s="442"/>
    </row>
    <row r="220" spans="1:114" ht="14.1" customHeight="1" x14ac:dyDescent="0.25">
      <c r="A220" s="99"/>
      <c r="B220" s="44">
        <v>5515</v>
      </c>
      <c r="C220" s="45" t="s">
        <v>184</v>
      </c>
      <c r="D220" s="91"/>
      <c r="E220" s="157"/>
      <c r="F220" s="62"/>
      <c r="G220" s="164"/>
      <c r="H220" s="156"/>
      <c r="I220" s="207"/>
      <c r="J220" s="157"/>
      <c r="K220" s="157"/>
      <c r="L220" s="157"/>
      <c r="M220" s="157">
        <v>3668</v>
      </c>
      <c r="N220" s="98"/>
      <c r="O220" s="76"/>
      <c r="P220" s="354">
        <f t="shared" si="86"/>
        <v>0</v>
      </c>
      <c r="Q220" s="222"/>
      <c r="R220" s="377">
        <f t="shared" si="89"/>
        <v>0</v>
      </c>
      <c r="S220" s="331"/>
      <c r="T220" s="442"/>
    </row>
    <row r="221" spans="1:114" ht="14.1" customHeight="1" x14ac:dyDescent="0.25">
      <c r="A221" s="82" t="s">
        <v>242</v>
      </c>
      <c r="B221" s="68">
        <v>5101</v>
      </c>
      <c r="C221" s="69" t="s">
        <v>243</v>
      </c>
      <c r="D221" s="75">
        <f t="shared" ref="D221:H221" si="90">+D222+D223</f>
        <v>955074</v>
      </c>
      <c r="E221" s="75">
        <f t="shared" si="90"/>
        <v>466600</v>
      </c>
      <c r="F221" s="75">
        <f t="shared" si="90"/>
        <v>0</v>
      </c>
      <c r="G221" s="75">
        <f t="shared" si="90"/>
        <v>0</v>
      </c>
      <c r="H221" s="106">
        <f t="shared" si="90"/>
        <v>466600</v>
      </c>
      <c r="I221" s="290">
        <f>+I222+I223</f>
        <v>0</v>
      </c>
      <c r="J221" s="70">
        <f>+J222+J223</f>
        <v>230305</v>
      </c>
      <c r="K221" s="70">
        <f t="shared" ref="K221:M221" si="91">+K222+K223</f>
        <v>233815</v>
      </c>
      <c r="L221" s="70">
        <f t="shared" si="91"/>
        <v>930720</v>
      </c>
      <c r="M221" s="70">
        <f t="shared" si="91"/>
        <v>815836.99</v>
      </c>
      <c r="N221" s="70">
        <f>+N222+N223</f>
        <v>909500</v>
      </c>
      <c r="O221" s="78">
        <f>+O222+O223</f>
        <v>0</v>
      </c>
      <c r="P221" s="70">
        <f>+O221+N221</f>
        <v>909500</v>
      </c>
      <c r="Q221" s="78">
        <f>+Q222+Q223</f>
        <v>0</v>
      </c>
      <c r="R221" s="379">
        <f>+Q221+P221</f>
        <v>909500</v>
      </c>
      <c r="S221" s="224">
        <f>+S222+S223</f>
        <v>673174</v>
      </c>
      <c r="T221" s="442"/>
    </row>
    <row r="222" spans="1:114" ht="14.1" customHeight="1" x14ac:dyDescent="0.25">
      <c r="A222" s="101"/>
      <c r="B222" s="88">
        <v>50</v>
      </c>
      <c r="C222" s="89" t="s">
        <v>197</v>
      </c>
      <c r="D222" s="100">
        <v>4331</v>
      </c>
      <c r="E222" s="153">
        <v>0</v>
      </c>
      <c r="F222" s="21"/>
      <c r="G222" s="273"/>
      <c r="H222" s="156">
        <f t="shared" si="67"/>
        <v>0</v>
      </c>
      <c r="I222" s="205"/>
      <c r="J222" s="184"/>
      <c r="K222" s="184">
        <v>2500</v>
      </c>
      <c r="L222" s="184">
        <v>2500</v>
      </c>
      <c r="M222" s="184">
        <v>2344</v>
      </c>
      <c r="N222" s="196">
        <v>2500</v>
      </c>
      <c r="O222" s="220">
        <v>0</v>
      </c>
      <c r="P222" s="196">
        <f t="shared" ref="P222:P229" si="92">+O222+N222</f>
        <v>2500</v>
      </c>
      <c r="Q222" s="222"/>
      <c r="R222" s="377">
        <f>+Q222+P222</f>
        <v>2500</v>
      </c>
      <c r="S222" s="331">
        <v>1788</v>
      </c>
    </row>
    <row r="223" spans="1:114" ht="14.1" customHeight="1" x14ac:dyDescent="0.25">
      <c r="A223" s="49"/>
      <c r="B223" s="50" t="s">
        <v>153</v>
      </c>
      <c r="C223" s="51" t="s">
        <v>244</v>
      </c>
      <c r="D223" s="21">
        <f t="shared" ref="D223:E223" si="93">SUM(D225:D229)</f>
        <v>950743</v>
      </c>
      <c r="E223" s="153">
        <f t="shared" si="93"/>
        <v>466600</v>
      </c>
      <c r="F223" s="21">
        <f>+F225+F226+F227</f>
        <v>0</v>
      </c>
      <c r="G223" s="273"/>
      <c r="H223" s="156">
        <f t="shared" si="67"/>
        <v>466600</v>
      </c>
      <c r="I223" s="205"/>
      <c r="J223" s="184">
        <f>+J225+J226+J227+J228+J229</f>
        <v>230305</v>
      </c>
      <c r="K223" s="184">
        <f t="shared" ref="K223:M223" si="94">+K225+K226+K227+K228+K229</f>
        <v>231315</v>
      </c>
      <c r="L223" s="184">
        <f t="shared" si="94"/>
        <v>928220</v>
      </c>
      <c r="M223" s="184">
        <f t="shared" si="94"/>
        <v>813492.99</v>
      </c>
      <c r="N223" s="98">
        <f>+N225+N226+N227+N228+N229</f>
        <v>907000</v>
      </c>
      <c r="O223" s="76">
        <f>+O225+O226+O227+O228+O229</f>
        <v>0</v>
      </c>
      <c r="P223" s="196">
        <f t="shared" si="92"/>
        <v>907000</v>
      </c>
      <c r="Q223" s="222">
        <v>0</v>
      </c>
      <c r="R223" s="377">
        <f>+Q223+P223</f>
        <v>907000</v>
      </c>
      <c r="S223" s="331">
        <f>SUM(S224:S229)</f>
        <v>671386</v>
      </c>
      <c r="T223" s="442"/>
    </row>
    <row r="224" spans="1:114" ht="14.1" customHeight="1" x14ac:dyDescent="0.25">
      <c r="A224" s="49"/>
      <c r="B224" s="44">
        <v>5500</v>
      </c>
      <c r="C224" s="45" t="s">
        <v>230</v>
      </c>
      <c r="D224" s="21"/>
      <c r="E224" s="153"/>
      <c r="F224" s="21"/>
      <c r="G224" s="273"/>
      <c r="H224" s="156"/>
      <c r="I224" s="205"/>
      <c r="J224" s="184"/>
      <c r="K224" s="184"/>
      <c r="L224" s="184"/>
      <c r="M224" s="184"/>
      <c r="N224" s="98"/>
      <c r="O224" s="76"/>
      <c r="P224" s="196"/>
      <c r="Q224" s="222"/>
      <c r="R224" s="377">
        <f t="shared" ref="R224:R229" si="95">+Q224+P224</f>
        <v>0</v>
      </c>
      <c r="S224" s="331">
        <v>550</v>
      </c>
      <c r="T224" s="442"/>
    </row>
    <row r="225" spans="1:114" ht="14.1" customHeight="1" x14ac:dyDescent="0.25">
      <c r="A225" s="49"/>
      <c r="B225" s="44">
        <v>5511</v>
      </c>
      <c r="C225" s="45" t="s">
        <v>160</v>
      </c>
      <c r="D225" s="20">
        <v>18352</v>
      </c>
      <c r="E225" s="156">
        <v>3000</v>
      </c>
      <c r="F225" s="20"/>
      <c r="G225" s="273"/>
      <c r="H225" s="156">
        <f t="shared" si="67"/>
        <v>3000</v>
      </c>
      <c r="I225" s="207"/>
      <c r="J225" s="157">
        <v>305</v>
      </c>
      <c r="K225" s="157"/>
      <c r="L225" s="246">
        <v>3305</v>
      </c>
      <c r="M225" s="253">
        <v>1662.87</v>
      </c>
      <c r="N225" s="350">
        <v>3000</v>
      </c>
      <c r="O225" s="77"/>
      <c r="P225" s="228">
        <f t="shared" si="92"/>
        <v>3000</v>
      </c>
      <c r="Q225" s="222"/>
      <c r="R225" s="377">
        <f t="shared" si="95"/>
        <v>3000</v>
      </c>
      <c r="S225" s="331">
        <v>576</v>
      </c>
      <c r="T225" s="442"/>
      <c r="V225" s="428"/>
    </row>
    <row r="226" spans="1:114" ht="14.1" customHeight="1" x14ac:dyDescent="0.25">
      <c r="A226" s="49"/>
      <c r="B226" s="44">
        <v>5512</v>
      </c>
      <c r="C226" s="45" t="s">
        <v>241</v>
      </c>
      <c r="D226" s="20">
        <v>904117</v>
      </c>
      <c r="E226" s="156">
        <v>459600</v>
      </c>
      <c r="F226" s="20"/>
      <c r="G226" s="273"/>
      <c r="H226" s="156">
        <f t="shared" si="67"/>
        <v>459600</v>
      </c>
      <c r="I226" s="207"/>
      <c r="J226" s="157">
        <v>230000</v>
      </c>
      <c r="K226" s="157">
        <v>231315</v>
      </c>
      <c r="L226" s="246">
        <v>920915</v>
      </c>
      <c r="M226" s="253">
        <v>805352.12</v>
      </c>
      <c r="N226" s="350">
        <v>900000</v>
      </c>
      <c r="O226" s="77"/>
      <c r="P226" s="228">
        <f t="shared" si="92"/>
        <v>900000</v>
      </c>
      <c r="Q226" s="222"/>
      <c r="R226" s="377">
        <f t="shared" si="95"/>
        <v>900000</v>
      </c>
      <c r="S226" s="331">
        <v>659789</v>
      </c>
      <c r="T226" s="442"/>
    </row>
    <row r="227" spans="1:114" ht="14.1" customHeight="1" x14ac:dyDescent="0.25">
      <c r="A227" s="49"/>
      <c r="B227" s="44">
        <v>5513</v>
      </c>
      <c r="C227" s="45" t="s">
        <v>181</v>
      </c>
      <c r="D227" s="156">
        <v>2779</v>
      </c>
      <c r="E227" s="156">
        <v>4000</v>
      </c>
      <c r="F227" s="20"/>
      <c r="G227" s="273"/>
      <c r="H227" s="156">
        <f t="shared" si="67"/>
        <v>4000</v>
      </c>
      <c r="I227" s="207"/>
      <c r="J227" s="157"/>
      <c r="K227" s="157"/>
      <c r="L227" s="157">
        <v>4000</v>
      </c>
      <c r="M227" s="157">
        <v>2253</v>
      </c>
      <c r="N227" s="350">
        <v>4000</v>
      </c>
      <c r="O227" s="77"/>
      <c r="P227" s="228">
        <f t="shared" si="92"/>
        <v>4000</v>
      </c>
      <c r="Q227" s="222"/>
      <c r="R227" s="377">
        <f t="shared" si="95"/>
        <v>4000</v>
      </c>
      <c r="S227" s="331">
        <v>1724</v>
      </c>
      <c r="T227" s="442"/>
    </row>
    <row r="228" spans="1:114" ht="14.1" customHeight="1" x14ac:dyDescent="0.25">
      <c r="A228" s="49"/>
      <c r="B228" s="44">
        <v>5515</v>
      </c>
      <c r="C228" s="45" t="s">
        <v>245</v>
      </c>
      <c r="D228" s="20">
        <v>24725</v>
      </c>
      <c r="E228" s="156"/>
      <c r="F228" s="20"/>
      <c r="G228" s="273"/>
      <c r="H228" s="156">
        <f t="shared" si="67"/>
        <v>0</v>
      </c>
      <c r="I228" s="207"/>
      <c r="J228" s="157"/>
      <c r="K228" s="157"/>
      <c r="L228" s="157"/>
      <c r="M228" s="157">
        <v>3829</v>
      </c>
      <c r="N228" s="350"/>
      <c r="O228" s="77"/>
      <c r="P228" s="228">
        <f t="shared" si="92"/>
        <v>0</v>
      </c>
      <c r="Q228" s="222"/>
      <c r="R228" s="377">
        <f t="shared" si="95"/>
        <v>0</v>
      </c>
      <c r="S228" s="331">
        <v>8747</v>
      </c>
      <c r="T228" s="442"/>
    </row>
    <row r="229" spans="1:114" ht="14.1" customHeight="1" x14ac:dyDescent="0.25">
      <c r="A229" s="49"/>
      <c r="B229" s="44">
        <v>5540</v>
      </c>
      <c r="C229" s="45" t="s">
        <v>246</v>
      </c>
      <c r="D229" s="20">
        <v>770</v>
      </c>
      <c r="E229" s="156"/>
      <c r="F229" s="20"/>
      <c r="G229" s="273">
        <f t="shared" si="68"/>
        <v>0</v>
      </c>
      <c r="H229" s="156">
        <f t="shared" si="67"/>
        <v>0</v>
      </c>
      <c r="I229" s="207"/>
      <c r="J229" s="157"/>
      <c r="K229" s="157"/>
      <c r="L229" s="157"/>
      <c r="M229" s="157">
        <v>396</v>
      </c>
      <c r="N229" s="350"/>
      <c r="O229" s="77"/>
      <c r="P229" s="228">
        <f t="shared" si="92"/>
        <v>0</v>
      </c>
      <c r="Q229" s="222"/>
      <c r="R229" s="377">
        <f t="shared" si="95"/>
        <v>0</v>
      </c>
      <c r="S229" s="331"/>
      <c r="T229" s="442"/>
    </row>
    <row r="230" spans="1:114" ht="14.1" customHeight="1" x14ac:dyDescent="0.25">
      <c r="A230" s="38" t="s">
        <v>247</v>
      </c>
      <c r="B230" s="39">
        <v>6</v>
      </c>
      <c r="C230" s="40" t="s">
        <v>248</v>
      </c>
      <c r="D230" s="48">
        <f>+D231+D238+D243+D255+D274</f>
        <v>220893</v>
      </c>
      <c r="E230" s="48">
        <f>+E231+E238+E243+E255+E274</f>
        <v>203300</v>
      </c>
      <c r="F230" s="48">
        <f t="shared" ref="F230:G230" si="96">+F231+F238+F243+F255+F274</f>
        <v>0</v>
      </c>
      <c r="G230" s="41">
        <f t="shared" si="96"/>
        <v>0</v>
      </c>
      <c r="H230" s="47">
        <f>+H231+H238+H243+H255+H274</f>
        <v>205050</v>
      </c>
      <c r="I230" s="277">
        <f>+I231+I238+I243+I255+I274</f>
        <v>1750</v>
      </c>
      <c r="J230" s="41">
        <f>+J231+J238+J243+J255+J274</f>
        <v>-35000</v>
      </c>
      <c r="K230" s="41">
        <f t="shared" ref="K230:M230" si="97">+K231+K238+K243+K255+K274</f>
        <v>37300</v>
      </c>
      <c r="L230" s="41">
        <f t="shared" si="97"/>
        <v>207350</v>
      </c>
      <c r="M230" s="41">
        <f t="shared" si="97"/>
        <v>163118.69</v>
      </c>
      <c r="N230" s="59">
        <f>+N231+N238+N243+N255+N274</f>
        <v>225050</v>
      </c>
      <c r="O230" s="66">
        <f>+O231+O238+O243+O255+O274</f>
        <v>-7800</v>
      </c>
      <c r="P230" s="59">
        <f>+O230+N230</f>
        <v>217250</v>
      </c>
      <c r="Q230" s="66">
        <f>+Q231+Q238+Q243+Q255+Q274</f>
        <v>12077</v>
      </c>
      <c r="R230" s="380">
        <f>+Q230+P230</f>
        <v>229327</v>
      </c>
      <c r="S230" s="381">
        <f>+S231+S238+S243+S255+S274</f>
        <v>124610</v>
      </c>
      <c r="T230" s="442"/>
    </row>
    <row r="231" spans="1:114" ht="14.1" customHeight="1" x14ac:dyDescent="0.25">
      <c r="A231" s="67" t="s">
        <v>249</v>
      </c>
      <c r="B231" s="68"/>
      <c r="C231" s="69" t="s">
        <v>250</v>
      </c>
      <c r="D231" s="75">
        <f t="shared" ref="D231" si="98">+D232</f>
        <v>11656</v>
      </c>
      <c r="E231" s="75">
        <f>+E237</f>
        <v>6700</v>
      </c>
      <c r="F231" s="75">
        <f t="shared" ref="F231:H231" si="99">+F237</f>
        <v>0</v>
      </c>
      <c r="G231" s="75">
        <f t="shared" si="99"/>
        <v>0</v>
      </c>
      <c r="H231" s="106">
        <f t="shared" si="99"/>
        <v>6700</v>
      </c>
      <c r="I231" s="290">
        <f>+I237</f>
        <v>0</v>
      </c>
      <c r="J231" s="70">
        <f>+J232</f>
        <v>0</v>
      </c>
      <c r="K231" s="70">
        <f t="shared" ref="K231:M231" si="100">+K232</f>
        <v>0</v>
      </c>
      <c r="L231" s="70">
        <f t="shared" si="100"/>
        <v>6700</v>
      </c>
      <c r="M231" s="70">
        <f t="shared" si="100"/>
        <v>5641.12</v>
      </c>
      <c r="N231" s="70">
        <f>+N232</f>
        <v>6700</v>
      </c>
      <c r="O231" s="78">
        <f>+O232</f>
        <v>0</v>
      </c>
      <c r="P231" s="70">
        <f>+P232</f>
        <v>6700</v>
      </c>
      <c r="Q231" s="199"/>
      <c r="R231" s="379">
        <f>+Q231+P231</f>
        <v>6700</v>
      </c>
      <c r="S231" s="224">
        <v>4165</v>
      </c>
      <c r="T231" s="442"/>
    </row>
    <row r="232" spans="1:114" s="155" customFormat="1" ht="14.1" customHeight="1" x14ac:dyDescent="0.25">
      <c r="A232" s="150"/>
      <c r="B232" s="151">
        <v>55</v>
      </c>
      <c r="C232" s="152" t="s">
        <v>244</v>
      </c>
      <c r="D232" s="184">
        <f>+D233+D237</f>
        <v>11656</v>
      </c>
      <c r="E232" s="153"/>
      <c r="F232" s="220"/>
      <c r="G232" s="280"/>
      <c r="H232" s="156">
        <f t="shared" si="67"/>
        <v>0</v>
      </c>
      <c r="I232" s="220"/>
      <c r="J232" s="196">
        <f>+J233+J237</f>
        <v>0</v>
      </c>
      <c r="K232" s="196">
        <f t="shared" ref="K232:M232" si="101">+K233+K237</f>
        <v>0</v>
      </c>
      <c r="L232" s="196">
        <f t="shared" si="101"/>
        <v>6700</v>
      </c>
      <c r="M232" s="196">
        <f t="shared" si="101"/>
        <v>5641.12</v>
      </c>
      <c r="N232" s="196">
        <f>+N233+N237</f>
        <v>6700</v>
      </c>
      <c r="O232" s="220"/>
      <c r="P232" s="196">
        <v>6700</v>
      </c>
      <c r="Q232" s="222"/>
      <c r="R232" s="385">
        <v>6700</v>
      </c>
      <c r="S232" s="331">
        <f>+S233+S237</f>
        <v>4165</v>
      </c>
      <c r="T232" s="345"/>
      <c r="U232" s="429"/>
      <c r="V232" s="345"/>
      <c r="W232" s="345"/>
      <c r="X232" s="345"/>
      <c r="Y232" s="345"/>
      <c r="Z232" s="345"/>
      <c r="AA232" s="345"/>
      <c r="AB232" s="345"/>
      <c r="AC232" s="345"/>
      <c r="AD232" s="345"/>
      <c r="AE232" s="345"/>
      <c r="AF232" s="345"/>
      <c r="AG232" s="345"/>
      <c r="AH232" s="345"/>
      <c r="AI232" s="345"/>
      <c r="AJ232" s="345"/>
      <c r="AK232" s="345"/>
      <c r="AL232" s="345"/>
      <c r="AM232" s="345"/>
      <c r="AN232" s="345"/>
      <c r="AO232" s="345"/>
      <c r="AP232" s="345"/>
      <c r="AQ232" s="345"/>
      <c r="AR232" s="345"/>
      <c r="AS232" s="345"/>
      <c r="AT232" s="345"/>
      <c r="AU232" s="345"/>
      <c r="AV232" s="345"/>
      <c r="AW232" s="345"/>
      <c r="AX232" s="345"/>
      <c r="AY232" s="345"/>
      <c r="AZ232" s="345"/>
      <c r="BA232" s="345"/>
      <c r="BB232" s="345"/>
      <c r="BC232" s="345"/>
      <c r="BD232" s="345"/>
      <c r="BE232" s="345"/>
      <c r="BF232" s="345"/>
      <c r="BG232" s="345"/>
      <c r="BH232" s="345"/>
      <c r="BI232" s="345"/>
      <c r="BJ232" s="345"/>
      <c r="BK232" s="345"/>
      <c r="BL232" s="345"/>
      <c r="BM232" s="345"/>
      <c r="BN232" s="345"/>
      <c r="BO232" s="345"/>
      <c r="BP232" s="345"/>
      <c r="BQ232" s="345"/>
      <c r="BR232" s="345"/>
      <c r="BS232" s="345"/>
      <c r="BT232" s="345"/>
      <c r="BU232" s="345"/>
      <c r="BV232" s="345"/>
      <c r="BW232" s="345"/>
      <c r="BX232" s="345"/>
      <c r="BY232" s="345"/>
      <c r="BZ232" s="345"/>
      <c r="CA232" s="345"/>
      <c r="CB232" s="345"/>
      <c r="CC232" s="345"/>
      <c r="CD232" s="345"/>
      <c r="CE232" s="345"/>
      <c r="CF232" s="345"/>
      <c r="CG232" s="345"/>
      <c r="CH232" s="345"/>
      <c r="CI232" s="345"/>
      <c r="CJ232" s="345"/>
      <c r="CK232" s="345"/>
      <c r="CL232" s="345"/>
      <c r="CM232" s="345"/>
      <c r="CN232" s="345"/>
      <c r="CO232" s="345"/>
      <c r="CP232" s="345"/>
      <c r="CQ232" s="345"/>
      <c r="CR232" s="345"/>
      <c r="CS232" s="345"/>
      <c r="CT232" s="345"/>
      <c r="CU232" s="345"/>
      <c r="CV232" s="345"/>
      <c r="CW232" s="345"/>
      <c r="CX232" s="345"/>
      <c r="CY232" s="345"/>
      <c r="CZ232" s="345"/>
      <c r="DA232" s="345"/>
      <c r="DB232" s="345"/>
      <c r="DC232" s="345"/>
      <c r="DD232" s="345"/>
      <c r="DE232" s="345"/>
      <c r="DF232" s="345"/>
      <c r="DG232" s="345"/>
      <c r="DH232" s="345"/>
      <c r="DI232" s="345"/>
      <c r="DJ232" s="345"/>
    </row>
    <row r="233" spans="1:114" s="155" customFormat="1" ht="14.1" customHeight="1" x14ac:dyDescent="0.25">
      <c r="A233" s="150"/>
      <c r="B233" s="151">
        <v>5511</v>
      </c>
      <c r="C233" s="45" t="s">
        <v>154</v>
      </c>
      <c r="D233" s="157">
        <f>SUM(D234:D236)</f>
        <v>2129</v>
      </c>
      <c r="E233" s="153"/>
      <c r="F233" s="220"/>
      <c r="G233" s="280"/>
      <c r="H233" s="156">
        <f t="shared" si="67"/>
        <v>0</v>
      </c>
      <c r="I233" s="220"/>
      <c r="J233" s="196">
        <f>SUM(J234:J236)</f>
        <v>0</v>
      </c>
      <c r="K233" s="196"/>
      <c r="L233" s="246">
        <v>6700</v>
      </c>
      <c r="M233" s="253">
        <v>2428.12</v>
      </c>
      <c r="N233" s="196">
        <f>+N234+N235+N236</f>
        <v>0</v>
      </c>
      <c r="O233" s="220"/>
      <c r="P233" s="196"/>
      <c r="Q233" s="222"/>
      <c r="R233" s="385"/>
      <c r="S233" s="331">
        <f>+S234+S235+S236</f>
        <v>0</v>
      </c>
      <c r="T233" s="442"/>
      <c r="U233" s="373"/>
      <c r="V233" s="373"/>
      <c r="W233" s="373"/>
      <c r="X233" s="373"/>
      <c r="Y233" s="345"/>
      <c r="Z233" s="345"/>
      <c r="AA233" s="345"/>
      <c r="AB233" s="345"/>
      <c r="AC233" s="345"/>
      <c r="AD233" s="345"/>
      <c r="AE233" s="345"/>
      <c r="AF233" s="345"/>
      <c r="AG233" s="345"/>
      <c r="AH233" s="345"/>
      <c r="AI233" s="345"/>
      <c r="AJ233" s="345"/>
      <c r="AK233" s="345"/>
      <c r="AL233" s="345"/>
      <c r="AM233" s="345"/>
      <c r="AN233" s="345"/>
      <c r="AO233" s="345"/>
      <c r="AP233" s="345"/>
      <c r="AQ233" s="345"/>
      <c r="AR233" s="345"/>
      <c r="AS233" s="345"/>
      <c r="AT233" s="345"/>
      <c r="AU233" s="345"/>
      <c r="AV233" s="345"/>
      <c r="AW233" s="345"/>
      <c r="AX233" s="345"/>
      <c r="AY233" s="345"/>
      <c r="AZ233" s="345"/>
      <c r="BA233" s="345"/>
      <c r="BB233" s="345"/>
      <c r="BC233" s="345"/>
      <c r="BD233" s="345"/>
      <c r="BE233" s="345"/>
      <c r="BF233" s="345"/>
      <c r="BG233" s="345"/>
      <c r="BH233" s="345"/>
      <c r="BI233" s="345"/>
      <c r="BJ233" s="345"/>
      <c r="BK233" s="345"/>
      <c r="BL233" s="345"/>
      <c r="BM233" s="345"/>
      <c r="BN233" s="345"/>
      <c r="BO233" s="345"/>
      <c r="BP233" s="345"/>
      <c r="BQ233" s="345"/>
      <c r="BR233" s="345"/>
      <c r="BS233" s="345"/>
      <c r="BT233" s="345"/>
      <c r="BU233" s="345"/>
      <c r="BV233" s="345"/>
      <c r="BW233" s="345"/>
      <c r="BX233" s="345"/>
      <c r="BY233" s="345"/>
      <c r="BZ233" s="345"/>
      <c r="CA233" s="345"/>
      <c r="CB233" s="345"/>
      <c r="CC233" s="345"/>
      <c r="CD233" s="345"/>
      <c r="CE233" s="345"/>
      <c r="CF233" s="345"/>
      <c r="CG233" s="345"/>
      <c r="CH233" s="345"/>
      <c r="CI233" s="345"/>
      <c r="CJ233" s="345"/>
      <c r="CK233" s="345"/>
      <c r="CL233" s="345"/>
      <c r="CM233" s="345"/>
      <c r="CN233" s="345"/>
      <c r="CO233" s="345"/>
      <c r="CP233" s="345"/>
      <c r="CQ233" s="345"/>
      <c r="CR233" s="345"/>
      <c r="CS233" s="345"/>
      <c r="CT233" s="345"/>
      <c r="CU233" s="345"/>
      <c r="CV233" s="345"/>
      <c r="CW233" s="345"/>
      <c r="CX233" s="345"/>
      <c r="CY233" s="345"/>
      <c r="CZ233" s="345"/>
      <c r="DA233" s="345"/>
      <c r="DB233" s="345"/>
      <c r="DC233" s="345"/>
      <c r="DD233" s="345"/>
      <c r="DE233" s="345"/>
      <c r="DF233" s="345"/>
      <c r="DG233" s="345"/>
      <c r="DH233" s="345"/>
      <c r="DI233" s="345"/>
      <c r="DJ233" s="345"/>
    </row>
    <row r="234" spans="1:114" s="155" customFormat="1" ht="14.1" customHeight="1" x14ac:dyDescent="0.25">
      <c r="A234" s="150"/>
      <c r="B234" s="151"/>
      <c r="C234" s="187" t="s">
        <v>172</v>
      </c>
      <c r="D234" s="157">
        <v>952</v>
      </c>
      <c r="E234" s="153"/>
      <c r="F234" s="220"/>
      <c r="G234" s="280"/>
      <c r="H234" s="156">
        <f t="shared" ref="H234:H305" si="102">E234+I234</f>
        <v>0</v>
      </c>
      <c r="I234" s="220"/>
      <c r="J234" s="196"/>
      <c r="K234" s="196"/>
      <c r="L234" s="246">
        <v>0</v>
      </c>
      <c r="M234" s="253">
        <v>292.12</v>
      </c>
      <c r="N234" s="196"/>
      <c r="O234" s="220"/>
      <c r="P234" s="196"/>
      <c r="Q234" s="222"/>
      <c r="R234" s="385"/>
      <c r="S234" s="331">
        <v>0</v>
      </c>
      <c r="T234" s="442"/>
      <c r="U234" s="373"/>
      <c r="V234" s="373"/>
      <c r="W234" s="373"/>
      <c r="X234" s="373"/>
      <c r="Y234" s="345"/>
      <c r="Z234" s="345"/>
      <c r="AA234" s="345"/>
      <c r="AB234" s="345"/>
      <c r="AC234" s="345"/>
      <c r="AD234" s="345"/>
      <c r="AE234" s="345"/>
      <c r="AF234" s="345"/>
      <c r="AG234" s="345"/>
      <c r="AH234" s="345"/>
      <c r="AI234" s="345"/>
      <c r="AJ234" s="345"/>
      <c r="AK234" s="345"/>
      <c r="AL234" s="345"/>
      <c r="AM234" s="345"/>
      <c r="AN234" s="345"/>
      <c r="AO234" s="345"/>
      <c r="AP234" s="345"/>
      <c r="AQ234" s="345"/>
      <c r="AR234" s="345"/>
      <c r="AS234" s="345"/>
      <c r="AT234" s="345"/>
      <c r="AU234" s="345"/>
      <c r="AV234" s="345"/>
      <c r="AW234" s="345"/>
      <c r="AX234" s="345"/>
      <c r="AY234" s="345"/>
      <c r="AZ234" s="345"/>
      <c r="BA234" s="345"/>
      <c r="BB234" s="345"/>
      <c r="BC234" s="345"/>
      <c r="BD234" s="345"/>
      <c r="BE234" s="345"/>
      <c r="BF234" s="345"/>
      <c r="BG234" s="345"/>
      <c r="BH234" s="345"/>
      <c r="BI234" s="345"/>
      <c r="BJ234" s="345"/>
      <c r="BK234" s="345"/>
      <c r="BL234" s="345"/>
      <c r="BM234" s="345"/>
      <c r="BN234" s="345"/>
      <c r="BO234" s="345"/>
      <c r="BP234" s="345"/>
      <c r="BQ234" s="345"/>
      <c r="BR234" s="345"/>
      <c r="BS234" s="345"/>
      <c r="BT234" s="345"/>
      <c r="BU234" s="345"/>
      <c r="BV234" s="345"/>
      <c r="BW234" s="345"/>
      <c r="BX234" s="345"/>
      <c r="BY234" s="345"/>
      <c r="BZ234" s="345"/>
      <c r="CA234" s="345"/>
      <c r="CB234" s="345"/>
      <c r="CC234" s="345"/>
      <c r="CD234" s="345"/>
      <c r="CE234" s="345"/>
      <c r="CF234" s="345"/>
      <c r="CG234" s="345"/>
      <c r="CH234" s="345"/>
      <c r="CI234" s="345"/>
      <c r="CJ234" s="345"/>
      <c r="CK234" s="345"/>
      <c r="CL234" s="345"/>
      <c r="CM234" s="345"/>
      <c r="CN234" s="345"/>
      <c r="CO234" s="345"/>
      <c r="CP234" s="345"/>
      <c r="CQ234" s="345"/>
      <c r="CR234" s="345"/>
      <c r="CS234" s="345"/>
      <c r="CT234" s="345"/>
      <c r="CU234" s="345"/>
      <c r="CV234" s="345"/>
      <c r="CW234" s="345"/>
      <c r="CX234" s="345"/>
      <c r="CY234" s="345"/>
      <c r="CZ234" s="345"/>
      <c r="DA234" s="345"/>
      <c r="DB234" s="345"/>
      <c r="DC234" s="345"/>
      <c r="DD234" s="345"/>
      <c r="DE234" s="345"/>
      <c r="DF234" s="345"/>
      <c r="DG234" s="345"/>
      <c r="DH234" s="345"/>
      <c r="DI234" s="345"/>
      <c r="DJ234" s="345"/>
    </row>
    <row r="235" spans="1:114" s="155" customFormat="1" ht="14.1" customHeight="1" x14ac:dyDescent="0.25">
      <c r="A235" s="150"/>
      <c r="B235" s="151"/>
      <c r="C235" s="85" t="s">
        <v>174</v>
      </c>
      <c r="D235" s="157">
        <v>28</v>
      </c>
      <c r="E235" s="153"/>
      <c r="F235" s="220"/>
      <c r="G235" s="280"/>
      <c r="H235" s="156">
        <f t="shared" si="102"/>
        <v>0</v>
      </c>
      <c r="I235" s="220"/>
      <c r="J235" s="196"/>
      <c r="K235" s="196"/>
      <c r="L235" s="246">
        <v>0</v>
      </c>
      <c r="M235" s="253">
        <v>696</v>
      </c>
      <c r="N235" s="196"/>
      <c r="O235" s="220"/>
      <c r="P235" s="196"/>
      <c r="Q235" s="222"/>
      <c r="R235" s="385"/>
      <c r="S235" s="331"/>
      <c r="T235" s="442"/>
      <c r="U235" s="373"/>
      <c r="V235" s="373"/>
      <c r="W235" s="373"/>
      <c r="X235" s="373"/>
      <c r="Y235" s="345"/>
      <c r="Z235" s="345"/>
      <c r="AA235" s="345"/>
      <c r="AB235" s="345"/>
      <c r="AC235" s="345"/>
      <c r="AD235" s="345"/>
      <c r="AE235" s="345"/>
      <c r="AF235" s="345"/>
      <c r="AG235" s="345"/>
      <c r="AH235" s="345"/>
      <c r="AI235" s="345"/>
      <c r="AJ235" s="345"/>
      <c r="AK235" s="345"/>
      <c r="AL235" s="345"/>
      <c r="AM235" s="345"/>
      <c r="AN235" s="345"/>
      <c r="AO235" s="345"/>
      <c r="AP235" s="345"/>
      <c r="AQ235" s="345"/>
      <c r="AR235" s="345"/>
      <c r="AS235" s="345"/>
      <c r="AT235" s="345"/>
      <c r="AU235" s="345"/>
      <c r="AV235" s="345"/>
      <c r="AW235" s="345"/>
      <c r="AX235" s="345"/>
      <c r="AY235" s="345"/>
      <c r="AZ235" s="345"/>
      <c r="BA235" s="345"/>
      <c r="BB235" s="345"/>
      <c r="BC235" s="345"/>
      <c r="BD235" s="345"/>
      <c r="BE235" s="345"/>
      <c r="BF235" s="345"/>
      <c r="BG235" s="345"/>
      <c r="BH235" s="345"/>
      <c r="BI235" s="345"/>
      <c r="BJ235" s="345"/>
      <c r="BK235" s="345"/>
      <c r="BL235" s="345"/>
      <c r="BM235" s="345"/>
      <c r="BN235" s="345"/>
      <c r="BO235" s="345"/>
      <c r="BP235" s="345"/>
      <c r="BQ235" s="345"/>
      <c r="BR235" s="345"/>
      <c r="BS235" s="345"/>
      <c r="BT235" s="345"/>
      <c r="BU235" s="345"/>
      <c r="BV235" s="345"/>
      <c r="BW235" s="345"/>
      <c r="BX235" s="345"/>
      <c r="BY235" s="345"/>
      <c r="BZ235" s="345"/>
      <c r="CA235" s="345"/>
      <c r="CB235" s="345"/>
      <c r="CC235" s="345"/>
      <c r="CD235" s="345"/>
      <c r="CE235" s="345"/>
      <c r="CF235" s="345"/>
      <c r="CG235" s="345"/>
      <c r="CH235" s="345"/>
      <c r="CI235" s="345"/>
      <c r="CJ235" s="345"/>
      <c r="CK235" s="345"/>
      <c r="CL235" s="345"/>
      <c r="CM235" s="345"/>
      <c r="CN235" s="345"/>
      <c r="CO235" s="345"/>
      <c r="CP235" s="345"/>
      <c r="CQ235" s="345"/>
      <c r="CR235" s="345"/>
      <c r="CS235" s="345"/>
      <c r="CT235" s="345"/>
      <c r="CU235" s="345"/>
      <c r="CV235" s="345"/>
      <c r="CW235" s="345"/>
      <c r="CX235" s="345"/>
      <c r="CY235" s="345"/>
      <c r="CZ235" s="345"/>
      <c r="DA235" s="345"/>
      <c r="DB235" s="345"/>
      <c r="DC235" s="345"/>
      <c r="DD235" s="345"/>
      <c r="DE235" s="345"/>
      <c r="DF235" s="345"/>
      <c r="DG235" s="345"/>
      <c r="DH235" s="345"/>
      <c r="DI235" s="345"/>
      <c r="DJ235" s="345"/>
    </row>
    <row r="236" spans="1:114" s="155" customFormat="1" ht="14.1" customHeight="1" x14ac:dyDescent="0.25">
      <c r="A236" s="150"/>
      <c r="B236" s="151"/>
      <c r="C236" s="187" t="s">
        <v>251</v>
      </c>
      <c r="D236" s="157">
        <v>1149</v>
      </c>
      <c r="E236" s="153"/>
      <c r="F236" s="220"/>
      <c r="G236" s="280"/>
      <c r="H236" s="156">
        <f t="shared" si="102"/>
        <v>0</v>
      </c>
      <c r="I236" s="220"/>
      <c r="J236" s="196"/>
      <c r="K236" s="196"/>
      <c r="L236" s="246">
        <v>0</v>
      </c>
      <c r="M236" s="253">
        <v>1440</v>
      </c>
      <c r="N236" s="196"/>
      <c r="O236" s="220"/>
      <c r="P236" s="196"/>
      <c r="Q236" s="222"/>
      <c r="R236" s="385"/>
      <c r="S236" s="331"/>
      <c r="T236" s="442"/>
      <c r="U236" s="373"/>
      <c r="V236" s="373"/>
      <c r="W236" s="373"/>
      <c r="X236" s="373"/>
      <c r="Y236" s="345"/>
      <c r="Z236" s="345"/>
      <c r="AA236" s="345"/>
      <c r="AB236" s="345"/>
      <c r="AC236" s="345"/>
      <c r="AD236" s="345"/>
      <c r="AE236" s="345"/>
      <c r="AF236" s="345"/>
      <c r="AG236" s="345"/>
      <c r="AH236" s="345"/>
      <c r="AI236" s="345"/>
      <c r="AJ236" s="345"/>
      <c r="AK236" s="345"/>
      <c r="AL236" s="345"/>
      <c r="AM236" s="345"/>
      <c r="AN236" s="345"/>
      <c r="AO236" s="345"/>
      <c r="AP236" s="345"/>
      <c r="AQ236" s="345"/>
      <c r="AR236" s="345"/>
      <c r="AS236" s="345"/>
      <c r="AT236" s="345"/>
      <c r="AU236" s="345"/>
      <c r="AV236" s="345"/>
      <c r="AW236" s="345"/>
      <c r="AX236" s="345"/>
      <c r="AY236" s="345"/>
      <c r="AZ236" s="345"/>
      <c r="BA236" s="345"/>
      <c r="BB236" s="345"/>
      <c r="BC236" s="345"/>
      <c r="BD236" s="345"/>
      <c r="BE236" s="345"/>
      <c r="BF236" s="345"/>
      <c r="BG236" s="345"/>
      <c r="BH236" s="345"/>
      <c r="BI236" s="345"/>
      <c r="BJ236" s="345"/>
      <c r="BK236" s="345"/>
      <c r="BL236" s="345"/>
      <c r="BM236" s="345"/>
      <c r="BN236" s="345"/>
      <c r="BO236" s="345"/>
      <c r="BP236" s="345"/>
      <c r="BQ236" s="345"/>
      <c r="BR236" s="345"/>
      <c r="BS236" s="345"/>
      <c r="BT236" s="345"/>
      <c r="BU236" s="345"/>
      <c r="BV236" s="345"/>
      <c r="BW236" s="345"/>
      <c r="BX236" s="345"/>
      <c r="BY236" s="345"/>
      <c r="BZ236" s="345"/>
      <c r="CA236" s="345"/>
      <c r="CB236" s="345"/>
      <c r="CC236" s="345"/>
      <c r="CD236" s="345"/>
      <c r="CE236" s="345"/>
      <c r="CF236" s="345"/>
      <c r="CG236" s="345"/>
      <c r="CH236" s="345"/>
      <c r="CI236" s="345"/>
      <c r="CJ236" s="345"/>
      <c r="CK236" s="345"/>
      <c r="CL236" s="345"/>
      <c r="CM236" s="345"/>
      <c r="CN236" s="345"/>
      <c r="CO236" s="345"/>
      <c r="CP236" s="345"/>
      <c r="CQ236" s="345"/>
      <c r="CR236" s="345"/>
      <c r="CS236" s="345"/>
      <c r="CT236" s="345"/>
      <c r="CU236" s="345"/>
      <c r="CV236" s="345"/>
      <c r="CW236" s="345"/>
      <c r="CX236" s="345"/>
      <c r="CY236" s="345"/>
      <c r="CZ236" s="345"/>
      <c r="DA236" s="345"/>
      <c r="DB236" s="345"/>
      <c r="DC236" s="345"/>
      <c r="DD236" s="345"/>
      <c r="DE236" s="345"/>
      <c r="DF236" s="345"/>
      <c r="DG236" s="345"/>
      <c r="DH236" s="345"/>
      <c r="DI236" s="345"/>
      <c r="DJ236" s="345"/>
    </row>
    <row r="237" spans="1:114" ht="14.1" customHeight="1" x14ac:dyDescent="0.25">
      <c r="A237" s="43"/>
      <c r="B237" s="44">
        <v>5512</v>
      </c>
      <c r="C237" s="53" t="s">
        <v>241</v>
      </c>
      <c r="D237" s="54">
        <v>9527</v>
      </c>
      <c r="E237" s="156">
        <v>6700</v>
      </c>
      <c r="F237" s="20"/>
      <c r="G237" s="284">
        <v>0</v>
      </c>
      <c r="H237" s="156">
        <f t="shared" si="102"/>
        <v>6700</v>
      </c>
      <c r="I237" s="156"/>
      <c r="J237" s="157"/>
      <c r="K237" s="157"/>
      <c r="L237" s="157"/>
      <c r="M237" s="157">
        <v>3213</v>
      </c>
      <c r="N237" s="98">
        <v>6700</v>
      </c>
      <c r="O237" s="76"/>
      <c r="P237" s="98"/>
      <c r="Q237" s="222"/>
      <c r="R237" s="385"/>
      <c r="S237" s="331">
        <v>4165</v>
      </c>
      <c r="T237" s="442"/>
    </row>
    <row r="238" spans="1:114" s="8" customFormat="1" ht="14.1" customHeight="1" x14ac:dyDescent="0.25">
      <c r="A238" s="67" t="s">
        <v>252</v>
      </c>
      <c r="B238" s="68"/>
      <c r="C238" s="69" t="s">
        <v>253</v>
      </c>
      <c r="D238" s="75">
        <f t="shared" ref="D238:H238" si="103">+D239</f>
        <v>99233</v>
      </c>
      <c r="E238" s="75">
        <f t="shared" si="103"/>
        <v>80000</v>
      </c>
      <c r="F238" s="75">
        <f t="shared" si="103"/>
        <v>0</v>
      </c>
      <c r="G238" s="75">
        <f t="shared" si="103"/>
        <v>0</v>
      </c>
      <c r="H238" s="79">
        <f t="shared" si="103"/>
        <v>80000</v>
      </c>
      <c r="I238" s="290">
        <f>+I239</f>
        <v>0</v>
      </c>
      <c r="J238" s="70">
        <f>+J239</f>
        <v>0</v>
      </c>
      <c r="K238" s="70">
        <f t="shared" ref="K238:M238" si="104">+K239</f>
        <v>0</v>
      </c>
      <c r="L238" s="70">
        <f t="shared" si="104"/>
        <v>80000</v>
      </c>
      <c r="M238" s="70">
        <f t="shared" si="104"/>
        <v>74670</v>
      </c>
      <c r="N238" s="70">
        <f>+N239</f>
        <v>100000</v>
      </c>
      <c r="O238" s="78">
        <f>+O239</f>
        <v>0</v>
      </c>
      <c r="P238" s="70">
        <f>+O238+N238</f>
        <v>100000</v>
      </c>
      <c r="Q238" s="78"/>
      <c r="R238" s="379">
        <f>+Q238+P238</f>
        <v>100000</v>
      </c>
      <c r="S238" s="224">
        <f>+S239</f>
        <v>50818</v>
      </c>
      <c r="T238" s="442"/>
      <c r="U238" s="373"/>
      <c r="V238" s="373"/>
      <c r="W238" s="373"/>
      <c r="X238" s="373"/>
      <c r="Y238" s="430"/>
      <c r="Z238" s="429"/>
      <c r="AA238" s="429"/>
      <c r="AB238" s="429"/>
      <c r="AC238" s="430"/>
      <c r="AD238" s="430"/>
      <c r="AE238" s="430"/>
      <c r="AF238" s="430"/>
      <c r="AG238" s="430"/>
      <c r="AH238" s="430"/>
      <c r="AI238" s="430"/>
      <c r="AJ238" s="430"/>
      <c r="AK238" s="430"/>
      <c r="AL238" s="430"/>
      <c r="AM238" s="430"/>
      <c r="AN238" s="430"/>
      <c r="AO238" s="430"/>
      <c r="AP238" s="430"/>
      <c r="AQ238" s="430"/>
      <c r="AR238" s="430"/>
      <c r="AS238" s="430"/>
      <c r="AT238" s="430"/>
      <c r="AU238" s="430"/>
      <c r="AV238" s="430"/>
      <c r="AW238" s="430"/>
      <c r="AX238" s="430"/>
      <c r="AY238" s="430"/>
      <c r="AZ238" s="430"/>
      <c r="BA238" s="430"/>
      <c r="BB238" s="430"/>
      <c r="BC238" s="430"/>
      <c r="BD238" s="430"/>
      <c r="BE238" s="430"/>
      <c r="BF238" s="430"/>
      <c r="BG238" s="430"/>
      <c r="BH238" s="430"/>
      <c r="BI238" s="430"/>
      <c r="BJ238" s="430"/>
      <c r="BK238" s="430"/>
      <c r="BL238" s="430"/>
      <c r="BM238" s="430"/>
      <c r="BN238" s="430"/>
      <c r="BO238" s="430"/>
      <c r="BP238" s="430"/>
      <c r="BQ238" s="430"/>
      <c r="BR238" s="430"/>
      <c r="BS238" s="430"/>
      <c r="BT238" s="430"/>
      <c r="BU238" s="430"/>
      <c r="BV238" s="430"/>
      <c r="BW238" s="430"/>
      <c r="BX238" s="430"/>
      <c r="BY238" s="430"/>
      <c r="BZ238" s="430"/>
      <c r="CA238" s="430"/>
      <c r="CB238" s="430"/>
      <c r="CC238" s="430"/>
      <c r="CD238" s="430"/>
      <c r="CE238" s="430"/>
      <c r="CF238" s="430"/>
      <c r="CG238" s="430"/>
      <c r="CH238" s="430"/>
      <c r="CI238" s="430"/>
      <c r="CJ238" s="430"/>
      <c r="CK238" s="430"/>
      <c r="CL238" s="430"/>
      <c r="CM238" s="430"/>
      <c r="CN238" s="430"/>
      <c r="CO238" s="430"/>
      <c r="CP238" s="430"/>
      <c r="CQ238" s="430"/>
      <c r="CR238" s="430"/>
      <c r="CS238" s="430"/>
      <c r="CT238" s="430"/>
      <c r="CU238" s="430"/>
      <c r="CV238" s="430"/>
      <c r="CW238" s="430"/>
      <c r="CX238" s="430"/>
      <c r="CY238" s="430"/>
      <c r="CZ238" s="430"/>
      <c r="DA238" s="430"/>
      <c r="DB238" s="430"/>
      <c r="DC238" s="430"/>
      <c r="DD238" s="430"/>
      <c r="DE238" s="430"/>
      <c r="DF238" s="430"/>
      <c r="DG238" s="430"/>
      <c r="DH238" s="430"/>
      <c r="DI238" s="430"/>
      <c r="DJ238" s="430"/>
    </row>
    <row r="239" spans="1:114" s="9" customFormat="1" ht="14.1" customHeight="1" x14ac:dyDescent="0.25">
      <c r="A239" s="43"/>
      <c r="B239" s="44" t="s">
        <v>153</v>
      </c>
      <c r="C239" s="45" t="s">
        <v>254</v>
      </c>
      <c r="D239" s="20">
        <f>+D240+D241+D242</f>
        <v>99233</v>
      </c>
      <c r="E239" s="156">
        <v>80000</v>
      </c>
      <c r="F239" s="55"/>
      <c r="G239" s="273">
        <v>0</v>
      </c>
      <c r="H239" s="156">
        <f t="shared" si="102"/>
        <v>80000</v>
      </c>
      <c r="I239" s="207">
        <v>0</v>
      </c>
      <c r="J239" s="184">
        <f>+J240+J242</f>
        <v>0</v>
      </c>
      <c r="K239" s="184">
        <f t="shared" ref="K239:L239" si="105">+K240+K242</f>
        <v>0</v>
      </c>
      <c r="L239" s="184">
        <f t="shared" si="105"/>
        <v>80000</v>
      </c>
      <c r="M239" s="184">
        <f>+M240+M242</f>
        <v>74670</v>
      </c>
      <c r="N239" s="98">
        <f>+N240+N242</f>
        <v>100000</v>
      </c>
      <c r="O239" s="76">
        <f>+O240+O242</f>
        <v>0</v>
      </c>
      <c r="P239" s="98">
        <f>+O239+N239</f>
        <v>100000</v>
      </c>
      <c r="Q239" s="222"/>
      <c r="R239" s="385"/>
      <c r="S239" s="331">
        <f>+S242</f>
        <v>50818</v>
      </c>
      <c r="T239" s="373"/>
      <c r="U239" s="373"/>
      <c r="V239" s="373"/>
      <c r="W239" s="373"/>
      <c r="X239" s="373"/>
      <c r="Y239" s="439"/>
      <c r="Z239" s="438"/>
      <c r="AA239" s="438"/>
      <c r="AB239" s="438"/>
      <c r="AC239" s="439"/>
      <c r="AD239" s="439"/>
      <c r="AE239" s="439"/>
      <c r="AF239" s="439"/>
      <c r="AG239" s="439"/>
      <c r="AH239" s="439"/>
      <c r="AI239" s="439"/>
      <c r="AJ239" s="439"/>
      <c r="AK239" s="439"/>
      <c r="AL239" s="439"/>
      <c r="AM239" s="439"/>
      <c r="AN239" s="439"/>
      <c r="AO239" s="439"/>
      <c r="AP239" s="439"/>
      <c r="AQ239" s="439"/>
      <c r="AR239" s="439"/>
      <c r="AS239" s="439"/>
      <c r="AT239" s="439"/>
      <c r="AU239" s="439"/>
      <c r="AV239" s="439"/>
      <c r="AW239" s="439"/>
      <c r="AX239" s="439"/>
      <c r="AY239" s="439"/>
      <c r="AZ239" s="439"/>
      <c r="BA239" s="439"/>
      <c r="BB239" s="439"/>
      <c r="BC239" s="439"/>
      <c r="BD239" s="439"/>
      <c r="BE239" s="439"/>
      <c r="BF239" s="439"/>
      <c r="BG239" s="439"/>
      <c r="BH239" s="439"/>
      <c r="BI239" s="439"/>
      <c r="BJ239" s="439"/>
      <c r="BK239" s="439"/>
      <c r="BL239" s="439"/>
      <c r="BM239" s="439"/>
      <c r="BN239" s="439"/>
      <c r="BO239" s="439"/>
      <c r="BP239" s="439"/>
      <c r="BQ239" s="439"/>
      <c r="BR239" s="439"/>
      <c r="BS239" s="439"/>
      <c r="BT239" s="439"/>
      <c r="BU239" s="439"/>
      <c r="BV239" s="439"/>
      <c r="BW239" s="439"/>
      <c r="BX239" s="439"/>
      <c r="BY239" s="439"/>
      <c r="BZ239" s="439"/>
      <c r="CA239" s="439"/>
      <c r="CB239" s="439"/>
      <c r="CC239" s="439"/>
      <c r="CD239" s="439"/>
      <c r="CE239" s="439"/>
      <c r="CF239" s="439"/>
      <c r="CG239" s="439"/>
      <c r="CH239" s="439"/>
      <c r="CI239" s="439"/>
      <c r="CJ239" s="439"/>
      <c r="CK239" s="439"/>
      <c r="CL239" s="439"/>
      <c r="CM239" s="439"/>
      <c r="CN239" s="439"/>
      <c r="CO239" s="439"/>
      <c r="CP239" s="439"/>
      <c r="CQ239" s="439"/>
      <c r="CR239" s="439"/>
      <c r="CS239" s="439"/>
      <c r="CT239" s="439"/>
      <c r="CU239" s="439"/>
      <c r="CV239" s="439"/>
      <c r="CW239" s="439"/>
      <c r="CX239" s="439"/>
      <c r="CY239" s="439"/>
      <c r="CZ239" s="439"/>
      <c r="DA239" s="439"/>
      <c r="DB239" s="439"/>
      <c r="DC239" s="439"/>
      <c r="DD239" s="439"/>
      <c r="DE239" s="439"/>
      <c r="DF239" s="439"/>
      <c r="DG239" s="439"/>
      <c r="DH239" s="439"/>
      <c r="DI239" s="439"/>
      <c r="DJ239" s="439"/>
    </row>
    <row r="240" spans="1:114" ht="14.1" customHeight="1" x14ac:dyDescent="0.25">
      <c r="A240" s="43"/>
      <c r="B240" s="44">
        <v>5511</v>
      </c>
      <c r="C240" s="45" t="s">
        <v>255</v>
      </c>
      <c r="D240" s="62">
        <v>9620</v>
      </c>
      <c r="E240" s="157"/>
      <c r="F240" s="171"/>
      <c r="G240" s="273"/>
      <c r="H240" s="156">
        <f t="shared" si="102"/>
        <v>0</v>
      </c>
      <c r="I240" s="207"/>
      <c r="J240" s="157">
        <f>+J241</f>
        <v>0</v>
      </c>
      <c r="K240" s="157"/>
      <c r="L240" s="157"/>
      <c r="M240" s="157">
        <v>36137</v>
      </c>
      <c r="N240" s="98"/>
      <c r="O240" s="76">
        <f>+P240</f>
        <v>0</v>
      </c>
      <c r="P240" s="350"/>
      <c r="Q240" s="222"/>
      <c r="R240" s="385"/>
      <c r="S240" s="331"/>
      <c r="T240" s="373"/>
    </row>
    <row r="241" spans="1:114" ht="14.1" customHeight="1" x14ac:dyDescent="0.25">
      <c r="A241" s="43"/>
      <c r="B241" s="44"/>
      <c r="C241" s="45" t="s">
        <v>251</v>
      </c>
      <c r="D241" s="62">
        <v>3300</v>
      </c>
      <c r="E241" s="157"/>
      <c r="F241" s="171"/>
      <c r="G241" s="273"/>
      <c r="H241" s="156"/>
      <c r="I241" s="293"/>
      <c r="J241" s="159"/>
      <c r="K241" s="159"/>
      <c r="L241" s="157"/>
      <c r="M241" s="157">
        <v>1327</v>
      </c>
      <c r="N241" s="98"/>
      <c r="O241" s="76">
        <v>0</v>
      </c>
      <c r="P241" s="350">
        <v>0</v>
      </c>
      <c r="Q241" s="222"/>
      <c r="R241" s="385"/>
      <c r="S241" s="331"/>
      <c r="T241" s="442"/>
    </row>
    <row r="242" spans="1:114" ht="14.1" customHeight="1" x14ac:dyDescent="0.25">
      <c r="A242" s="43"/>
      <c r="B242" s="44">
        <v>5512</v>
      </c>
      <c r="C242" s="45" t="s">
        <v>241</v>
      </c>
      <c r="D242" s="62">
        <v>86313</v>
      </c>
      <c r="E242" s="157"/>
      <c r="F242" s="171"/>
      <c r="G242" s="273"/>
      <c r="H242" s="156">
        <f t="shared" si="102"/>
        <v>0</v>
      </c>
      <c r="I242" s="293"/>
      <c r="J242" s="159"/>
      <c r="K242" s="159"/>
      <c r="L242" s="157">
        <v>80000</v>
      </c>
      <c r="M242" s="157">
        <v>38533</v>
      </c>
      <c r="N242" s="350">
        <v>100000</v>
      </c>
      <c r="O242" s="77">
        <v>0</v>
      </c>
      <c r="P242" s="350">
        <v>100000</v>
      </c>
      <c r="Q242" s="222"/>
      <c r="R242" s="385">
        <v>100000</v>
      </c>
      <c r="S242" s="331">
        <v>50818</v>
      </c>
      <c r="T242" s="442"/>
    </row>
    <row r="243" spans="1:114" ht="14.1" customHeight="1" x14ac:dyDescent="0.25">
      <c r="A243" s="67" t="s">
        <v>256</v>
      </c>
      <c r="B243" s="68"/>
      <c r="C243" s="69" t="s">
        <v>257</v>
      </c>
      <c r="D243" s="75">
        <f>+D244+D245</f>
        <v>34944</v>
      </c>
      <c r="E243" s="75">
        <f>+E244+E245</f>
        <v>51600</v>
      </c>
      <c r="F243" s="75">
        <f t="shared" ref="F243:H243" si="106">+F244+F245</f>
        <v>0</v>
      </c>
      <c r="G243" s="75">
        <f t="shared" si="106"/>
        <v>0</v>
      </c>
      <c r="H243" s="79">
        <f t="shared" si="106"/>
        <v>52850</v>
      </c>
      <c r="I243" s="290">
        <f>+I244+I245</f>
        <v>1250</v>
      </c>
      <c r="J243" s="70">
        <f>+J244+J245</f>
        <v>-15000</v>
      </c>
      <c r="K243" s="70">
        <f t="shared" ref="K243:M243" si="107">+K244+K245</f>
        <v>30000</v>
      </c>
      <c r="L243" s="70">
        <f t="shared" si="107"/>
        <v>67850</v>
      </c>
      <c r="M243" s="70">
        <f t="shared" si="107"/>
        <v>33547</v>
      </c>
      <c r="N243" s="70">
        <f>+N244+N245</f>
        <v>52850</v>
      </c>
      <c r="O243" s="78">
        <f>+O244+O245</f>
        <v>-6300</v>
      </c>
      <c r="P243" s="70">
        <f>+O243+N243</f>
        <v>46550</v>
      </c>
      <c r="Q243" s="78">
        <f>+Q244+Q245</f>
        <v>6600</v>
      </c>
      <c r="R243" s="379">
        <f>+Q243+P243</f>
        <v>53150</v>
      </c>
      <c r="S243" s="224">
        <f>+S244+S245</f>
        <v>43030</v>
      </c>
      <c r="T243" s="442"/>
      <c r="Y243" s="345"/>
    </row>
    <row r="244" spans="1:114" ht="14.1" customHeight="1" x14ac:dyDescent="0.25">
      <c r="A244" s="43"/>
      <c r="B244" s="50" t="s">
        <v>151</v>
      </c>
      <c r="C244" s="51" t="s">
        <v>197</v>
      </c>
      <c r="D244" s="21">
        <v>17201</v>
      </c>
      <c r="E244" s="153">
        <v>21200</v>
      </c>
      <c r="F244" s="21"/>
      <c r="G244" s="273"/>
      <c r="H244" s="156">
        <f t="shared" si="102"/>
        <v>14950</v>
      </c>
      <c r="I244" s="205">
        <v>-6250</v>
      </c>
      <c r="J244" s="184"/>
      <c r="K244" s="184"/>
      <c r="L244" s="184">
        <v>14950</v>
      </c>
      <c r="M244" s="184">
        <v>12326</v>
      </c>
      <c r="N244" s="98">
        <v>14950</v>
      </c>
      <c r="O244" s="76">
        <v>0</v>
      </c>
      <c r="P244" s="196">
        <f t="shared" ref="P244:P254" si="108">+O244+N244</f>
        <v>14950</v>
      </c>
      <c r="Q244" s="222">
        <v>0</v>
      </c>
      <c r="R244" s="377">
        <f>+Q244+P244</f>
        <v>14950</v>
      </c>
      <c r="S244" s="331">
        <v>5510</v>
      </c>
      <c r="T244" s="442"/>
      <c r="Y244" s="345"/>
    </row>
    <row r="245" spans="1:114" ht="14.1" customHeight="1" x14ac:dyDescent="0.25">
      <c r="A245" s="43"/>
      <c r="B245" s="50" t="s">
        <v>153</v>
      </c>
      <c r="C245" s="51" t="s">
        <v>154</v>
      </c>
      <c r="D245" s="21">
        <f>SUM(D246:D254)</f>
        <v>17743</v>
      </c>
      <c r="E245" s="153">
        <f>+E246+E248+E249+E250+E251+E252+E253+E254</f>
        <v>30400</v>
      </c>
      <c r="F245" s="21">
        <f>+F246+F248+F249+F250+F251+F252+F253+F254</f>
        <v>0</v>
      </c>
      <c r="G245" s="273"/>
      <c r="H245" s="156">
        <f t="shared" si="102"/>
        <v>37900</v>
      </c>
      <c r="I245" s="205">
        <f>+I246+I248+I249+I250+I251+I252+I253+I254</f>
        <v>7500</v>
      </c>
      <c r="J245" s="184">
        <f>+J246+J248+J249+J250+J251+J252+J253+J254</f>
        <v>-15000</v>
      </c>
      <c r="K245" s="184">
        <f t="shared" ref="K245:M245" si="109">+K246+K248+K249+K250+K251+K252+K253+K254</f>
        <v>30000</v>
      </c>
      <c r="L245" s="184">
        <f t="shared" si="109"/>
        <v>52900</v>
      </c>
      <c r="M245" s="184">
        <f t="shared" si="109"/>
        <v>21221</v>
      </c>
      <c r="N245" s="98">
        <f>+N246+N247+N248+N249+N250+N251+N252+N253+N254</f>
        <v>37900</v>
      </c>
      <c r="O245" s="76">
        <f>+O246+O247+O248+O249+O250+O251+O252+O253+O254</f>
        <v>-6300</v>
      </c>
      <c r="P245" s="196">
        <f t="shared" si="108"/>
        <v>31600</v>
      </c>
      <c r="Q245" s="222">
        <f>SUM(Q246:Q254)</f>
        <v>6600</v>
      </c>
      <c r="R245" s="377">
        <f>+Q245+P245</f>
        <v>38200</v>
      </c>
      <c r="S245" s="331">
        <f>SUM(S246:S254)</f>
        <v>37520</v>
      </c>
      <c r="T245" s="442"/>
      <c r="Y245" s="345"/>
    </row>
    <row r="246" spans="1:114" ht="14.1" customHeight="1" x14ac:dyDescent="0.25">
      <c r="A246" s="43"/>
      <c r="B246" s="44">
        <v>5500</v>
      </c>
      <c r="C246" s="45" t="s">
        <v>230</v>
      </c>
      <c r="D246" s="20">
        <v>4696</v>
      </c>
      <c r="E246" s="156">
        <v>600</v>
      </c>
      <c r="F246" s="20"/>
      <c r="G246" s="273"/>
      <c r="H246" s="156">
        <f t="shared" si="102"/>
        <v>600</v>
      </c>
      <c r="I246" s="207"/>
      <c r="J246" s="157"/>
      <c r="K246" s="157"/>
      <c r="L246" s="157">
        <v>600</v>
      </c>
      <c r="M246" s="157">
        <v>404</v>
      </c>
      <c r="N246" s="350">
        <v>600</v>
      </c>
      <c r="O246" s="77"/>
      <c r="P246" s="228">
        <f t="shared" si="108"/>
        <v>600</v>
      </c>
      <c r="Q246" s="222"/>
      <c r="R246" s="377">
        <f t="shared" ref="R246:R254" si="110">+Q246+P246</f>
        <v>600</v>
      </c>
      <c r="S246" s="331">
        <v>5</v>
      </c>
      <c r="T246" s="442"/>
      <c r="Y246" s="345"/>
    </row>
    <row r="247" spans="1:114" ht="14.1" customHeight="1" x14ac:dyDescent="0.25">
      <c r="A247" s="43"/>
      <c r="B247" s="44">
        <v>5502</v>
      </c>
      <c r="C247" s="45" t="s">
        <v>258</v>
      </c>
      <c r="D247" s="20">
        <v>5875</v>
      </c>
      <c r="E247" s="156"/>
      <c r="F247" s="20"/>
      <c r="G247" s="273"/>
      <c r="H247" s="156"/>
      <c r="I247" s="207"/>
      <c r="J247" s="157"/>
      <c r="K247" s="157"/>
      <c r="L247" s="157"/>
      <c r="M247" s="157"/>
      <c r="N247" s="350"/>
      <c r="O247" s="77"/>
      <c r="P247" s="228">
        <f t="shared" si="108"/>
        <v>0</v>
      </c>
      <c r="Q247" s="222"/>
      <c r="R247" s="377">
        <f t="shared" si="110"/>
        <v>0</v>
      </c>
      <c r="S247" s="226"/>
      <c r="T247" s="442"/>
      <c r="Y247" s="345"/>
    </row>
    <row r="248" spans="1:114" ht="14.1" customHeight="1" x14ac:dyDescent="0.25">
      <c r="A248" s="43"/>
      <c r="B248" s="44">
        <v>5511</v>
      </c>
      <c r="C248" s="45" t="s">
        <v>160</v>
      </c>
      <c r="D248" s="20">
        <v>1129</v>
      </c>
      <c r="E248" s="156">
        <v>5000</v>
      </c>
      <c r="F248" s="20"/>
      <c r="G248" s="273"/>
      <c r="H248" s="156">
        <f t="shared" si="102"/>
        <v>5000</v>
      </c>
      <c r="I248" s="207"/>
      <c r="J248" s="157"/>
      <c r="K248" s="157">
        <v>-3000</v>
      </c>
      <c r="L248" s="157">
        <v>2000</v>
      </c>
      <c r="M248" s="157">
        <v>1809</v>
      </c>
      <c r="N248" s="350">
        <v>5000</v>
      </c>
      <c r="O248" s="77"/>
      <c r="P248" s="228">
        <f t="shared" si="108"/>
        <v>5000</v>
      </c>
      <c r="Q248" s="222"/>
      <c r="R248" s="377">
        <f t="shared" si="110"/>
        <v>5000</v>
      </c>
      <c r="S248" s="331">
        <v>61</v>
      </c>
      <c r="T248" s="442"/>
      <c r="Y248" s="345"/>
    </row>
    <row r="249" spans="1:114" ht="14.1" customHeight="1" x14ac:dyDescent="0.25">
      <c r="A249" s="43"/>
      <c r="B249" s="44">
        <v>5512</v>
      </c>
      <c r="C249" s="45" t="s">
        <v>241</v>
      </c>
      <c r="D249" s="20">
        <v>5665</v>
      </c>
      <c r="E249" s="156">
        <v>15000</v>
      </c>
      <c r="F249" s="20"/>
      <c r="G249" s="273"/>
      <c r="H249" s="156">
        <f t="shared" si="102"/>
        <v>22500</v>
      </c>
      <c r="I249" s="207">
        <v>7500</v>
      </c>
      <c r="J249" s="157">
        <v>-15000</v>
      </c>
      <c r="K249" s="157">
        <v>41800</v>
      </c>
      <c r="L249" s="157">
        <v>49300</v>
      </c>
      <c r="M249" s="157">
        <v>18594</v>
      </c>
      <c r="N249" s="350">
        <v>22500</v>
      </c>
      <c r="O249" s="77"/>
      <c r="P249" s="228">
        <f t="shared" si="108"/>
        <v>22500</v>
      </c>
      <c r="Q249" s="222">
        <v>6000</v>
      </c>
      <c r="R249" s="377">
        <f t="shared" si="110"/>
        <v>28500</v>
      </c>
      <c r="S249" s="331">
        <v>33450</v>
      </c>
      <c r="T249" s="442"/>
      <c r="Y249" s="345"/>
    </row>
    <row r="250" spans="1:114" ht="14.1" customHeight="1" x14ac:dyDescent="0.25">
      <c r="A250" s="43"/>
      <c r="B250" s="44">
        <v>5513</v>
      </c>
      <c r="C250" s="45" t="s">
        <v>181</v>
      </c>
      <c r="D250" s="20"/>
      <c r="E250" s="156">
        <v>2500</v>
      </c>
      <c r="F250" s="20"/>
      <c r="G250" s="273"/>
      <c r="H250" s="156">
        <f t="shared" si="102"/>
        <v>2500</v>
      </c>
      <c r="I250" s="207"/>
      <c r="J250" s="157"/>
      <c r="K250" s="157">
        <v>-2500</v>
      </c>
      <c r="L250" s="157"/>
      <c r="M250" s="157"/>
      <c r="N250" s="350">
        <v>2500</v>
      </c>
      <c r="O250" s="77">
        <v>-2500</v>
      </c>
      <c r="P250" s="228">
        <f t="shared" si="108"/>
        <v>0</v>
      </c>
      <c r="Q250" s="222"/>
      <c r="R250" s="377">
        <f t="shared" si="110"/>
        <v>0</v>
      </c>
      <c r="S250" s="331"/>
      <c r="T250" s="442"/>
      <c r="Y250" s="345"/>
    </row>
    <row r="251" spans="1:114" ht="14.1" customHeight="1" x14ac:dyDescent="0.25">
      <c r="A251" s="43"/>
      <c r="B251" s="44">
        <v>5514</v>
      </c>
      <c r="C251" s="45" t="s">
        <v>162</v>
      </c>
      <c r="D251" s="20"/>
      <c r="E251" s="156">
        <v>1800</v>
      </c>
      <c r="F251" s="20"/>
      <c r="G251" s="273"/>
      <c r="H251" s="156">
        <f t="shared" si="102"/>
        <v>1800</v>
      </c>
      <c r="I251" s="207"/>
      <c r="J251" s="157"/>
      <c r="K251" s="157">
        <v>-1800</v>
      </c>
      <c r="L251" s="157"/>
      <c r="M251" s="157"/>
      <c r="N251" s="350">
        <v>1800</v>
      </c>
      <c r="O251" s="77">
        <v>-1800</v>
      </c>
      <c r="P251" s="228">
        <f t="shared" si="108"/>
        <v>0</v>
      </c>
      <c r="Q251" s="222"/>
      <c r="R251" s="377">
        <f t="shared" si="110"/>
        <v>0</v>
      </c>
      <c r="S251" s="331">
        <v>3120</v>
      </c>
      <c r="T251" s="442"/>
      <c r="V251" s="428"/>
      <c r="Y251" s="345"/>
    </row>
    <row r="252" spans="1:114" ht="14.1" customHeight="1" x14ac:dyDescent="0.25">
      <c r="A252" s="43"/>
      <c r="B252" s="44">
        <v>5515</v>
      </c>
      <c r="C252" s="45" t="s">
        <v>184</v>
      </c>
      <c r="D252" s="20">
        <v>378</v>
      </c>
      <c r="E252" s="156">
        <v>1000</v>
      </c>
      <c r="F252" s="20"/>
      <c r="G252" s="273"/>
      <c r="H252" s="156">
        <f t="shared" si="102"/>
        <v>1000</v>
      </c>
      <c r="I252" s="207"/>
      <c r="J252" s="157"/>
      <c r="K252" s="157"/>
      <c r="L252" s="157">
        <v>1000</v>
      </c>
      <c r="M252" s="157">
        <v>414</v>
      </c>
      <c r="N252" s="350">
        <v>1000</v>
      </c>
      <c r="O252" s="77"/>
      <c r="P252" s="228">
        <f t="shared" si="108"/>
        <v>1000</v>
      </c>
      <c r="Q252" s="222"/>
      <c r="R252" s="377">
        <f t="shared" si="110"/>
        <v>1000</v>
      </c>
      <c r="S252" s="331">
        <v>884</v>
      </c>
      <c r="T252" s="442"/>
      <c r="Y252" s="447"/>
    </row>
    <row r="253" spans="1:114" ht="14.1" customHeight="1" x14ac:dyDescent="0.25">
      <c r="A253" s="43"/>
      <c r="B253" s="44">
        <v>5532</v>
      </c>
      <c r="C253" s="45" t="s">
        <v>259</v>
      </c>
      <c r="D253" s="20"/>
      <c r="E253" s="156">
        <v>2500</v>
      </c>
      <c r="F253" s="20"/>
      <c r="G253" s="273"/>
      <c r="H253" s="156">
        <f t="shared" si="102"/>
        <v>2500</v>
      </c>
      <c r="I253" s="207"/>
      <c r="J253" s="157"/>
      <c r="K253" s="157">
        <v>-2500</v>
      </c>
      <c r="L253" s="157"/>
      <c r="M253" s="157"/>
      <c r="N253" s="350">
        <v>2500</v>
      </c>
      <c r="O253" s="77"/>
      <c r="P253" s="228">
        <f t="shared" si="108"/>
        <v>2500</v>
      </c>
      <c r="Q253" s="222"/>
      <c r="R253" s="377">
        <f t="shared" si="110"/>
        <v>2500</v>
      </c>
      <c r="S253" s="331"/>
      <c r="T253" s="442"/>
      <c r="Y253" s="447"/>
    </row>
    <row r="254" spans="1:114" ht="14.1" customHeight="1" x14ac:dyDescent="0.25">
      <c r="A254" s="43"/>
      <c r="B254" s="44">
        <v>5540</v>
      </c>
      <c r="C254" s="60" t="s">
        <v>260</v>
      </c>
      <c r="D254" s="25"/>
      <c r="E254" s="257">
        <v>2000</v>
      </c>
      <c r="F254" s="33"/>
      <c r="G254" s="271"/>
      <c r="H254" s="257">
        <f t="shared" si="102"/>
        <v>2000</v>
      </c>
      <c r="I254" s="298"/>
      <c r="J254" s="464"/>
      <c r="K254" s="464">
        <v>-2000</v>
      </c>
      <c r="L254" s="464"/>
      <c r="M254" s="464"/>
      <c r="N254" s="64">
        <v>2000</v>
      </c>
      <c r="O254" s="77">
        <v>-2000</v>
      </c>
      <c r="P254" s="228">
        <f t="shared" si="108"/>
        <v>0</v>
      </c>
      <c r="Q254" s="222">
        <v>600</v>
      </c>
      <c r="R254" s="377">
        <f t="shared" si="110"/>
        <v>600</v>
      </c>
      <c r="S254" s="331"/>
      <c r="T254" s="442"/>
      <c r="Y254" s="447"/>
    </row>
    <row r="255" spans="1:114" ht="14.1" customHeight="1" x14ac:dyDescent="0.25">
      <c r="A255" s="67" t="s">
        <v>261</v>
      </c>
      <c r="B255" s="68"/>
      <c r="C255" s="69" t="s">
        <v>262</v>
      </c>
      <c r="D255" s="79">
        <f t="shared" ref="D255" si="111">+D257</f>
        <v>75060</v>
      </c>
      <c r="E255" s="79">
        <f>+E256+E257</f>
        <v>58000</v>
      </c>
      <c r="F255" s="79">
        <f t="shared" ref="F255:H255" si="112">+F256+F257</f>
        <v>0</v>
      </c>
      <c r="G255" s="79">
        <f t="shared" si="112"/>
        <v>0</v>
      </c>
      <c r="H255" s="79">
        <f t="shared" si="112"/>
        <v>58000</v>
      </c>
      <c r="I255" s="79">
        <f>+I257</f>
        <v>0</v>
      </c>
      <c r="J255" s="79">
        <f>+J256+J257</f>
        <v>-15000</v>
      </c>
      <c r="K255" s="79">
        <f t="shared" ref="K255:M255" si="113">+K256+K257</f>
        <v>3000</v>
      </c>
      <c r="L255" s="79">
        <f t="shared" si="113"/>
        <v>46000</v>
      </c>
      <c r="M255" s="79">
        <f t="shared" si="113"/>
        <v>42614.57</v>
      </c>
      <c r="N255" s="78">
        <f>+N256+N257</f>
        <v>58000</v>
      </c>
      <c r="O255" s="322">
        <f>+O256+O257</f>
        <v>-1500</v>
      </c>
      <c r="P255" s="70">
        <f>+O255+N255</f>
        <v>56500</v>
      </c>
      <c r="Q255" s="78"/>
      <c r="R255" s="379">
        <f>+Q255+P255</f>
        <v>56500</v>
      </c>
      <c r="S255" s="224">
        <f>+S256+S257</f>
        <v>17275</v>
      </c>
      <c r="T255" s="442"/>
      <c r="U255" s="428"/>
      <c r="V255" s="428"/>
      <c r="W255" s="428"/>
      <c r="X255" s="428"/>
      <c r="Y255" s="447"/>
    </row>
    <row r="256" spans="1:114" s="155" customFormat="1" ht="14.1" customHeight="1" x14ac:dyDescent="0.25">
      <c r="A256" s="150"/>
      <c r="B256" s="151">
        <v>45</v>
      </c>
      <c r="C256" s="176" t="s">
        <v>240</v>
      </c>
      <c r="D256" s="177">
        <v>0</v>
      </c>
      <c r="E256" s="177">
        <v>20000</v>
      </c>
      <c r="F256" s="168"/>
      <c r="G256" s="219"/>
      <c r="H256" s="266">
        <f t="shared" si="102"/>
        <v>20000</v>
      </c>
      <c r="I256" s="301"/>
      <c r="J256" s="465">
        <v>-15000</v>
      </c>
      <c r="K256" s="465">
        <v>3000</v>
      </c>
      <c r="L256" s="465">
        <v>8000</v>
      </c>
      <c r="M256" s="465">
        <v>5000</v>
      </c>
      <c r="N256" s="466">
        <v>20000</v>
      </c>
      <c r="O256" s="220">
        <v>0</v>
      </c>
      <c r="P256" s="196">
        <f t="shared" ref="P256:P273" si="114">+O256+N256</f>
        <v>20000</v>
      </c>
      <c r="Q256" s="222"/>
      <c r="R256" s="378">
        <f>+Q256+P256</f>
        <v>20000</v>
      </c>
      <c r="S256" s="331"/>
      <c r="T256" s="442"/>
      <c r="U256" s="428"/>
      <c r="V256" s="428"/>
      <c r="W256" s="428"/>
      <c r="X256" s="428"/>
      <c r="Y256" s="447"/>
      <c r="Z256" s="345"/>
      <c r="AA256" s="345"/>
      <c r="AB256" s="345"/>
      <c r="AC256" s="345"/>
      <c r="AD256" s="345"/>
      <c r="AE256" s="345"/>
      <c r="AF256" s="345"/>
      <c r="AG256" s="345"/>
      <c r="AH256" s="345"/>
      <c r="AI256" s="345"/>
      <c r="AJ256" s="345"/>
      <c r="AK256" s="345"/>
      <c r="AL256" s="345"/>
      <c r="AM256" s="345"/>
      <c r="AN256" s="345"/>
      <c r="AO256" s="345"/>
      <c r="AP256" s="345"/>
      <c r="AQ256" s="345"/>
      <c r="AR256" s="345"/>
      <c r="AS256" s="345"/>
      <c r="AT256" s="345"/>
      <c r="AU256" s="345"/>
      <c r="AV256" s="345"/>
      <c r="AW256" s="345"/>
      <c r="AX256" s="345"/>
      <c r="AY256" s="345"/>
      <c r="AZ256" s="345"/>
      <c r="BA256" s="345"/>
      <c r="BB256" s="345"/>
      <c r="BC256" s="345"/>
      <c r="BD256" s="345"/>
      <c r="BE256" s="345"/>
      <c r="BF256" s="345"/>
      <c r="BG256" s="345"/>
      <c r="BH256" s="345"/>
      <c r="BI256" s="345"/>
      <c r="BJ256" s="345"/>
      <c r="BK256" s="345"/>
      <c r="BL256" s="345"/>
      <c r="BM256" s="345"/>
      <c r="BN256" s="345"/>
      <c r="BO256" s="345"/>
      <c r="BP256" s="345"/>
      <c r="BQ256" s="345"/>
      <c r="BR256" s="345"/>
      <c r="BS256" s="345"/>
      <c r="BT256" s="345"/>
      <c r="BU256" s="345"/>
      <c r="BV256" s="345"/>
      <c r="BW256" s="345"/>
      <c r="BX256" s="345"/>
      <c r="BY256" s="345"/>
      <c r="BZ256" s="345"/>
      <c r="CA256" s="345"/>
      <c r="CB256" s="345"/>
      <c r="CC256" s="345"/>
      <c r="CD256" s="345"/>
      <c r="CE256" s="345"/>
      <c r="CF256" s="345"/>
      <c r="CG256" s="345"/>
      <c r="CH256" s="345"/>
      <c r="CI256" s="345"/>
      <c r="CJ256" s="345"/>
      <c r="CK256" s="345"/>
      <c r="CL256" s="345"/>
      <c r="CM256" s="345"/>
      <c r="CN256" s="345"/>
      <c r="CO256" s="345"/>
      <c r="CP256" s="345"/>
      <c r="CQ256" s="345"/>
      <c r="CR256" s="345"/>
      <c r="CS256" s="345"/>
      <c r="CT256" s="345"/>
      <c r="CU256" s="345"/>
      <c r="CV256" s="345"/>
      <c r="CW256" s="345"/>
      <c r="CX256" s="345"/>
      <c r="CY256" s="345"/>
      <c r="CZ256" s="345"/>
      <c r="DA256" s="345"/>
      <c r="DB256" s="345"/>
      <c r="DC256" s="345"/>
      <c r="DD256" s="345"/>
      <c r="DE256" s="345"/>
      <c r="DF256" s="345"/>
      <c r="DG256" s="345"/>
      <c r="DH256" s="345"/>
      <c r="DI256" s="345"/>
      <c r="DJ256" s="345"/>
    </row>
    <row r="257" spans="1:25" ht="14.1" customHeight="1" x14ac:dyDescent="0.25">
      <c r="A257" s="43"/>
      <c r="B257" s="44">
        <v>55</v>
      </c>
      <c r="C257" s="85" t="s">
        <v>154</v>
      </c>
      <c r="D257" s="20">
        <f>+D258+D269+D270+D271+D273</f>
        <v>75060</v>
      </c>
      <c r="E257" s="156">
        <v>38000</v>
      </c>
      <c r="F257" s="158"/>
      <c r="G257" s="273"/>
      <c r="H257" s="156">
        <f t="shared" si="102"/>
        <v>38000</v>
      </c>
      <c r="I257" s="207"/>
      <c r="J257" s="157">
        <f>+J258+J269+J270+J271+J273</f>
        <v>0</v>
      </c>
      <c r="K257" s="157">
        <f t="shared" ref="K257:M257" si="115">+K258+K269+K270+K271+K273</f>
        <v>0</v>
      </c>
      <c r="L257" s="157">
        <f t="shared" si="115"/>
        <v>38000</v>
      </c>
      <c r="M257" s="157">
        <f t="shared" si="115"/>
        <v>37614.57</v>
      </c>
      <c r="N257" s="98">
        <f>+N258+N269+N270+N271+N273</f>
        <v>38000</v>
      </c>
      <c r="O257" s="76">
        <f>+O258+O269+O270+O271+O273</f>
        <v>-1500</v>
      </c>
      <c r="P257" s="196">
        <f t="shared" si="114"/>
        <v>36500</v>
      </c>
      <c r="Q257" s="222"/>
      <c r="R257" s="378">
        <f t="shared" ref="R257:R273" si="116">+Q257+P257</f>
        <v>36500</v>
      </c>
      <c r="S257" s="331">
        <f>+S258+S269+S270+S271+S272+S273</f>
        <v>17275</v>
      </c>
      <c r="T257" s="445"/>
      <c r="U257" s="445"/>
      <c r="V257" s="445"/>
      <c r="W257" s="445"/>
      <c r="X257" s="445"/>
      <c r="Y257" s="447"/>
    </row>
    <row r="258" spans="1:25" ht="14.1" customHeight="1" x14ac:dyDescent="0.25">
      <c r="A258" s="43"/>
      <c r="B258" s="44">
        <v>5511</v>
      </c>
      <c r="C258" s="45" t="s">
        <v>160</v>
      </c>
      <c r="D258" s="62">
        <f>SUM(D259:D268)</f>
        <v>67077</v>
      </c>
      <c r="E258" s="157"/>
      <c r="F258" s="159"/>
      <c r="G258" s="273"/>
      <c r="H258" s="156">
        <f t="shared" si="102"/>
        <v>0</v>
      </c>
      <c r="I258" s="207"/>
      <c r="J258" s="157">
        <f>SUM(J259:J268)</f>
        <v>0</v>
      </c>
      <c r="K258" s="157"/>
      <c r="L258" s="157">
        <v>38000</v>
      </c>
      <c r="M258" s="157">
        <v>35138.57</v>
      </c>
      <c r="N258" s="350">
        <v>38000</v>
      </c>
      <c r="O258" s="77">
        <v>-1500</v>
      </c>
      <c r="P258" s="228">
        <f t="shared" si="114"/>
        <v>36500</v>
      </c>
      <c r="Q258" s="222"/>
      <c r="R258" s="378">
        <f t="shared" si="116"/>
        <v>36500</v>
      </c>
      <c r="S258" s="331">
        <f>+S259+S260+S261+S262+S263+S264+S265+S266+S267+S268</f>
        <v>14882</v>
      </c>
      <c r="T258" s="445"/>
      <c r="U258" s="445"/>
      <c r="V258" s="445"/>
      <c r="W258" s="445"/>
      <c r="X258" s="445"/>
      <c r="Y258" s="447"/>
    </row>
    <row r="259" spans="1:25" ht="14.1" customHeight="1" x14ac:dyDescent="0.25">
      <c r="A259" s="43"/>
      <c r="B259" s="44"/>
      <c r="C259" s="85" t="s">
        <v>171</v>
      </c>
      <c r="D259" s="62">
        <v>196</v>
      </c>
      <c r="E259" s="157"/>
      <c r="F259" s="159"/>
      <c r="G259" s="273"/>
      <c r="H259" s="156">
        <f t="shared" si="102"/>
        <v>0</v>
      </c>
      <c r="I259" s="207"/>
      <c r="J259" s="157"/>
      <c r="K259" s="157"/>
      <c r="L259" s="157">
        <v>0</v>
      </c>
      <c r="M259" s="157">
        <v>7698.23</v>
      </c>
      <c r="N259" s="98"/>
      <c r="O259" s="76"/>
      <c r="P259" s="228">
        <f t="shared" si="114"/>
        <v>0</v>
      </c>
      <c r="Q259" s="222"/>
      <c r="R259" s="378">
        <f t="shared" si="116"/>
        <v>0</v>
      </c>
      <c r="S259" s="331"/>
      <c r="T259" s="373"/>
      <c r="Y259" s="345"/>
    </row>
    <row r="260" spans="1:25" ht="14.1" customHeight="1" x14ac:dyDescent="0.25">
      <c r="A260" s="43"/>
      <c r="B260" s="44"/>
      <c r="C260" s="85" t="s">
        <v>172</v>
      </c>
      <c r="D260" s="62">
        <v>9433</v>
      </c>
      <c r="E260" s="157"/>
      <c r="F260" s="159"/>
      <c r="G260" s="273"/>
      <c r="H260" s="156">
        <f t="shared" si="102"/>
        <v>0</v>
      </c>
      <c r="I260" s="207"/>
      <c r="J260" s="157"/>
      <c r="K260" s="157"/>
      <c r="L260" s="157">
        <v>0</v>
      </c>
      <c r="M260" s="157">
        <v>1373.1</v>
      </c>
      <c r="N260" s="98"/>
      <c r="O260" s="76"/>
      <c r="P260" s="228">
        <f t="shared" si="114"/>
        <v>0</v>
      </c>
      <c r="Q260" s="222"/>
      <c r="R260" s="378">
        <f t="shared" si="116"/>
        <v>0</v>
      </c>
      <c r="S260" s="331">
        <v>3963</v>
      </c>
      <c r="T260" s="373"/>
      <c r="Y260" s="345"/>
    </row>
    <row r="261" spans="1:25" ht="14.1" customHeight="1" x14ac:dyDescent="0.25">
      <c r="A261" s="43"/>
      <c r="B261" s="44"/>
      <c r="C261" s="85" t="s">
        <v>173</v>
      </c>
      <c r="D261" s="62">
        <v>865</v>
      </c>
      <c r="E261" s="157"/>
      <c r="F261" s="159"/>
      <c r="G261" s="273"/>
      <c r="H261" s="156">
        <f t="shared" si="102"/>
        <v>0</v>
      </c>
      <c r="I261" s="207"/>
      <c r="J261" s="157"/>
      <c r="K261" s="157"/>
      <c r="L261" s="157">
        <v>0</v>
      </c>
      <c r="M261" s="157">
        <v>895.61</v>
      </c>
      <c r="N261" s="98"/>
      <c r="O261" s="76"/>
      <c r="P261" s="228">
        <f t="shared" si="114"/>
        <v>0</v>
      </c>
      <c r="Q261" s="222"/>
      <c r="R261" s="378">
        <f t="shared" si="116"/>
        <v>0</v>
      </c>
      <c r="S261" s="331">
        <v>4096</v>
      </c>
      <c r="T261" s="373"/>
      <c r="Y261" s="345"/>
    </row>
    <row r="262" spans="1:25" ht="14.1" customHeight="1" x14ac:dyDescent="0.25">
      <c r="A262" s="43"/>
      <c r="B262" s="44"/>
      <c r="C262" s="85" t="s">
        <v>174</v>
      </c>
      <c r="D262" s="62">
        <v>8133</v>
      </c>
      <c r="E262" s="157"/>
      <c r="F262" s="159"/>
      <c r="G262" s="273"/>
      <c r="H262" s="156">
        <f t="shared" si="102"/>
        <v>0</v>
      </c>
      <c r="I262" s="207"/>
      <c r="J262" s="157"/>
      <c r="K262" s="157"/>
      <c r="L262" s="157">
        <v>0</v>
      </c>
      <c r="M262" s="157">
        <v>2500.62</v>
      </c>
      <c r="N262" s="98"/>
      <c r="O262" s="76"/>
      <c r="P262" s="228">
        <f t="shared" si="114"/>
        <v>0</v>
      </c>
      <c r="Q262" s="222"/>
      <c r="R262" s="378">
        <f t="shared" si="116"/>
        <v>0</v>
      </c>
      <c r="S262" s="331">
        <v>322</v>
      </c>
      <c r="T262" s="373"/>
      <c r="Y262" s="345"/>
    </row>
    <row r="263" spans="1:25" ht="14.1" customHeight="1" x14ac:dyDescent="0.25">
      <c r="A263" s="43"/>
      <c r="B263" s="44"/>
      <c r="C263" s="85" t="s">
        <v>175</v>
      </c>
      <c r="D263" s="62">
        <v>2005</v>
      </c>
      <c r="E263" s="157"/>
      <c r="F263" s="159"/>
      <c r="G263" s="273"/>
      <c r="H263" s="156">
        <f t="shared" si="102"/>
        <v>0</v>
      </c>
      <c r="I263" s="207"/>
      <c r="J263" s="157"/>
      <c r="K263" s="157"/>
      <c r="L263" s="157">
        <v>0</v>
      </c>
      <c r="M263" s="157">
        <v>276</v>
      </c>
      <c r="N263" s="98"/>
      <c r="O263" s="76"/>
      <c r="P263" s="228">
        <f t="shared" si="114"/>
        <v>0</v>
      </c>
      <c r="Q263" s="222"/>
      <c r="R263" s="378">
        <f t="shared" si="116"/>
        <v>0</v>
      </c>
      <c r="S263" s="331">
        <v>1619</v>
      </c>
      <c r="Y263" s="345"/>
    </row>
    <row r="264" spans="1:25" ht="14.1" customHeight="1" x14ac:dyDescent="0.25">
      <c r="A264" s="43"/>
      <c r="B264" s="44"/>
      <c r="C264" s="85" t="s">
        <v>176</v>
      </c>
      <c r="D264" s="62">
        <v>264</v>
      </c>
      <c r="E264" s="157"/>
      <c r="F264" s="159"/>
      <c r="G264" s="273"/>
      <c r="H264" s="156">
        <f t="shared" si="102"/>
        <v>0</v>
      </c>
      <c r="I264" s="207"/>
      <c r="J264" s="157"/>
      <c r="K264" s="157"/>
      <c r="L264" s="157">
        <v>0</v>
      </c>
      <c r="M264" s="157">
        <v>16727.009999999998</v>
      </c>
      <c r="N264" s="98"/>
      <c r="O264" s="76"/>
      <c r="P264" s="228">
        <f t="shared" si="114"/>
        <v>0</v>
      </c>
      <c r="Q264" s="222"/>
      <c r="R264" s="378">
        <f t="shared" si="116"/>
        <v>0</v>
      </c>
      <c r="S264" s="331">
        <v>240</v>
      </c>
      <c r="Y264" s="345"/>
    </row>
    <row r="265" spans="1:25" ht="14.1" customHeight="1" x14ac:dyDescent="0.25">
      <c r="A265" s="43"/>
      <c r="B265" s="44"/>
      <c r="C265" s="85" t="s">
        <v>251</v>
      </c>
      <c r="D265" s="62">
        <v>36628</v>
      </c>
      <c r="E265" s="157"/>
      <c r="F265" s="159"/>
      <c r="G265" s="273"/>
      <c r="H265" s="156">
        <f t="shared" si="102"/>
        <v>0</v>
      </c>
      <c r="I265" s="207"/>
      <c r="J265" s="157"/>
      <c r="K265" s="157"/>
      <c r="L265" s="157">
        <v>0</v>
      </c>
      <c r="M265" s="157">
        <v>509</v>
      </c>
      <c r="N265" s="98"/>
      <c r="O265" s="76"/>
      <c r="P265" s="228">
        <f t="shared" si="114"/>
        <v>0</v>
      </c>
      <c r="Q265" s="222"/>
      <c r="R265" s="378">
        <f t="shared" si="116"/>
        <v>0</v>
      </c>
      <c r="S265" s="331">
        <v>1176</v>
      </c>
      <c r="Y265" s="345"/>
    </row>
    <row r="266" spans="1:25" ht="14.1" customHeight="1" x14ac:dyDescent="0.25">
      <c r="A266" s="43"/>
      <c r="B266" s="44"/>
      <c r="C266" s="85" t="s">
        <v>178</v>
      </c>
      <c r="D266" s="62">
        <v>567</v>
      </c>
      <c r="E266" s="157"/>
      <c r="F266" s="159"/>
      <c r="G266" s="273"/>
      <c r="H266" s="156">
        <f t="shared" si="102"/>
        <v>0</v>
      </c>
      <c r="I266" s="207"/>
      <c r="J266" s="157"/>
      <c r="K266" s="157"/>
      <c r="L266" s="157"/>
      <c r="M266" s="157"/>
      <c r="N266" s="98"/>
      <c r="O266" s="76"/>
      <c r="P266" s="228">
        <f t="shared" si="114"/>
        <v>0</v>
      </c>
      <c r="Q266" s="222"/>
      <c r="R266" s="378">
        <f t="shared" si="116"/>
        <v>0</v>
      </c>
      <c r="S266" s="331">
        <v>228</v>
      </c>
      <c r="Y266" s="345"/>
    </row>
    <row r="267" spans="1:25" ht="14.1" customHeight="1" x14ac:dyDescent="0.25">
      <c r="A267" s="188"/>
      <c r="B267" s="44"/>
      <c r="C267" s="85" t="s">
        <v>263</v>
      </c>
      <c r="D267" s="62">
        <v>125</v>
      </c>
      <c r="E267" s="157"/>
      <c r="F267" s="159"/>
      <c r="G267" s="273"/>
      <c r="H267" s="156">
        <f t="shared" si="102"/>
        <v>0</v>
      </c>
      <c r="I267" s="207"/>
      <c r="J267" s="157"/>
      <c r="K267" s="157"/>
      <c r="L267" s="157"/>
      <c r="M267" s="157"/>
      <c r="N267" s="98"/>
      <c r="O267" s="76"/>
      <c r="P267" s="228">
        <f t="shared" si="114"/>
        <v>0</v>
      </c>
      <c r="Q267" s="222"/>
      <c r="R267" s="378">
        <f t="shared" si="116"/>
        <v>0</v>
      </c>
      <c r="S267" s="331"/>
      <c r="Y267" s="345"/>
    </row>
    <row r="268" spans="1:25" ht="14.1" customHeight="1" x14ac:dyDescent="0.25">
      <c r="A268" s="188"/>
      <c r="B268" s="44"/>
      <c r="C268" s="85" t="s">
        <v>264</v>
      </c>
      <c r="D268" s="62">
        <v>8861</v>
      </c>
      <c r="E268" s="157"/>
      <c r="F268" s="159"/>
      <c r="G268" s="273"/>
      <c r="H268" s="156">
        <f t="shared" si="102"/>
        <v>0</v>
      </c>
      <c r="I268" s="207"/>
      <c r="J268" s="157"/>
      <c r="K268" s="157"/>
      <c r="L268" s="157"/>
      <c r="M268" s="157">
        <v>5210</v>
      </c>
      <c r="N268" s="98"/>
      <c r="O268" s="76"/>
      <c r="P268" s="228">
        <f t="shared" si="114"/>
        <v>0</v>
      </c>
      <c r="Q268" s="222"/>
      <c r="R268" s="378">
        <f t="shared" si="116"/>
        <v>0</v>
      </c>
      <c r="S268" s="331">
        <v>3238</v>
      </c>
      <c r="Y268" s="345"/>
    </row>
    <row r="269" spans="1:25" ht="14.1" customHeight="1" x14ac:dyDescent="0.25">
      <c r="A269" s="188"/>
      <c r="B269" s="44">
        <v>5512</v>
      </c>
      <c r="C269" s="45" t="s">
        <v>241</v>
      </c>
      <c r="D269" s="62">
        <v>343</v>
      </c>
      <c r="E269" s="157"/>
      <c r="F269" s="159"/>
      <c r="G269" s="164"/>
      <c r="H269" s="156"/>
      <c r="I269" s="207"/>
      <c r="J269" s="157"/>
      <c r="K269" s="157"/>
      <c r="L269" s="157"/>
      <c r="M269" s="157"/>
      <c r="N269" s="98"/>
      <c r="O269" s="76"/>
      <c r="P269" s="228">
        <f t="shared" si="114"/>
        <v>0</v>
      </c>
      <c r="Q269" s="222"/>
      <c r="R269" s="378">
        <f t="shared" si="116"/>
        <v>0</v>
      </c>
      <c r="S269" s="331">
        <v>141</v>
      </c>
      <c r="Y269" s="345"/>
    </row>
    <row r="270" spans="1:25" ht="14.1" customHeight="1" x14ac:dyDescent="0.25">
      <c r="A270" s="188"/>
      <c r="B270" s="44">
        <v>5513</v>
      </c>
      <c r="C270" s="45" t="s">
        <v>181</v>
      </c>
      <c r="D270" s="62">
        <v>378</v>
      </c>
      <c r="E270" s="157"/>
      <c r="F270" s="159"/>
      <c r="G270" s="164"/>
      <c r="H270" s="156"/>
      <c r="I270" s="207"/>
      <c r="J270" s="157"/>
      <c r="K270" s="157"/>
      <c r="L270" s="157"/>
      <c r="M270" s="157"/>
      <c r="N270" s="98"/>
      <c r="O270" s="76"/>
      <c r="P270" s="228">
        <f t="shared" si="114"/>
        <v>0</v>
      </c>
      <c r="Q270" s="222"/>
      <c r="R270" s="378">
        <f t="shared" si="116"/>
        <v>0</v>
      </c>
      <c r="S270" s="331"/>
      <c r="Y270" s="345"/>
    </row>
    <row r="271" spans="1:25" ht="14.1" customHeight="1" x14ac:dyDescent="0.25">
      <c r="A271" s="188"/>
      <c r="B271" s="44">
        <v>5515</v>
      </c>
      <c r="C271" s="45" t="s">
        <v>184</v>
      </c>
      <c r="D271" s="62">
        <v>5216</v>
      </c>
      <c r="E271" s="157"/>
      <c r="F271" s="159"/>
      <c r="G271" s="164"/>
      <c r="H271" s="156"/>
      <c r="I271" s="207"/>
      <c r="J271" s="157"/>
      <c r="K271" s="157"/>
      <c r="L271" s="157"/>
      <c r="M271" s="157">
        <v>550</v>
      </c>
      <c r="N271" s="98"/>
      <c r="O271" s="76"/>
      <c r="P271" s="228">
        <f t="shared" si="114"/>
        <v>0</v>
      </c>
      <c r="Q271" s="222"/>
      <c r="R271" s="378">
        <f t="shared" si="116"/>
        <v>0</v>
      </c>
      <c r="S271" s="331">
        <v>820</v>
      </c>
      <c r="Y271" s="345"/>
    </row>
    <row r="272" spans="1:25" ht="14.1" customHeight="1" x14ac:dyDescent="0.25">
      <c r="A272" s="188"/>
      <c r="B272" s="44">
        <v>5516</v>
      </c>
      <c r="C272" s="60" t="s">
        <v>291</v>
      </c>
      <c r="D272" s="62"/>
      <c r="E272" s="157"/>
      <c r="F272" s="159"/>
      <c r="G272" s="164"/>
      <c r="H272" s="156"/>
      <c r="I272" s="207"/>
      <c r="J272" s="157"/>
      <c r="K272" s="157"/>
      <c r="L272" s="157"/>
      <c r="M272" s="157"/>
      <c r="N272" s="98"/>
      <c r="O272" s="76"/>
      <c r="P272" s="228"/>
      <c r="Q272" s="222"/>
      <c r="R272" s="378">
        <f t="shared" si="116"/>
        <v>0</v>
      </c>
      <c r="S272" s="331">
        <v>383</v>
      </c>
      <c r="Y272" s="345"/>
    </row>
    <row r="273" spans="1:114" ht="14.1" customHeight="1" x14ac:dyDescent="0.25">
      <c r="A273" s="188"/>
      <c r="B273" s="44">
        <v>5540</v>
      </c>
      <c r="C273" s="60" t="s">
        <v>163</v>
      </c>
      <c r="D273" s="62">
        <v>2046</v>
      </c>
      <c r="E273" s="157"/>
      <c r="F273" s="159"/>
      <c r="G273" s="164"/>
      <c r="H273" s="156"/>
      <c r="I273" s="207"/>
      <c r="J273" s="157"/>
      <c r="K273" s="157"/>
      <c r="L273" s="157"/>
      <c r="M273" s="157">
        <v>1926</v>
      </c>
      <c r="N273" s="98"/>
      <c r="O273" s="76"/>
      <c r="P273" s="228">
        <f t="shared" si="114"/>
        <v>0</v>
      </c>
      <c r="Q273" s="222"/>
      <c r="R273" s="378">
        <f t="shared" si="116"/>
        <v>0</v>
      </c>
      <c r="S273" s="331">
        <v>1049</v>
      </c>
      <c r="T273" s="442"/>
      <c r="U273" s="428"/>
      <c r="V273" s="428"/>
      <c r="W273" s="428"/>
      <c r="X273" s="428"/>
      <c r="Y273" s="345"/>
    </row>
    <row r="274" spans="1:114" ht="14.1" customHeight="1" x14ac:dyDescent="0.25">
      <c r="A274" s="160" t="s">
        <v>265</v>
      </c>
      <c r="B274" s="68"/>
      <c r="C274" s="161" t="s">
        <v>266</v>
      </c>
      <c r="D274" s="75">
        <f t="shared" ref="D274:H274" si="117">+D275</f>
        <v>0</v>
      </c>
      <c r="E274" s="75">
        <f t="shared" si="117"/>
        <v>7000</v>
      </c>
      <c r="F274" s="75">
        <f t="shared" si="117"/>
        <v>0</v>
      </c>
      <c r="G274" s="75">
        <f t="shared" si="117"/>
        <v>0</v>
      </c>
      <c r="H274" s="106">
        <f t="shared" si="117"/>
        <v>7500</v>
      </c>
      <c r="I274" s="239">
        <v>500</v>
      </c>
      <c r="J274" s="75">
        <f>+J275</f>
        <v>-5000</v>
      </c>
      <c r="K274" s="75">
        <f t="shared" ref="K274:M274" si="118">+K275</f>
        <v>4300</v>
      </c>
      <c r="L274" s="75">
        <f t="shared" si="118"/>
        <v>6800</v>
      </c>
      <c r="M274" s="75">
        <f t="shared" si="118"/>
        <v>6646</v>
      </c>
      <c r="N274" s="70">
        <f>+N275</f>
        <v>7500</v>
      </c>
      <c r="O274" s="78">
        <f>+O275</f>
        <v>0</v>
      </c>
      <c r="P274" s="70">
        <f>+P275</f>
        <v>7500</v>
      </c>
      <c r="Q274" s="78">
        <f>+Q275</f>
        <v>5477</v>
      </c>
      <c r="R274" s="379">
        <f>+Q274+P274</f>
        <v>12977</v>
      </c>
      <c r="S274" s="224">
        <f>+S275</f>
        <v>9322</v>
      </c>
      <c r="T274" s="442"/>
      <c r="Y274" s="345"/>
    </row>
    <row r="275" spans="1:114" ht="14.1" customHeight="1" x14ac:dyDescent="0.25">
      <c r="A275" s="179"/>
      <c r="B275" s="308">
        <v>55</v>
      </c>
      <c r="C275" s="60" t="s">
        <v>154</v>
      </c>
      <c r="D275" s="62"/>
      <c r="E275" s="157">
        <v>7000</v>
      </c>
      <c r="F275" s="159"/>
      <c r="G275" s="273"/>
      <c r="H275" s="156">
        <f t="shared" si="102"/>
        <v>7500</v>
      </c>
      <c r="I275" s="207">
        <v>500</v>
      </c>
      <c r="J275" s="157">
        <v>-5000</v>
      </c>
      <c r="K275" s="157">
        <v>4300</v>
      </c>
      <c r="L275" s="157">
        <v>6800</v>
      </c>
      <c r="M275" s="157">
        <v>6646</v>
      </c>
      <c r="N275" s="350">
        <v>7500</v>
      </c>
      <c r="O275" s="77">
        <v>0</v>
      </c>
      <c r="P275" s="350">
        <f>+O275+N275</f>
        <v>7500</v>
      </c>
      <c r="Q275" s="222">
        <v>5477</v>
      </c>
      <c r="R275" s="377">
        <f>+Q275+P275</f>
        <v>12977</v>
      </c>
      <c r="S275" s="331">
        <v>9322</v>
      </c>
      <c r="T275" s="442"/>
      <c r="Y275" s="345"/>
    </row>
    <row r="276" spans="1:114" ht="14.1" customHeight="1" thickBot="1" x14ac:dyDescent="0.3">
      <c r="A276" s="178">
        <v>7</v>
      </c>
      <c r="B276" s="102"/>
      <c r="C276" s="40" t="s">
        <v>267</v>
      </c>
      <c r="D276" s="41">
        <f>+D277</f>
        <v>2563</v>
      </c>
      <c r="E276" s="59">
        <f>+E277</f>
        <v>4400</v>
      </c>
      <c r="F276" s="59">
        <f>+F277</f>
        <v>0</v>
      </c>
      <c r="G276" s="275"/>
      <c r="H276" s="47">
        <f t="shared" si="102"/>
        <v>8800</v>
      </c>
      <c r="I276" s="245">
        <f>+I277</f>
        <v>4400</v>
      </c>
      <c r="J276" s="59">
        <f>+J277</f>
        <v>0</v>
      </c>
      <c r="K276" s="59">
        <f t="shared" ref="K276:M276" si="119">+K277</f>
        <v>-5800</v>
      </c>
      <c r="L276" s="59">
        <f t="shared" si="119"/>
        <v>3000</v>
      </c>
      <c r="M276" s="59">
        <f t="shared" si="119"/>
        <v>2105.86</v>
      </c>
      <c r="N276" s="59">
        <f>+N277</f>
        <v>4400</v>
      </c>
      <c r="O276" s="66">
        <f>+O277</f>
        <v>0</v>
      </c>
      <c r="P276" s="59">
        <f>+P277</f>
        <v>4400</v>
      </c>
      <c r="Q276" s="66"/>
      <c r="R276" s="380">
        <f>+Q276+P276</f>
        <v>4400</v>
      </c>
      <c r="S276" s="381">
        <f>+S277</f>
        <v>2797</v>
      </c>
      <c r="T276" s="442"/>
      <c r="Y276" s="345"/>
    </row>
    <row r="277" spans="1:114" ht="14.1" customHeight="1" thickTop="1" x14ac:dyDescent="0.25">
      <c r="A277" s="99"/>
      <c r="B277" s="88">
        <v>55</v>
      </c>
      <c r="C277" s="89" t="s">
        <v>268</v>
      </c>
      <c r="D277" s="20">
        <f>SUM(D279:D281)</f>
        <v>2563</v>
      </c>
      <c r="E277" s="156">
        <v>4400</v>
      </c>
      <c r="F277" s="20"/>
      <c r="G277" s="271"/>
      <c r="H277" s="156">
        <f t="shared" si="102"/>
        <v>8800</v>
      </c>
      <c r="I277" s="207">
        <v>4400</v>
      </c>
      <c r="J277" s="157">
        <f>SUM(J279:J281)</f>
        <v>0</v>
      </c>
      <c r="K277" s="157">
        <v>-5800</v>
      </c>
      <c r="L277" s="157">
        <v>3000</v>
      </c>
      <c r="M277" s="157">
        <f>+M278+M279+M280+M281</f>
        <v>2105.86</v>
      </c>
      <c r="N277" s="350">
        <v>4400</v>
      </c>
      <c r="O277" s="77"/>
      <c r="P277" s="350">
        <f>+O277+N277</f>
        <v>4400</v>
      </c>
      <c r="Q277" s="222"/>
      <c r="R277" s="377">
        <f>+Q277+P277</f>
        <v>4400</v>
      </c>
      <c r="S277" s="331">
        <f>SUM(S278:S281)</f>
        <v>2797</v>
      </c>
      <c r="T277" s="442"/>
      <c r="Y277" s="345"/>
    </row>
    <row r="278" spans="1:114" ht="14.1" customHeight="1" x14ac:dyDescent="0.25">
      <c r="A278" s="99"/>
      <c r="B278" s="88"/>
      <c r="C278" s="53" t="s">
        <v>269</v>
      </c>
      <c r="D278" s="62"/>
      <c r="E278" s="157"/>
      <c r="F278" s="62"/>
      <c r="G278" s="164"/>
      <c r="H278" s="156"/>
      <c r="I278" s="207"/>
      <c r="J278" s="157"/>
      <c r="K278" s="157"/>
      <c r="L278" s="157"/>
      <c r="M278" s="157">
        <v>165</v>
      </c>
      <c r="N278" s="350"/>
      <c r="O278" s="77"/>
      <c r="P278" s="350"/>
      <c r="Q278" s="222"/>
      <c r="R278" s="385"/>
      <c r="S278" s="331"/>
      <c r="T278" s="442"/>
      <c r="Y278" s="345"/>
    </row>
    <row r="279" spans="1:114" ht="14.1" customHeight="1" x14ac:dyDescent="0.25">
      <c r="A279" s="99"/>
      <c r="B279" s="88"/>
      <c r="C279" s="53" t="s">
        <v>172</v>
      </c>
      <c r="D279" s="62">
        <v>2311</v>
      </c>
      <c r="E279" s="157"/>
      <c r="F279" s="62"/>
      <c r="G279" s="62"/>
      <c r="H279" s="156">
        <f t="shared" si="102"/>
        <v>0</v>
      </c>
      <c r="I279" s="207"/>
      <c r="J279" s="157"/>
      <c r="K279" s="157"/>
      <c r="L279" s="246">
        <v>0</v>
      </c>
      <c r="M279" s="253">
        <v>1607.04</v>
      </c>
      <c r="N279" s="98"/>
      <c r="O279" s="76"/>
      <c r="P279" s="98"/>
      <c r="Q279" s="222"/>
      <c r="R279" s="385"/>
      <c r="S279" s="331">
        <v>2786</v>
      </c>
      <c r="T279" s="442"/>
      <c r="Y279" s="345"/>
    </row>
    <row r="280" spans="1:114" ht="14.1" customHeight="1" x14ac:dyDescent="0.25">
      <c r="A280" s="99"/>
      <c r="B280" s="88"/>
      <c r="C280" s="53" t="s">
        <v>173</v>
      </c>
      <c r="D280" s="62">
        <v>30</v>
      </c>
      <c r="E280" s="157"/>
      <c r="F280" s="62"/>
      <c r="G280" s="62"/>
      <c r="H280" s="156">
        <f t="shared" si="102"/>
        <v>0</v>
      </c>
      <c r="I280" s="207"/>
      <c r="J280" s="157"/>
      <c r="K280" s="157"/>
      <c r="L280" s="246">
        <v>0</v>
      </c>
      <c r="M280" s="253">
        <v>9.93</v>
      </c>
      <c r="N280" s="98"/>
      <c r="O280" s="76"/>
      <c r="P280" s="98"/>
      <c r="Q280" s="222"/>
      <c r="R280" s="385"/>
      <c r="S280" s="331">
        <v>11</v>
      </c>
      <c r="Y280" s="433"/>
    </row>
    <row r="281" spans="1:114" ht="14.1" customHeight="1" x14ac:dyDescent="0.25">
      <c r="A281" s="99"/>
      <c r="B281" s="88"/>
      <c r="C281" s="85" t="s">
        <v>175</v>
      </c>
      <c r="D281" s="62">
        <v>222</v>
      </c>
      <c r="E281" s="157"/>
      <c r="F281" s="62"/>
      <c r="G281" s="62"/>
      <c r="H281" s="156">
        <f t="shared" si="102"/>
        <v>0</v>
      </c>
      <c r="I281" s="207"/>
      <c r="J281" s="157"/>
      <c r="K281" s="157"/>
      <c r="L281" s="246">
        <v>0</v>
      </c>
      <c r="M281" s="253">
        <v>323.89</v>
      </c>
      <c r="N281" s="98"/>
      <c r="O281" s="76"/>
      <c r="P281" s="98"/>
      <c r="Q281" s="222"/>
      <c r="R281" s="385"/>
      <c r="S281" s="331"/>
      <c r="Y281" s="433"/>
    </row>
    <row r="282" spans="1:114" ht="14.1" customHeight="1" x14ac:dyDescent="0.25">
      <c r="A282" s="38" t="s">
        <v>270</v>
      </c>
      <c r="B282" s="39"/>
      <c r="C282" s="40" t="s">
        <v>271</v>
      </c>
      <c r="D282" s="41">
        <f>+D283+D302+D312+D348+D349+D366+D373+D410+D422+D437+D455+D490+D502+D517+D534+D554+D577+D591+D594+D614+D626+D642+D656+D664+D684+D705+D748+D751+D754+D760+D762</f>
        <v>1735716</v>
      </c>
      <c r="E282" s="41">
        <f>+E283+E302+E312+E348+E349+E366+E373+E410+E422+E437+E455+E490+E502+E517+E534+E554+E577+E591+E594+E614+E626+E642+E656+E664+E684+E705+E748+E751+E754+E760+E762</f>
        <v>1917485</v>
      </c>
      <c r="F282" s="41">
        <f>+F283+F302+F312+F348+F349+F366+F373+F410+F422+F437+F455+F490+F502+F517+F534+F554+F577+F591+F594+F614+F626+F642+F656+F664+F684+F705+F748+F751+F754+F760+F762</f>
        <v>98000</v>
      </c>
      <c r="G282" s="41">
        <f>+G283+G302+G312+G348+G349+G366+G373+G410+G422+G437+G455+G490+G502+G517+G534+G554+G577+G591+G594+G614+G626+G642+G656+G664+G684+G705+G748+G751+G754+G760+G762</f>
        <v>-420895</v>
      </c>
      <c r="H282" s="47">
        <f>E282+I282</f>
        <v>1944080</v>
      </c>
      <c r="I282" s="277">
        <f>+I283+I302+I312+I348+I349+I366+I373+I410+I422+I437+I455+I490+I502+I517+I534+I554+I577+I591+I594+I614+I626+I642+I656+I664+I684+I705+I748+I751+I754+I760+I762</f>
        <v>26595</v>
      </c>
      <c r="J282" s="41">
        <f>+J283+J302+J312+J348+J349+J366+J373+J410+J422+J437+J455+J490+J502+J517+J534+J554+J577+J591+J594+J614+J626+J642+J656+J664+J684+J705+J748+J751+J754+J760+J762+J476+J727</f>
        <v>-114603</v>
      </c>
      <c r="K282" s="41">
        <f>+K283+K302+K312+K348+K349+K366+K373+K410+K422+K437+K455+K490+K502+K517+K534+K554+K577+K591+K594+K614+K626+K642+K656+K664+K684+K705+K748+K751+K754+K760+K762+K476+K727</f>
        <v>11180</v>
      </c>
      <c r="L282" s="41">
        <f>+L283+L302+L312+L348+L349+L366+L373+L410+L422+L437+L455+L490+L502+L517+L534+L554+L577+L591+L594+L614+L626+L642+L656+L664+L684+L705+L748+L751+L754+L760+L762+L476+L727</f>
        <v>1845157</v>
      </c>
      <c r="M282" s="41">
        <f>+M283+M302+M312+M348+M349+M366+M373+M410+M422+M437+M455+M490+M502+M517+M534+M554+M577+M591+M594+M614+M626+M642+M656+M664+M684+M705+M748+M751+M754+M760+M762+M476+M727</f>
        <v>1533441.0100000002</v>
      </c>
      <c r="N282" s="59">
        <f>+N283+N302+N312+N336+N348+N349+N366+N373+N383+N397+N410+N422+N437+N455+N476+N490+N502+N517+N534+N554+N577+N591+N594+N614+N626+N642+N656+N664+N684+N705+N727+N748+N751+N754+N760+N762</f>
        <v>2074593</v>
      </c>
      <c r="O282" s="66">
        <f>+O283+O302+O312+O336+O348+O349+O366+O373+O383+O397+O410+O422+O437+O455+O476+O487+O490+O502+O517+O534+O554+O577+O591+O594+O614+O626+O642+O656+O664+O684+O705+O727+O748+O751+O754+O760+O762</f>
        <v>-28657</v>
      </c>
      <c r="P282" s="59">
        <f>+O282+N282</f>
        <v>2045936</v>
      </c>
      <c r="Q282" s="66">
        <f>+Q283+Q302+Q312+Q336+Q348+Q349+Q366+Q373+Q383+Q397+Q410+Q422+Q437+Q455+Q476+Q487+Q490+Q502+Q517+Q534+Q554+Q577+Q591+Q594+Q614+Q626+Q642+Q656+Q664+Q684+Q705+Q727+Q748+Q751+Q754+Q760+Q762</f>
        <v>56315</v>
      </c>
      <c r="R282" s="380">
        <f>+R283+R302+R312+R336+R348+R349+R366+R373+R383+R397+R410+R422+R437+R455+R476+R487+R490+R502+R517+R534+R554+R577+R591+R594+R614+R626+R642+R656+R664+R684+R705+R727+R748+R751+R754+R760+R762</f>
        <v>2102251</v>
      </c>
      <c r="S282" s="381">
        <f>+S283+S302+S312+S336+S348+S349+S366+S373+S383+S397+S410+S422+S437+S455+S476+S487+S490+S502+S517+S534+S554+S577+S591+S594+S614+S626+S642+S656+S664+S684+S705+S727+S748+S751+S754+S760+S762</f>
        <v>1063753</v>
      </c>
      <c r="T282" s="442"/>
      <c r="U282" s="428"/>
      <c r="V282" s="428"/>
      <c r="W282" s="428"/>
      <c r="X282" s="428"/>
      <c r="Y282" s="433"/>
    </row>
    <row r="283" spans="1:114" ht="14.1" customHeight="1" x14ac:dyDescent="0.25">
      <c r="A283" s="67" t="s">
        <v>272</v>
      </c>
      <c r="B283" s="68"/>
      <c r="C283" s="69" t="s">
        <v>273</v>
      </c>
      <c r="D283" s="79">
        <f>+D284+D285</f>
        <v>61549</v>
      </c>
      <c r="E283" s="79">
        <f>+E284+E285</f>
        <v>47205</v>
      </c>
      <c r="F283" s="79">
        <f>+F284+F285</f>
        <v>0</v>
      </c>
      <c r="G283" s="238">
        <f t="shared" ref="G283:G326" si="120">F283-E283</f>
        <v>-47205</v>
      </c>
      <c r="H283" s="106">
        <f t="shared" si="102"/>
        <v>47205</v>
      </c>
      <c r="I283" s="239">
        <f>+I284+I285</f>
        <v>0</v>
      </c>
      <c r="J283" s="75">
        <f>+J284+J285</f>
        <v>0</v>
      </c>
      <c r="K283" s="75">
        <f t="shared" ref="K283:M283" si="121">+K284+K285</f>
        <v>0</v>
      </c>
      <c r="L283" s="75">
        <f t="shared" si="121"/>
        <v>47205</v>
      </c>
      <c r="M283" s="75">
        <f t="shared" si="121"/>
        <v>40591.050000000003</v>
      </c>
      <c r="N283" s="352">
        <f>+N284+N285</f>
        <v>47205</v>
      </c>
      <c r="O283" s="224">
        <f>+O284+O285</f>
        <v>0</v>
      </c>
      <c r="P283" s="352">
        <f>+O283+N283</f>
        <v>47205</v>
      </c>
      <c r="Q283" s="224">
        <f>+Q284+Q285</f>
        <v>100</v>
      </c>
      <c r="R283" s="379">
        <f>+Q283+P283</f>
        <v>47305</v>
      </c>
      <c r="S283" s="224">
        <v>27060</v>
      </c>
      <c r="T283" s="442"/>
      <c r="Y283" s="345"/>
    </row>
    <row r="284" spans="1:114" ht="14.1" customHeight="1" x14ac:dyDescent="0.25">
      <c r="A284" s="43"/>
      <c r="B284" s="50" t="s">
        <v>151</v>
      </c>
      <c r="C284" s="51" t="s">
        <v>152</v>
      </c>
      <c r="D284" s="21">
        <v>26939</v>
      </c>
      <c r="E284" s="153">
        <v>27615</v>
      </c>
      <c r="F284" s="21"/>
      <c r="G284" s="273">
        <f t="shared" si="120"/>
        <v>-27615</v>
      </c>
      <c r="H284" s="156">
        <f t="shared" si="102"/>
        <v>27615</v>
      </c>
      <c r="I284" s="205"/>
      <c r="J284" s="184"/>
      <c r="K284" s="184"/>
      <c r="L284" s="14">
        <v>27615</v>
      </c>
      <c r="M284" s="19">
        <v>24570.880000000001</v>
      </c>
      <c r="N284" s="348">
        <v>27615</v>
      </c>
      <c r="O284" s="221">
        <v>0</v>
      </c>
      <c r="P284" s="348">
        <f>+O284+N284</f>
        <v>27615</v>
      </c>
      <c r="Q284" s="331">
        <v>0</v>
      </c>
      <c r="R284" s="377">
        <f>+Q284+P284</f>
        <v>27615</v>
      </c>
      <c r="S284" s="331">
        <v>16024</v>
      </c>
      <c r="T284" s="442"/>
      <c r="Y284" s="345"/>
    </row>
    <row r="285" spans="1:114" ht="14.1" customHeight="1" x14ac:dyDescent="0.25">
      <c r="A285" s="43"/>
      <c r="B285" s="50" t="s">
        <v>153</v>
      </c>
      <c r="C285" s="51" t="s">
        <v>154</v>
      </c>
      <c r="D285" s="21">
        <f t="shared" ref="D285:E285" si="122">+D286+D287+D296+D297+D298+D299+D300+D301</f>
        <v>34610</v>
      </c>
      <c r="E285" s="153">
        <f t="shared" si="122"/>
        <v>19590</v>
      </c>
      <c r="F285" s="21">
        <f>+F286+F287+F296+F297+F298+F299+F301</f>
        <v>0</v>
      </c>
      <c r="G285" s="273">
        <f t="shared" si="120"/>
        <v>-19590</v>
      </c>
      <c r="H285" s="156">
        <f t="shared" si="102"/>
        <v>19590</v>
      </c>
      <c r="I285" s="205">
        <f>+I286+I287+I296+I297+I298+I299+I301</f>
        <v>0</v>
      </c>
      <c r="J285" s="184">
        <f>+J286+J287+J296+J297+J298+J299+J300+J301</f>
        <v>0</v>
      </c>
      <c r="K285" s="184">
        <f t="shared" ref="K285:M285" si="123">+K286+K287+K296+K297+K298+K299+K300+K301</f>
        <v>0</v>
      </c>
      <c r="L285" s="184">
        <f t="shared" si="123"/>
        <v>19590</v>
      </c>
      <c r="M285" s="184">
        <f t="shared" si="123"/>
        <v>16020.170000000002</v>
      </c>
      <c r="N285" s="348">
        <f>+N286+N287+N296+N297+N298+N299+N300+N301</f>
        <v>19590</v>
      </c>
      <c r="O285" s="221">
        <f>+O286+O287+O296+O297+O298+O299+O300+O301</f>
        <v>0</v>
      </c>
      <c r="P285" s="348">
        <f t="shared" ref="P285:P301" si="124">+O285+N285</f>
        <v>19590</v>
      </c>
      <c r="Q285" s="331">
        <f>+Q286+Q287+Q296+Q297+Q298+Q299+Q300+Q301</f>
        <v>100</v>
      </c>
      <c r="R285" s="377">
        <f t="shared" ref="R285:R301" si="125">+Q285+P285</f>
        <v>19690</v>
      </c>
      <c r="S285" s="331">
        <v>11035</v>
      </c>
      <c r="T285" s="442"/>
      <c r="Y285" s="345"/>
    </row>
    <row r="286" spans="1:114" ht="14.1" customHeight="1" x14ac:dyDescent="0.25">
      <c r="A286" s="43"/>
      <c r="B286" s="44" t="s">
        <v>155</v>
      </c>
      <c r="C286" s="45" t="s">
        <v>230</v>
      </c>
      <c r="D286" s="20">
        <v>136</v>
      </c>
      <c r="E286" s="156">
        <v>150</v>
      </c>
      <c r="F286" s="20"/>
      <c r="G286" s="273">
        <f t="shared" si="120"/>
        <v>-150</v>
      </c>
      <c r="H286" s="156">
        <f t="shared" si="102"/>
        <v>150</v>
      </c>
      <c r="I286" s="207"/>
      <c r="J286" s="157"/>
      <c r="K286" s="157"/>
      <c r="L286" s="157">
        <v>150</v>
      </c>
      <c r="M286" s="157">
        <v>118</v>
      </c>
      <c r="N286" s="351">
        <v>150</v>
      </c>
      <c r="O286" s="225"/>
      <c r="P286" s="351">
        <f t="shared" si="124"/>
        <v>150</v>
      </c>
      <c r="Q286" s="331"/>
      <c r="R286" s="377">
        <f t="shared" si="125"/>
        <v>150</v>
      </c>
      <c r="S286" s="331">
        <v>47</v>
      </c>
      <c r="T286" s="442"/>
      <c r="Y286" s="345"/>
    </row>
    <row r="287" spans="1:114" ht="14.1" customHeight="1" x14ac:dyDescent="0.25">
      <c r="A287" s="43"/>
      <c r="B287" s="44" t="s">
        <v>170</v>
      </c>
      <c r="C287" s="45" t="s">
        <v>160</v>
      </c>
      <c r="D287" s="20">
        <f>+D288+D289+D290+D291+D292+D293+D294+D295</f>
        <v>17407</v>
      </c>
      <c r="E287" s="156">
        <f>SUM(E288:E295)</f>
        <v>14190</v>
      </c>
      <c r="F287" s="20"/>
      <c r="G287" s="273">
        <f t="shared" si="120"/>
        <v>-14190</v>
      </c>
      <c r="H287" s="156">
        <f t="shared" si="102"/>
        <v>14190</v>
      </c>
      <c r="I287" s="207"/>
      <c r="J287" s="157"/>
      <c r="K287" s="157"/>
      <c r="L287" s="246">
        <v>14190</v>
      </c>
      <c r="M287" s="253">
        <v>12552.12</v>
      </c>
      <c r="N287" s="351">
        <f>+N288+N289+N290+N291+N292+N293+N294+N295</f>
        <v>14190</v>
      </c>
      <c r="O287" s="225"/>
      <c r="P287" s="351">
        <f t="shared" si="124"/>
        <v>14190</v>
      </c>
      <c r="Q287" s="331"/>
      <c r="R287" s="377">
        <f t="shared" si="125"/>
        <v>14190</v>
      </c>
      <c r="S287" s="331">
        <f>SUM(S288:S295)</f>
        <v>6933</v>
      </c>
      <c r="T287" s="442"/>
    </row>
    <row r="288" spans="1:114" s="5" customFormat="1" ht="14.1" customHeight="1" x14ac:dyDescent="0.25">
      <c r="A288" s="110"/>
      <c r="B288" s="115"/>
      <c r="C288" s="104" t="s">
        <v>171</v>
      </c>
      <c r="D288" s="105">
        <v>8396</v>
      </c>
      <c r="E288" s="173">
        <v>6200</v>
      </c>
      <c r="F288" s="105"/>
      <c r="G288" s="276"/>
      <c r="H288" s="156">
        <f t="shared" si="102"/>
        <v>6200</v>
      </c>
      <c r="I288" s="279"/>
      <c r="J288" s="204"/>
      <c r="K288" s="204"/>
      <c r="L288" s="246">
        <v>0</v>
      </c>
      <c r="M288" s="253">
        <v>6314.75</v>
      </c>
      <c r="N288" s="356">
        <v>6200</v>
      </c>
      <c r="O288" s="330"/>
      <c r="P288" s="356">
        <f t="shared" si="124"/>
        <v>6200</v>
      </c>
      <c r="Q288" s="365"/>
      <c r="R288" s="377">
        <f t="shared" si="125"/>
        <v>6200</v>
      </c>
      <c r="S288" s="331">
        <v>4600</v>
      </c>
      <c r="T288" s="442"/>
      <c r="U288" s="373"/>
      <c r="V288" s="373"/>
      <c r="W288" s="373"/>
      <c r="X288" s="373"/>
      <c r="Y288" s="448"/>
      <c r="Z288" s="447"/>
      <c r="AA288" s="447"/>
      <c r="AB288" s="447"/>
      <c r="AC288" s="448"/>
      <c r="AD288" s="448"/>
      <c r="AE288" s="448"/>
      <c r="AF288" s="448"/>
      <c r="AG288" s="448"/>
      <c r="AH288" s="448"/>
      <c r="AI288" s="448"/>
      <c r="AJ288" s="448"/>
      <c r="AK288" s="448"/>
      <c r="AL288" s="448"/>
      <c r="AM288" s="448"/>
      <c r="AN288" s="448"/>
      <c r="AO288" s="448"/>
      <c r="AP288" s="448"/>
      <c r="AQ288" s="448"/>
      <c r="AR288" s="448"/>
      <c r="AS288" s="448"/>
      <c r="AT288" s="448"/>
      <c r="AU288" s="448"/>
      <c r="AV288" s="448"/>
      <c r="AW288" s="448"/>
      <c r="AX288" s="448"/>
      <c r="AY288" s="448"/>
      <c r="AZ288" s="448"/>
      <c r="BA288" s="448"/>
      <c r="BB288" s="448"/>
      <c r="BC288" s="448"/>
      <c r="BD288" s="448"/>
      <c r="BE288" s="448"/>
      <c r="BF288" s="448"/>
      <c r="BG288" s="448"/>
      <c r="BH288" s="448"/>
      <c r="BI288" s="448"/>
      <c r="BJ288" s="448"/>
      <c r="BK288" s="448"/>
      <c r="BL288" s="448"/>
      <c r="BM288" s="448"/>
      <c r="BN288" s="448"/>
      <c r="BO288" s="448"/>
      <c r="BP288" s="448"/>
      <c r="BQ288" s="448"/>
      <c r="BR288" s="448"/>
      <c r="BS288" s="448"/>
      <c r="BT288" s="448"/>
      <c r="BU288" s="448"/>
      <c r="BV288" s="448"/>
      <c r="BW288" s="448"/>
      <c r="BX288" s="448"/>
      <c r="BY288" s="448"/>
      <c r="BZ288" s="448"/>
      <c r="CA288" s="448"/>
      <c r="CB288" s="448"/>
      <c r="CC288" s="448"/>
      <c r="CD288" s="448"/>
      <c r="CE288" s="448"/>
      <c r="CF288" s="448"/>
      <c r="CG288" s="448"/>
      <c r="CH288" s="448"/>
      <c r="CI288" s="448"/>
      <c r="CJ288" s="448"/>
      <c r="CK288" s="448"/>
      <c r="CL288" s="448"/>
      <c r="CM288" s="448"/>
      <c r="CN288" s="448"/>
      <c r="CO288" s="448"/>
      <c r="CP288" s="448"/>
      <c r="CQ288" s="448"/>
      <c r="CR288" s="448"/>
      <c r="CS288" s="448"/>
      <c r="CT288" s="448"/>
      <c r="CU288" s="448"/>
      <c r="CV288" s="448"/>
      <c r="CW288" s="448"/>
      <c r="CX288" s="448"/>
      <c r="CY288" s="448"/>
      <c r="CZ288" s="448"/>
      <c r="DA288" s="448"/>
      <c r="DB288" s="448"/>
      <c r="DC288" s="448"/>
      <c r="DD288" s="448"/>
      <c r="DE288" s="448"/>
      <c r="DF288" s="448"/>
      <c r="DG288" s="448"/>
      <c r="DH288" s="448"/>
      <c r="DI288" s="448"/>
      <c r="DJ288" s="448"/>
    </row>
    <row r="289" spans="1:114" s="5" customFormat="1" ht="14.1" customHeight="1" x14ac:dyDescent="0.25">
      <c r="A289" s="110"/>
      <c r="B289" s="115"/>
      <c r="C289" s="104" t="s">
        <v>172</v>
      </c>
      <c r="D289" s="105">
        <v>3187</v>
      </c>
      <c r="E289" s="173">
        <v>2700</v>
      </c>
      <c r="F289" s="105"/>
      <c r="G289" s="276"/>
      <c r="H289" s="156">
        <f t="shared" si="102"/>
        <v>2700</v>
      </c>
      <c r="I289" s="279"/>
      <c r="J289" s="204"/>
      <c r="K289" s="204"/>
      <c r="L289" s="246">
        <v>0</v>
      </c>
      <c r="M289" s="253">
        <v>2073.2399999999998</v>
      </c>
      <c r="N289" s="356">
        <v>2700</v>
      </c>
      <c r="O289" s="330"/>
      <c r="P289" s="356">
        <f t="shared" si="124"/>
        <v>2700</v>
      </c>
      <c r="Q289" s="365"/>
      <c r="R289" s="377">
        <f t="shared" si="125"/>
        <v>2700</v>
      </c>
      <c r="S289" s="331">
        <v>987</v>
      </c>
      <c r="T289" s="442"/>
      <c r="U289" s="373"/>
      <c r="V289" s="373"/>
      <c r="W289" s="373"/>
      <c r="X289" s="373"/>
      <c r="Y289" s="448"/>
      <c r="Z289" s="447"/>
      <c r="AA289" s="447"/>
      <c r="AB289" s="447"/>
      <c r="AC289" s="448"/>
      <c r="AD289" s="448"/>
      <c r="AE289" s="448"/>
      <c r="AF289" s="448"/>
      <c r="AG289" s="448"/>
      <c r="AH289" s="448"/>
      <c r="AI289" s="448"/>
      <c r="AJ289" s="448"/>
      <c r="AK289" s="448"/>
      <c r="AL289" s="448"/>
      <c r="AM289" s="448"/>
      <c r="AN289" s="448"/>
      <c r="AO289" s="448"/>
      <c r="AP289" s="448"/>
      <c r="AQ289" s="448"/>
      <c r="AR289" s="448"/>
      <c r="AS289" s="448"/>
      <c r="AT289" s="448"/>
      <c r="AU289" s="448"/>
      <c r="AV289" s="448"/>
      <c r="AW289" s="448"/>
      <c r="AX289" s="448"/>
      <c r="AY289" s="448"/>
      <c r="AZ289" s="448"/>
      <c r="BA289" s="448"/>
      <c r="BB289" s="448"/>
      <c r="BC289" s="448"/>
      <c r="BD289" s="448"/>
      <c r="BE289" s="448"/>
      <c r="BF289" s="448"/>
      <c r="BG289" s="448"/>
      <c r="BH289" s="448"/>
      <c r="BI289" s="448"/>
      <c r="BJ289" s="448"/>
      <c r="BK289" s="448"/>
      <c r="BL289" s="448"/>
      <c r="BM289" s="448"/>
      <c r="BN289" s="448"/>
      <c r="BO289" s="448"/>
      <c r="BP289" s="448"/>
      <c r="BQ289" s="448"/>
      <c r="BR289" s="448"/>
      <c r="BS289" s="448"/>
      <c r="BT289" s="448"/>
      <c r="BU289" s="448"/>
      <c r="BV289" s="448"/>
      <c r="BW289" s="448"/>
      <c r="BX289" s="448"/>
      <c r="BY289" s="448"/>
      <c r="BZ289" s="448"/>
      <c r="CA289" s="448"/>
      <c r="CB289" s="448"/>
      <c r="CC289" s="448"/>
      <c r="CD289" s="448"/>
      <c r="CE289" s="448"/>
      <c r="CF289" s="448"/>
      <c r="CG289" s="448"/>
      <c r="CH289" s="448"/>
      <c r="CI289" s="448"/>
      <c r="CJ289" s="448"/>
      <c r="CK289" s="448"/>
      <c r="CL289" s="448"/>
      <c r="CM289" s="448"/>
      <c r="CN289" s="448"/>
      <c r="CO289" s="448"/>
      <c r="CP289" s="448"/>
      <c r="CQ289" s="448"/>
      <c r="CR289" s="448"/>
      <c r="CS289" s="448"/>
      <c r="CT289" s="448"/>
      <c r="CU289" s="448"/>
      <c r="CV289" s="448"/>
      <c r="CW289" s="448"/>
      <c r="CX289" s="448"/>
      <c r="CY289" s="448"/>
      <c r="CZ289" s="448"/>
      <c r="DA289" s="448"/>
      <c r="DB289" s="448"/>
      <c r="DC289" s="448"/>
      <c r="DD289" s="448"/>
      <c r="DE289" s="448"/>
      <c r="DF289" s="448"/>
      <c r="DG289" s="448"/>
      <c r="DH289" s="448"/>
      <c r="DI289" s="448"/>
      <c r="DJ289" s="448"/>
    </row>
    <row r="290" spans="1:114" s="5" customFormat="1" ht="14.1" customHeight="1" x14ac:dyDescent="0.25">
      <c r="A290" s="110"/>
      <c r="B290" s="115"/>
      <c r="C290" s="104" t="s">
        <v>173</v>
      </c>
      <c r="D290" s="105">
        <v>263</v>
      </c>
      <c r="E290" s="173">
        <v>500</v>
      </c>
      <c r="F290" s="105"/>
      <c r="G290" s="276"/>
      <c r="H290" s="156">
        <f t="shared" si="102"/>
        <v>500</v>
      </c>
      <c r="I290" s="279"/>
      <c r="J290" s="204"/>
      <c r="K290" s="204"/>
      <c r="L290" s="246">
        <v>0</v>
      </c>
      <c r="M290" s="253">
        <v>486.43</v>
      </c>
      <c r="N290" s="356">
        <v>500</v>
      </c>
      <c r="O290" s="330"/>
      <c r="P290" s="356">
        <f t="shared" si="124"/>
        <v>500</v>
      </c>
      <c r="Q290" s="365"/>
      <c r="R290" s="377">
        <f t="shared" si="125"/>
        <v>500</v>
      </c>
      <c r="S290" s="331">
        <v>157</v>
      </c>
      <c r="T290" s="442"/>
      <c r="U290" s="373"/>
      <c r="V290" s="428"/>
      <c r="W290" s="373"/>
      <c r="X290" s="373"/>
      <c r="Y290" s="448"/>
      <c r="Z290" s="447"/>
      <c r="AA290" s="447"/>
      <c r="AB290" s="447"/>
      <c r="AC290" s="448"/>
      <c r="AD290" s="448"/>
      <c r="AE290" s="448"/>
      <c r="AF290" s="448"/>
      <c r="AG290" s="448"/>
      <c r="AH290" s="448"/>
      <c r="AI290" s="448"/>
      <c r="AJ290" s="448"/>
      <c r="AK290" s="448"/>
      <c r="AL290" s="448"/>
      <c r="AM290" s="448"/>
      <c r="AN290" s="448"/>
      <c r="AO290" s="448"/>
      <c r="AP290" s="448"/>
      <c r="AQ290" s="448"/>
      <c r="AR290" s="448"/>
      <c r="AS290" s="448"/>
      <c r="AT290" s="448"/>
      <c r="AU290" s="448"/>
      <c r="AV290" s="448"/>
      <c r="AW290" s="448"/>
      <c r="AX290" s="448"/>
      <c r="AY290" s="448"/>
      <c r="AZ290" s="448"/>
      <c r="BA290" s="448"/>
      <c r="BB290" s="448"/>
      <c r="BC290" s="448"/>
      <c r="BD290" s="448"/>
      <c r="BE290" s="448"/>
      <c r="BF290" s="448"/>
      <c r="BG290" s="448"/>
      <c r="BH290" s="448"/>
      <c r="BI290" s="448"/>
      <c r="BJ290" s="448"/>
      <c r="BK290" s="448"/>
      <c r="BL290" s="448"/>
      <c r="BM290" s="448"/>
      <c r="BN290" s="448"/>
      <c r="BO290" s="448"/>
      <c r="BP290" s="448"/>
      <c r="BQ290" s="448"/>
      <c r="BR290" s="448"/>
      <c r="BS290" s="448"/>
      <c r="BT290" s="448"/>
      <c r="BU290" s="448"/>
      <c r="BV290" s="448"/>
      <c r="BW290" s="448"/>
      <c r="BX290" s="448"/>
      <c r="BY290" s="448"/>
      <c r="BZ290" s="448"/>
      <c r="CA290" s="448"/>
      <c r="CB290" s="448"/>
      <c r="CC290" s="448"/>
      <c r="CD290" s="448"/>
      <c r="CE290" s="448"/>
      <c r="CF290" s="448"/>
      <c r="CG290" s="448"/>
      <c r="CH290" s="448"/>
      <c r="CI290" s="448"/>
      <c r="CJ290" s="448"/>
      <c r="CK290" s="448"/>
      <c r="CL290" s="448"/>
      <c r="CM290" s="448"/>
      <c r="CN290" s="448"/>
      <c r="CO290" s="448"/>
      <c r="CP290" s="448"/>
      <c r="CQ290" s="448"/>
      <c r="CR290" s="448"/>
      <c r="CS290" s="448"/>
      <c r="CT290" s="448"/>
      <c r="CU290" s="448"/>
      <c r="CV290" s="448"/>
      <c r="CW290" s="448"/>
      <c r="CX290" s="448"/>
      <c r="CY290" s="448"/>
      <c r="CZ290" s="448"/>
      <c r="DA290" s="448"/>
      <c r="DB290" s="448"/>
      <c r="DC290" s="448"/>
      <c r="DD290" s="448"/>
      <c r="DE290" s="448"/>
      <c r="DF290" s="448"/>
      <c r="DG290" s="448"/>
      <c r="DH290" s="448"/>
      <c r="DI290" s="448"/>
      <c r="DJ290" s="448"/>
    </row>
    <row r="291" spans="1:114" s="5" customFormat="1" ht="14.1" customHeight="1" x14ac:dyDescent="0.25">
      <c r="A291" s="110"/>
      <c r="B291" s="115"/>
      <c r="C291" s="104" t="s">
        <v>174</v>
      </c>
      <c r="D291" s="105">
        <v>1739</v>
      </c>
      <c r="E291" s="173">
        <v>2000</v>
      </c>
      <c r="F291" s="105"/>
      <c r="G291" s="276"/>
      <c r="H291" s="156">
        <f t="shared" si="102"/>
        <v>2000</v>
      </c>
      <c r="I291" s="279"/>
      <c r="J291" s="204"/>
      <c r="K291" s="204"/>
      <c r="L291" s="246">
        <v>0</v>
      </c>
      <c r="M291" s="253">
        <v>1801.39</v>
      </c>
      <c r="N291" s="356">
        <v>2000</v>
      </c>
      <c r="O291" s="330"/>
      <c r="P291" s="356">
        <f t="shared" si="124"/>
        <v>2000</v>
      </c>
      <c r="Q291" s="365"/>
      <c r="R291" s="377">
        <f t="shared" si="125"/>
        <v>2000</v>
      </c>
      <c r="S291" s="331">
        <v>370</v>
      </c>
      <c r="T291" s="442"/>
      <c r="U291" s="373"/>
      <c r="V291" s="373"/>
      <c r="W291" s="373"/>
      <c r="X291" s="373"/>
      <c r="Y291" s="448"/>
      <c r="Z291" s="447"/>
      <c r="AA291" s="447"/>
      <c r="AB291" s="447"/>
      <c r="AC291" s="448"/>
      <c r="AD291" s="448"/>
      <c r="AE291" s="448"/>
      <c r="AF291" s="448"/>
      <c r="AG291" s="448"/>
      <c r="AH291" s="448"/>
      <c r="AI291" s="448"/>
      <c r="AJ291" s="448"/>
      <c r="AK291" s="448"/>
      <c r="AL291" s="448"/>
      <c r="AM291" s="448"/>
      <c r="AN291" s="448"/>
      <c r="AO291" s="448"/>
      <c r="AP291" s="448"/>
      <c r="AQ291" s="448"/>
      <c r="AR291" s="448"/>
      <c r="AS291" s="448"/>
      <c r="AT291" s="448"/>
      <c r="AU291" s="448"/>
      <c r="AV291" s="448"/>
      <c r="AW291" s="448"/>
      <c r="AX291" s="448"/>
      <c r="AY291" s="448"/>
      <c r="AZ291" s="448"/>
      <c r="BA291" s="448"/>
      <c r="BB291" s="448"/>
      <c r="BC291" s="448"/>
      <c r="BD291" s="448"/>
      <c r="BE291" s="448"/>
      <c r="BF291" s="448"/>
      <c r="BG291" s="448"/>
      <c r="BH291" s="448"/>
      <c r="BI291" s="448"/>
      <c r="BJ291" s="448"/>
      <c r="BK291" s="448"/>
      <c r="BL291" s="448"/>
      <c r="BM291" s="448"/>
      <c r="BN291" s="448"/>
      <c r="BO291" s="448"/>
      <c r="BP291" s="448"/>
      <c r="BQ291" s="448"/>
      <c r="BR291" s="448"/>
      <c r="BS291" s="448"/>
      <c r="BT291" s="448"/>
      <c r="BU291" s="448"/>
      <c r="BV291" s="448"/>
      <c r="BW291" s="448"/>
      <c r="BX291" s="448"/>
      <c r="BY291" s="448"/>
      <c r="BZ291" s="448"/>
      <c r="CA291" s="448"/>
      <c r="CB291" s="448"/>
      <c r="CC291" s="448"/>
      <c r="CD291" s="448"/>
      <c r="CE291" s="448"/>
      <c r="CF291" s="448"/>
      <c r="CG291" s="448"/>
      <c r="CH291" s="448"/>
      <c r="CI291" s="448"/>
      <c r="CJ291" s="448"/>
      <c r="CK291" s="448"/>
      <c r="CL291" s="448"/>
      <c r="CM291" s="448"/>
      <c r="CN291" s="448"/>
      <c r="CO291" s="448"/>
      <c r="CP291" s="448"/>
      <c r="CQ291" s="448"/>
      <c r="CR291" s="448"/>
      <c r="CS291" s="448"/>
      <c r="CT291" s="448"/>
      <c r="CU291" s="448"/>
      <c r="CV291" s="448"/>
      <c r="CW291" s="448"/>
      <c r="CX291" s="448"/>
      <c r="CY291" s="448"/>
      <c r="CZ291" s="448"/>
      <c r="DA291" s="448"/>
      <c r="DB291" s="448"/>
      <c r="DC291" s="448"/>
      <c r="DD291" s="448"/>
      <c r="DE291" s="448"/>
      <c r="DF291" s="448"/>
      <c r="DG291" s="448"/>
      <c r="DH291" s="448"/>
      <c r="DI291" s="448"/>
      <c r="DJ291" s="448"/>
    </row>
    <row r="292" spans="1:114" s="5" customFormat="1" ht="14.1" customHeight="1" x14ac:dyDescent="0.25">
      <c r="A292" s="110"/>
      <c r="B292" s="115"/>
      <c r="C292" s="104" t="s">
        <v>175</v>
      </c>
      <c r="D292" s="105">
        <v>191</v>
      </c>
      <c r="E292" s="173">
        <v>200</v>
      </c>
      <c r="F292" s="105"/>
      <c r="G292" s="276"/>
      <c r="H292" s="156">
        <f t="shared" si="102"/>
        <v>200</v>
      </c>
      <c r="I292" s="279"/>
      <c r="J292" s="204"/>
      <c r="K292" s="204"/>
      <c r="L292" s="246">
        <v>0</v>
      </c>
      <c r="M292" s="253">
        <v>517.11</v>
      </c>
      <c r="N292" s="356">
        <v>200</v>
      </c>
      <c r="O292" s="330"/>
      <c r="P292" s="356">
        <f t="shared" si="124"/>
        <v>200</v>
      </c>
      <c r="Q292" s="365"/>
      <c r="R292" s="377">
        <f t="shared" si="125"/>
        <v>200</v>
      </c>
      <c r="S292" s="331">
        <v>273</v>
      </c>
      <c r="T292" s="442"/>
      <c r="U292" s="373"/>
      <c r="V292" s="373"/>
      <c r="W292" s="373"/>
      <c r="X292" s="373"/>
      <c r="Y292" s="448"/>
      <c r="Z292" s="447"/>
      <c r="AA292" s="447"/>
      <c r="AB292" s="447"/>
      <c r="AC292" s="448"/>
      <c r="AD292" s="448"/>
      <c r="AE292" s="448"/>
      <c r="AF292" s="448"/>
      <c r="AG292" s="448"/>
      <c r="AH292" s="448"/>
      <c r="AI292" s="448"/>
      <c r="AJ292" s="448"/>
      <c r="AK292" s="448"/>
      <c r="AL292" s="448"/>
      <c r="AM292" s="448"/>
      <c r="AN292" s="448"/>
      <c r="AO292" s="448"/>
      <c r="AP292" s="448"/>
      <c r="AQ292" s="448"/>
      <c r="AR292" s="448"/>
      <c r="AS292" s="448"/>
      <c r="AT292" s="448"/>
      <c r="AU292" s="448"/>
      <c r="AV292" s="448"/>
      <c r="AW292" s="448"/>
      <c r="AX292" s="448"/>
      <c r="AY292" s="448"/>
      <c r="AZ292" s="448"/>
      <c r="BA292" s="448"/>
      <c r="BB292" s="448"/>
      <c r="BC292" s="448"/>
      <c r="BD292" s="448"/>
      <c r="BE292" s="448"/>
      <c r="BF292" s="448"/>
      <c r="BG292" s="448"/>
      <c r="BH292" s="448"/>
      <c r="BI292" s="448"/>
      <c r="BJ292" s="448"/>
      <c r="BK292" s="448"/>
      <c r="BL292" s="448"/>
      <c r="BM292" s="448"/>
      <c r="BN292" s="448"/>
      <c r="BO292" s="448"/>
      <c r="BP292" s="448"/>
      <c r="BQ292" s="448"/>
      <c r="BR292" s="448"/>
      <c r="BS292" s="448"/>
      <c r="BT292" s="448"/>
      <c r="BU292" s="448"/>
      <c r="BV292" s="448"/>
      <c r="BW292" s="448"/>
      <c r="BX292" s="448"/>
      <c r="BY292" s="448"/>
      <c r="BZ292" s="448"/>
      <c r="CA292" s="448"/>
      <c r="CB292" s="448"/>
      <c r="CC292" s="448"/>
      <c r="CD292" s="448"/>
      <c r="CE292" s="448"/>
      <c r="CF292" s="448"/>
      <c r="CG292" s="448"/>
      <c r="CH292" s="448"/>
      <c r="CI292" s="448"/>
      <c r="CJ292" s="448"/>
      <c r="CK292" s="448"/>
      <c r="CL292" s="448"/>
      <c r="CM292" s="448"/>
      <c r="CN292" s="448"/>
      <c r="CO292" s="448"/>
      <c r="CP292" s="448"/>
      <c r="CQ292" s="448"/>
      <c r="CR292" s="448"/>
      <c r="CS292" s="448"/>
      <c r="CT292" s="448"/>
      <c r="CU292" s="448"/>
      <c r="CV292" s="448"/>
      <c r="CW292" s="448"/>
      <c r="CX292" s="448"/>
      <c r="CY292" s="448"/>
      <c r="CZ292" s="448"/>
      <c r="DA292" s="448"/>
      <c r="DB292" s="448"/>
      <c r="DC292" s="448"/>
      <c r="DD292" s="448"/>
      <c r="DE292" s="448"/>
      <c r="DF292" s="448"/>
      <c r="DG292" s="448"/>
      <c r="DH292" s="448"/>
      <c r="DI292" s="448"/>
      <c r="DJ292" s="448"/>
    </row>
    <row r="293" spans="1:114" s="5" customFormat="1" ht="14.1" customHeight="1" x14ac:dyDescent="0.25">
      <c r="A293" s="110"/>
      <c r="B293" s="115"/>
      <c r="C293" s="104" t="s">
        <v>176</v>
      </c>
      <c r="D293" s="105">
        <v>466</v>
      </c>
      <c r="E293" s="173">
        <v>450</v>
      </c>
      <c r="F293" s="105"/>
      <c r="G293" s="276"/>
      <c r="H293" s="156">
        <f t="shared" si="102"/>
        <v>450</v>
      </c>
      <c r="I293" s="279"/>
      <c r="J293" s="204"/>
      <c r="K293" s="204"/>
      <c r="L293" s="246">
        <v>0</v>
      </c>
      <c r="M293" s="253">
        <v>777</v>
      </c>
      <c r="N293" s="356">
        <v>450</v>
      </c>
      <c r="O293" s="330"/>
      <c r="P293" s="356">
        <f t="shared" si="124"/>
        <v>450</v>
      </c>
      <c r="Q293" s="365"/>
      <c r="R293" s="377">
        <f t="shared" si="125"/>
        <v>450</v>
      </c>
      <c r="S293" s="331">
        <v>339</v>
      </c>
      <c r="T293" s="442"/>
      <c r="U293" s="373"/>
      <c r="V293" s="373"/>
      <c r="W293" s="373"/>
      <c r="X293" s="373"/>
      <c r="Y293" s="448"/>
      <c r="Z293" s="447"/>
      <c r="AA293" s="447"/>
      <c r="AB293" s="447"/>
      <c r="AC293" s="448"/>
      <c r="AD293" s="448"/>
      <c r="AE293" s="448"/>
      <c r="AF293" s="448"/>
      <c r="AG293" s="448"/>
      <c r="AH293" s="448"/>
      <c r="AI293" s="448"/>
      <c r="AJ293" s="448"/>
      <c r="AK293" s="448"/>
      <c r="AL293" s="448"/>
      <c r="AM293" s="448"/>
      <c r="AN293" s="448"/>
      <c r="AO293" s="448"/>
      <c r="AP293" s="448"/>
      <c r="AQ293" s="448"/>
      <c r="AR293" s="448"/>
      <c r="AS293" s="448"/>
      <c r="AT293" s="448"/>
      <c r="AU293" s="448"/>
      <c r="AV293" s="448"/>
      <c r="AW293" s="448"/>
      <c r="AX293" s="448"/>
      <c r="AY293" s="448"/>
      <c r="AZ293" s="448"/>
      <c r="BA293" s="448"/>
      <c r="BB293" s="448"/>
      <c r="BC293" s="448"/>
      <c r="BD293" s="448"/>
      <c r="BE293" s="448"/>
      <c r="BF293" s="448"/>
      <c r="BG293" s="448"/>
      <c r="BH293" s="448"/>
      <c r="BI293" s="448"/>
      <c r="BJ293" s="448"/>
      <c r="BK293" s="448"/>
      <c r="BL293" s="448"/>
      <c r="BM293" s="448"/>
      <c r="BN293" s="448"/>
      <c r="BO293" s="448"/>
      <c r="BP293" s="448"/>
      <c r="BQ293" s="448"/>
      <c r="BR293" s="448"/>
      <c r="BS293" s="448"/>
      <c r="BT293" s="448"/>
      <c r="BU293" s="448"/>
      <c r="BV293" s="448"/>
      <c r="BW293" s="448"/>
      <c r="BX293" s="448"/>
      <c r="BY293" s="448"/>
      <c r="BZ293" s="448"/>
      <c r="CA293" s="448"/>
      <c r="CB293" s="448"/>
      <c r="CC293" s="448"/>
      <c r="CD293" s="448"/>
      <c r="CE293" s="448"/>
      <c r="CF293" s="448"/>
      <c r="CG293" s="448"/>
      <c r="CH293" s="448"/>
      <c r="CI293" s="448"/>
      <c r="CJ293" s="448"/>
      <c r="CK293" s="448"/>
      <c r="CL293" s="448"/>
      <c r="CM293" s="448"/>
      <c r="CN293" s="448"/>
      <c r="CO293" s="448"/>
      <c r="CP293" s="448"/>
      <c r="CQ293" s="448"/>
      <c r="CR293" s="448"/>
      <c r="CS293" s="448"/>
      <c r="CT293" s="448"/>
      <c r="CU293" s="448"/>
      <c r="CV293" s="448"/>
      <c r="CW293" s="448"/>
      <c r="CX293" s="448"/>
      <c r="CY293" s="448"/>
      <c r="CZ293" s="448"/>
      <c r="DA293" s="448"/>
      <c r="DB293" s="448"/>
      <c r="DC293" s="448"/>
      <c r="DD293" s="448"/>
      <c r="DE293" s="448"/>
      <c r="DF293" s="448"/>
      <c r="DG293" s="448"/>
      <c r="DH293" s="448"/>
      <c r="DI293" s="448"/>
      <c r="DJ293" s="448"/>
    </row>
    <row r="294" spans="1:114" s="5" customFormat="1" ht="14.1" customHeight="1" x14ac:dyDescent="0.25">
      <c r="A294" s="110"/>
      <c r="B294" s="115"/>
      <c r="C294" s="104" t="s">
        <v>251</v>
      </c>
      <c r="D294" s="105">
        <v>2800</v>
      </c>
      <c r="E294" s="173">
        <v>2000</v>
      </c>
      <c r="F294" s="105"/>
      <c r="G294" s="276"/>
      <c r="H294" s="156">
        <f t="shared" si="102"/>
        <v>2000</v>
      </c>
      <c r="I294" s="279"/>
      <c r="J294" s="204"/>
      <c r="K294" s="204"/>
      <c r="L294" s="246">
        <v>0</v>
      </c>
      <c r="M294" s="253">
        <v>373.2</v>
      </c>
      <c r="N294" s="356">
        <v>2000</v>
      </c>
      <c r="O294" s="330"/>
      <c r="P294" s="356">
        <f t="shared" si="124"/>
        <v>2000</v>
      </c>
      <c r="Q294" s="365"/>
      <c r="R294" s="377">
        <f t="shared" si="125"/>
        <v>2000</v>
      </c>
      <c r="S294" s="331">
        <v>156</v>
      </c>
      <c r="T294" s="442"/>
      <c r="U294" s="373"/>
      <c r="V294" s="373"/>
      <c r="W294" s="373"/>
      <c r="X294" s="373"/>
      <c r="Y294" s="448"/>
      <c r="Z294" s="447"/>
      <c r="AA294" s="447"/>
      <c r="AB294" s="447"/>
      <c r="AC294" s="448"/>
      <c r="AD294" s="448"/>
      <c r="AE294" s="448"/>
      <c r="AF294" s="448"/>
      <c r="AG294" s="448"/>
      <c r="AH294" s="448"/>
      <c r="AI294" s="448"/>
      <c r="AJ294" s="448"/>
      <c r="AK294" s="448"/>
      <c r="AL294" s="448"/>
      <c r="AM294" s="448"/>
      <c r="AN294" s="448"/>
      <c r="AO294" s="448"/>
      <c r="AP294" s="448"/>
      <c r="AQ294" s="448"/>
      <c r="AR294" s="448"/>
      <c r="AS294" s="448"/>
      <c r="AT294" s="448"/>
      <c r="AU294" s="448"/>
      <c r="AV294" s="448"/>
      <c r="AW294" s="448"/>
      <c r="AX294" s="448"/>
      <c r="AY294" s="448"/>
      <c r="AZ294" s="448"/>
      <c r="BA294" s="448"/>
      <c r="BB294" s="448"/>
      <c r="BC294" s="448"/>
      <c r="BD294" s="448"/>
      <c r="BE294" s="448"/>
      <c r="BF294" s="448"/>
      <c r="BG294" s="448"/>
      <c r="BH294" s="448"/>
      <c r="BI294" s="448"/>
      <c r="BJ294" s="448"/>
      <c r="BK294" s="448"/>
      <c r="BL294" s="448"/>
      <c r="BM294" s="448"/>
      <c r="BN294" s="448"/>
      <c r="BO294" s="448"/>
      <c r="BP294" s="448"/>
      <c r="BQ294" s="448"/>
      <c r="BR294" s="448"/>
      <c r="BS294" s="448"/>
      <c r="BT294" s="448"/>
      <c r="BU294" s="448"/>
      <c r="BV294" s="448"/>
      <c r="BW294" s="448"/>
      <c r="BX294" s="448"/>
      <c r="BY294" s="448"/>
      <c r="BZ294" s="448"/>
      <c r="CA294" s="448"/>
      <c r="CB294" s="448"/>
      <c r="CC294" s="448"/>
      <c r="CD294" s="448"/>
      <c r="CE294" s="448"/>
      <c r="CF294" s="448"/>
      <c r="CG294" s="448"/>
      <c r="CH294" s="448"/>
      <c r="CI294" s="448"/>
      <c r="CJ294" s="448"/>
      <c r="CK294" s="448"/>
      <c r="CL294" s="448"/>
      <c r="CM294" s="448"/>
      <c r="CN294" s="448"/>
      <c r="CO294" s="448"/>
      <c r="CP294" s="448"/>
      <c r="CQ294" s="448"/>
      <c r="CR294" s="448"/>
      <c r="CS294" s="448"/>
      <c r="CT294" s="448"/>
      <c r="CU294" s="448"/>
      <c r="CV294" s="448"/>
      <c r="CW294" s="448"/>
      <c r="CX294" s="448"/>
      <c r="CY294" s="448"/>
      <c r="CZ294" s="448"/>
      <c r="DA294" s="448"/>
      <c r="DB294" s="448"/>
      <c r="DC294" s="448"/>
      <c r="DD294" s="448"/>
      <c r="DE294" s="448"/>
      <c r="DF294" s="448"/>
      <c r="DG294" s="448"/>
      <c r="DH294" s="448"/>
      <c r="DI294" s="448"/>
      <c r="DJ294" s="448"/>
    </row>
    <row r="295" spans="1:114" s="5" customFormat="1" ht="14.1" customHeight="1" x14ac:dyDescent="0.25">
      <c r="A295" s="110"/>
      <c r="B295" s="115"/>
      <c r="C295" s="104" t="s">
        <v>178</v>
      </c>
      <c r="D295" s="105">
        <v>365</v>
      </c>
      <c r="E295" s="173">
        <v>140</v>
      </c>
      <c r="F295" s="105"/>
      <c r="G295" s="276"/>
      <c r="H295" s="156">
        <f t="shared" si="102"/>
        <v>140</v>
      </c>
      <c r="I295" s="279"/>
      <c r="J295" s="204"/>
      <c r="K295" s="204"/>
      <c r="L295" s="246">
        <v>0</v>
      </c>
      <c r="M295" s="246">
        <v>209</v>
      </c>
      <c r="N295" s="356">
        <v>140</v>
      </c>
      <c r="O295" s="330"/>
      <c r="P295" s="351">
        <f t="shared" si="124"/>
        <v>140</v>
      </c>
      <c r="Q295" s="365"/>
      <c r="R295" s="377">
        <f t="shared" si="125"/>
        <v>140</v>
      </c>
      <c r="S295" s="331">
        <v>51</v>
      </c>
      <c r="T295" s="442"/>
      <c r="U295" s="373"/>
      <c r="V295" s="373"/>
      <c r="W295" s="373"/>
      <c r="X295" s="373"/>
      <c r="Y295" s="445"/>
      <c r="Z295" s="447"/>
      <c r="AA295" s="447"/>
      <c r="AB295" s="447"/>
      <c r="AC295" s="448"/>
      <c r="AD295" s="448"/>
      <c r="AE295" s="448"/>
      <c r="AF295" s="448"/>
      <c r="AG295" s="448"/>
      <c r="AH295" s="448"/>
      <c r="AI295" s="448"/>
      <c r="AJ295" s="448"/>
      <c r="AK295" s="448"/>
      <c r="AL295" s="448"/>
      <c r="AM295" s="448"/>
      <c r="AN295" s="448"/>
      <c r="AO295" s="448"/>
      <c r="AP295" s="448"/>
      <c r="AQ295" s="448"/>
      <c r="AR295" s="448"/>
      <c r="AS295" s="448"/>
      <c r="AT295" s="448"/>
      <c r="AU295" s="448"/>
      <c r="AV295" s="448"/>
      <c r="AW295" s="448"/>
      <c r="AX295" s="448"/>
      <c r="AY295" s="448"/>
      <c r="AZ295" s="448"/>
      <c r="BA295" s="448"/>
      <c r="BB295" s="448"/>
      <c r="BC295" s="448"/>
      <c r="BD295" s="448"/>
      <c r="BE295" s="448"/>
      <c r="BF295" s="448"/>
      <c r="BG295" s="448"/>
      <c r="BH295" s="448"/>
      <c r="BI295" s="448"/>
      <c r="BJ295" s="448"/>
      <c r="BK295" s="448"/>
      <c r="BL295" s="448"/>
      <c r="BM295" s="448"/>
      <c r="BN295" s="448"/>
      <c r="BO295" s="448"/>
      <c r="BP295" s="448"/>
      <c r="BQ295" s="448"/>
      <c r="BR295" s="448"/>
      <c r="BS295" s="448"/>
      <c r="BT295" s="448"/>
      <c r="BU295" s="448"/>
      <c r="BV295" s="448"/>
      <c r="BW295" s="448"/>
      <c r="BX295" s="448"/>
      <c r="BY295" s="448"/>
      <c r="BZ295" s="448"/>
      <c r="CA295" s="448"/>
      <c r="CB295" s="448"/>
      <c r="CC295" s="448"/>
      <c r="CD295" s="448"/>
      <c r="CE295" s="448"/>
      <c r="CF295" s="448"/>
      <c r="CG295" s="448"/>
      <c r="CH295" s="448"/>
      <c r="CI295" s="448"/>
      <c r="CJ295" s="448"/>
      <c r="CK295" s="448"/>
      <c r="CL295" s="448"/>
      <c r="CM295" s="448"/>
      <c r="CN295" s="448"/>
      <c r="CO295" s="448"/>
      <c r="CP295" s="448"/>
      <c r="CQ295" s="448"/>
      <c r="CR295" s="448"/>
      <c r="CS295" s="448"/>
      <c r="CT295" s="448"/>
      <c r="CU295" s="448"/>
      <c r="CV295" s="448"/>
      <c r="CW295" s="448"/>
      <c r="CX295" s="448"/>
      <c r="CY295" s="448"/>
      <c r="CZ295" s="448"/>
      <c r="DA295" s="448"/>
      <c r="DB295" s="448"/>
      <c r="DC295" s="448"/>
      <c r="DD295" s="448"/>
      <c r="DE295" s="448"/>
      <c r="DF295" s="448"/>
      <c r="DG295" s="448"/>
      <c r="DH295" s="448"/>
      <c r="DI295" s="448"/>
      <c r="DJ295" s="448"/>
    </row>
    <row r="296" spans="1:114" ht="14.1" customHeight="1" x14ac:dyDescent="0.25">
      <c r="A296" s="43"/>
      <c r="B296" s="44" t="s">
        <v>180</v>
      </c>
      <c r="C296" s="45" t="s">
        <v>181</v>
      </c>
      <c r="D296" s="20">
        <v>4039</v>
      </c>
      <c r="E296" s="156">
        <v>2000</v>
      </c>
      <c r="F296" s="55"/>
      <c r="G296" s="273">
        <f t="shared" si="120"/>
        <v>-2000</v>
      </c>
      <c r="H296" s="156">
        <f t="shared" si="102"/>
        <v>2000</v>
      </c>
      <c r="I296" s="207"/>
      <c r="J296" s="157"/>
      <c r="K296" s="157"/>
      <c r="L296" s="157">
        <v>2000</v>
      </c>
      <c r="M296" s="157">
        <v>10</v>
      </c>
      <c r="N296" s="351">
        <v>2000</v>
      </c>
      <c r="O296" s="225"/>
      <c r="P296" s="351">
        <f t="shared" si="124"/>
        <v>2000</v>
      </c>
      <c r="Q296" s="331"/>
      <c r="R296" s="377">
        <f t="shared" si="125"/>
        <v>2000</v>
      </c>
      <c r="S296" s="331">
        <v>0</v>
      </c>
      <c r="T296" s="442"/>
    </row>
    <row r="297" spans="1:114" ht="14.1" customHeight="1" x14ac:dyDescent="0.25">
      <c r="A297" s="43"/>
      <c r="B297" s="44" t="s">
        <v>182</v>
      </c>
      <c r="C297" s="45" t="s">
        <v>162</v>
      </c>
      <c r="D297" s="20">
        <v>144</v>
      </c>
      <c r="E297" s="156">
        <v>200</v>
      </c>
      <c r="F297" s="20"/>
      <c r="G297" s="273">
        <f t="shared" si="120"/>
        <v>-200</v>
      </c>
      <c r="H297" s="156">
        <f t="shared" si="102"/>
        <v>200</v>
      </c>
      <c r="I297" s="207"/>
      <c r="J297" s="157"/>
      <c r="K297" s="157"/>
      <c r="L297" s="157">
        <v>200</v>
      </c>
      <c r="M297" s="157">
        <v>118.94</v>
      </c>
      <c r="N297" s="351">
        <v>200</v>
      </c>
      <c r="O297" s="225"/>
      <c r="P297" s="351">
        <f t="shared" si="124"/>
        <v>200</v>
      </c>
      <c r="Q297" s="331"/>
      <c r="R297" s="377">
        <f t="shared" si="125"/>
        <v>200</v>
      </c>
      <c r="S297" s="331">
        <v>254</v>
      </c>
      <c r="T297" s="442"/>
    </row>
    <row r="298" spans="1:114" ht="14.1" customHeight="1" x14ac:dyDescent="0.25">
      <c r="A298" s="43"/>
      <c r="B298" s="44" t="s">
        <v>183</v>
      </c>
      <c r="C298" s="45" t="s">
        <v>184</v>
      </c>
      <c r="D298" s="20">
        <v>10216</v>
      </c>
      <c r="E298" s="156">
        <v>2500</v>
      </c>
      <c r="F298" s="20"/>
      <c r="G298" s="273">
        <f t="shared" si="120"/>
        <v>-2500</v>
      </c>
      <c r="H298" s="156">
        <f t="shared" si="102"/>
        <v>2500</v>
      </c>
      <c r="I298" s="207"/>
      <c r="J298" s="157"/>
      <c r="K298" s="157"/>
      <c r="L298" s="157">
        <v>2500</v>
      </c>
      <c r="M298" s="157">
        <v>2181.11</v>
      </c>
      <c r="N298" s="351">
        <v>2500</v>
      </c>
      <c r="O298" s="225"/>
      <c r="P298" s="351">
        <f t="shared" si="124"/>
        <v>2500</v>
      </c>
      <c r="Q298" s="331"/>
      <c r="R298" s="377">
        <f t="shared" si="125"/>
        <v>2500</v>
      </c>
      <c r="S298" s="331">
        <v>3540</v>
      </c>
      <c r="T298" s="442"/>
    </row>
    <row r="299" spans="1:114" ht="14.1" customHeight="1" x14ac:dyDescent="0.25">
      <c r="A299" s="43"/>
      <c r="B299" s="44">
        <v>5522</v>
      </c>
      <c r="C299" s="45" t="s">
        <v>188</v>
      </c>
      <c r="D299" s="20">
        <v>0</v>
      </c>
      <c r="E299" s="156">
        <v>50</v>
      </c>
      <c r="F299" s="20"/>
      <c r="G299" s="273">
        <f t="shared" si="120"/>
        <v>-50</v>
      </c>
      <c r="H299" s="156">
        <f t="shared" si="102"/>
        <v>50</v>
      </c>
      <c r="I299" s="207"/>
      <c r="J299" s="157"/>
      <c r="K299" s="157"/>
      <c r="L299" s="157">
        <v>50</v>
      </c>
      <c r="M299" s="157">
        <v>0</v>
      </c>
      <c r="N299" s="351">
        <v>50</v>
      </c>
      <c r="O299" s="225"/>
      <c r="P299" s="351">
        <f t="shared" si="124"/>
        <v>50</v>
      </c>
      <c r="Q299" s="331"/>
      <c r="R299" s="377">
        <f t="shared" si="125"/>
        <v>50</v>
      </c>
      <c r="S299" s="331">
        <v>0</v>
      </c>
      <c r="T299" s="442"/>
    </row>
    <row r="300" spans="1:114" ht="14.1" customHeight="1" x14ac:dyDescent="0.25">
      <c r="A300" s="43"/>
      <c r="B300" s="44" t="s">
        <v>189</v>
      </c>
      <c r="C300" s="45" t="s">
        <v>190</v>
      </c>
      <c r="D300" s="20">
        <v>949</v>
      </c>
      <c r="E300" s="156">
        <v>0</v>
      </c>
      <c r="F300" s="20"/>
      <c r="G300" s="273">
        <f t="shared" si="120"/>
        <v>0</v>
      </c>
      <c r="H300" s="156">
        <f t="shared" si="102"/>
        <v>0</v>
      </c>
      <c r="I300" s="207"/>
      <c r="J300" s="157"/>
      <c r="K300" s="157"/>
      <c r="L300" s="157"/>
      <c r="M300" s="157"/>
      <c r="N300" s="351"/>
      <c r="O300" s="225"/>
      <c r="P300" s="351">
        <f t="shared" si="124"/>
        <v>0</v>
      </c>
      <c r="Q300" s="331"/>
      <c r="R300" s="377">
        <f t="shared" si="125"/>
        <v>0</v>
      </c>
      <c r="S300" s="331">
        <v>0</v>
      </c>
      <c r="T300" s="442"/>
    </row>
    <row r="301" spans="1:114" ht="14.1" customHeight="1" x14ac:dyDescent="0.25">
      <c r="A301" s="43"/>
      <c r="B301" s="44" t="s">
        <v>214</v>
      </c>
      <c r="C301" s="45" t="s">
        <v>163</v>
      </c>
      <c r="D301" s="20">
        <v>1719</v>
      </c>
      <c r="E301" s="156">
        <v>500</v>
      </c>
      <c r="F301" s="20"/>
      <c r="G301" s="273">
        <f t="shared" si="120"/>
        <v>-500</v>
      </c>
      <c r="H301" s="156">
        <f t="shared" si="102"/>
        <v>500</v>
      </c>
      <c r="I301" s="207"/>
      <c r="J301" s="157"/>
      <c r="K301" s="157"/>
      <c r="L301" s="157">
        <v>500</v>
      </c>
      <c r="M301" s="157">
        <v>1040</v>
      </c>
      <c r="N301" s="351">
        <v>500</v>
      </c>
      <c r="O301" s="225"/>
      <c r="P301" s="351">
        <f t="shared" si="124"/>
        <v>500</v>
      </c>
      <c r="Q301" s="331">
        <v>100</v>
      </c>
      <c r="R301" s="377">
        <f t="shared" si="125"/>
        <v>600</v>
      </c>
      <c r="S301" s="331">
        <v>260</v>
      </c>
      <c r="T301" s="442"/>
    </row>
    <row r="302" spans="1:114" ht="14.1" customHeight="1" x14ac:dyDescent="0.25">
      <c r="A302" s="82" t="s">
        <v>274</v>
      </c>
      <c r="B302" s="68"/>
      <c r="C302" s="69" t="s">
        <v>275</v>
      </c>
      <c r="D302" s="79">
        <f>+D303+D304</f>
        <v>56753</v>
      </c>
      <c r="E302" s="79">
        <f>+E304</f>
        <v>42000</v>
      </c>
      <c r="F302" s="79">
        <f t="shared" ref="F302:H302" si="126">+F304</f>
        <v>0</v>
      </c>
      <c r="G302" s="75">
        <f t="shared" si="126"/>
        <v>0</v>
      </c>
      <c r="H302" s="106">
        <f t="shared" si="126"/>
        <v>52000</v>
      </c>
      <c r="I302" s="239">
        <f>+I304</f>
        <v>10000</v>
      </c>
      <c r="J302" s="75">
        <f>+J303+J304</f>
        <v>-4500</v>
      </c>
      <c r="K302" s="75">
        <f t="shared" ref="K302:M302" si="127">+K303+K304</f>
        <v>3000</v>
      </c>
      <c r="L302" s="75">
        <f t="shared" si="127"/>
        <v>50500</v>
      </c>
      <c r="M302" s="75">
        <f t="shared" si="127"/>
        <v>43909</v>
      </c>
      <c r="N302" s="352">
        <f>+N303+N304</f>
        <v>52000</v>
      </c>
      <c r="O302" s="224">
        <f>+O303+O304</f>
        <v>-4000</v>
      </c>
      <c r="P302" s="352">
        <f>+O302+N302</f>
        <v>48000</v>
      </c>
      <c r="Q302" s="224"/>
      <c r="R302" s="379">
        <f>+Q302+P302</f>
        <v>48000</v>
      </c>
      <c r="S302" s="224">
        <f>+S303+S304</f>
        <v>23602</v>
      </c>
      <c r="T302" s="442"/>
    </row>
    <row r="303" spans="1:114" s="155" customFormat="1" ht="14.1" customHeight="1" x14ac:dyDescent="0.25">
      <c r="A303" s="191"/>
      <c r="B303" s="163">
        <v>45</v>
      </c>
      <c r="C303" s="187" t="s">
        <v>276</v>
      </c>
      <c r="D303" s="156">
        <v>29710</v>
      </c>
      <c r="E303" s="156"/>
      <c r="F303" s="153"/>
      <c r="G303" s="209"/>
      <c r="H303" s="156">
        <f t="shared" si="102"/>
        <v>0</v>
      </c>
      <c r="I303" s="205"/>
      <c r="J303" s="184">
        <v>500</v>
      </c>
      <c r="K303" s="184">
        <v>29600</v>
      </c>
      <c r="L303" s="184">
        <v>28100</v>
      </c>
      <c r="M303" s="184">
        <v>28160</v>
      </c>
      <c r="N303" s="353">
        <v>28000</v>
      </c>
      <c r="O303" s="226"/>
      <c r="P303" s="353">
        <f t="shared" ref="P303:P310" si="128">+O303+N303</f>
        <v>28000</v>
      </c>
      <c r="Q303" s="331"/>
      <c r="R303" s="377">
        <f>+Q303+P303</f>
        <v>28000</v>
      </c>
      <c r="S303" s="331">
        <v>18700</v>
      </c>
      <c r="T303" s="442"/>
      <c r="U303" s="373"/>
      <c r="V303" s="373"/>
      <c r="W303" s="373"/>
      <c r="X303" s="373"/>
      <c r="Y303" s="345"/>
      <c r="Z303" s="345"/>
      <c r="AA303" s="345"/>
      <c r="AB303" s="345"/>
      <c r="AC303" s="345"/>
      <c r="AD303" s="345"/>
      <c r="AE303" s="345"/>
      <c r="AF303" s="345"/>
      <c r="AG303" s="345"/>
      <c r="AH303" s="345"/>
      <c r="AI303" s="345"/>
      <c r="AJ303" s="345"/>
      <c r="AK303" s="345"/>
      <c r="AL303" s="345"/>
      <c r="AM303" s="345"/>
      <c r="AN303" s="345"/>
      <c r="AO303" s="345"/>
      <c r="AP303" s="345"/>
      <c r="AQ303" s="345"/>
      <c r="AR303" s="345"/>
      <c r="AS303" s="345"/>
      <c r="AT303" s="345"/>
      <c r="AU303" s="345"/>
      <c r="AV303" s="345"/>
      <c r="AW303" s="345"/>
      <c r="AX303" s="345"/>
      <c r="AY303" s="345"/>
      <c r="AZ303" s="345"/>
      <c r="BA303" s="345"/>
      <c r="BB303" s="345"/>
      <c r="BC303" s="345"/>
      <c r="BD303" s="345"/>
      <c r="BE303" s="345"/>
      <c r="BF303" s="345"/>
      <c r="BG303" s="345"/>
      <c r="BH303" s="345"/>
      <c r="BI303" s="345"/>
      <c r="BJ303" s="345"/>
      <c r="BK303" s="345"/>
      <c r="BL303" s="345"/>
      <c r="BM303" s="345"/>
      <c r="BN303" s="345"/>
      <c r="BO303" s="345"/>
      <c r="BP303" s="345"/>
      <c r="BQ303" s="345"/>
      <c r="BR303" s="345"/>
      <c r="BS303" s="345"/>
      <c r="BT303" s="345"/>
      <c r="BU303" s="345"/>
      <c r="BV303" s="345"/>
      <c r="BW303" s="345"/>
      <c r="BX303" s="345"/>
      <c r="BY303" s="345"/>
      <c r="BZ303" s="345"/>
      <c r="CA303" s="345"/>
      <c r="CB303" s="345"/>
      <c r="CC303" s="345"/>
      <c r="CD303" s="345"/>
      <c r="CE303" s="345"/>
      <c r="CF303" s="345"/>
      <c r="CG303" s="345"/>
      <c r="CH303" s="345"/>
      <c r="CI303" s="345"/>
      <c r="CJ303" s="345"/>
      <c r="CK303" s="345"/>
      <c r="CL303" s="345"/>
      <c r="CM303" s="345"/>
      <c r="CN303" s="345"/>
      <c r="CO303" s="345"/>
      <c r="CP303" s="345"/>
      <c r="CQ303" s="345"/>
      <c r="CR303" s="345"/>
      <c r="CS303" s="345"/>
      <c r="CT303" s="345"/>
      <c r="CU303" s="345"/>
      <c r="CV303" s="345"/>
      <c r="CW303" s="345"/>
      <c r="CX303" s="345"/>
      <c r="CY303" s="345"/>
      <c r="CZ303" s="345"/>
      <c r="DA303" s="345"/>
      <c r="DB303" s="345"/>
      <c r="DC303" s="345"/>
      <c r="DD303" s="345"/>
      <c r="DE303" s="345"/>
      <c r="DF303" s="345"/>
      <c r="DG303" s="345"/>
      <c r="DH303" s="345"/>
      <c r="DI303" s="345"/>
      <c r="DJ303" s="345"/>
    </row>
    <row r="304" spans="1:114" s="155" customFormat="1" ht="14.1" customHeight="1" x14ac:dyDescent="0.25">
      <c r="A304" s="191"/>
      <c r="B304" s="163">
        <v>55</v>
      </c>
      <c r="C304" s="187" t="s">
        <v>154</v>
      </c>
      <c r="D304" s="156">
        <f>SUM(D305:D311)</f>
        <v>27043</v>
      </c>
      <c r="E304" s="156">
        <v>42000</v>
      </c>
      <c r="F304" s="153"/>
      <c r="G304" s="209"/>
      <c r="H304" s="156">
        <f t="shared" si="102"/>
        <v>52000</v>
      </c>
      <c r="I304" s="205">
        <v>10000</v>
      </c>
      <c r="J304" s="184">
        <f>SUM(J305:J311)</f>
        <v>-5000</v>
      </c>
      <c r="K304" s="184">
        <f t="shared" ref="K304:M304" si="129">SUM(K305:K311)</f>
        <v>-26600</v>
      </c>
      <c r="L304" s="184">
        <f t="shared" si="129"/>
        <v>22400</v>
      </c>
      <c r="M304" s="184">
        <f t="shared" si="129"/>
        <v>15749</v>
      </c>
      <c r="N304" s="353">
        <v>24000</v>
      </c>
      <c r="O304" s="226">
        <v>-4000</v>
      </c>
      <c r="P304" s="353">
        <f t="shared" si="128"/>
        <v>20000</v>
      </c>
      <c r="Q304" s="331"/>
      <c r="R304" s="377">
        <f t="shared" ref="R304:R311" si="130">+Q304+P304</f>
        <v>20000</v>
      </c>
      <c r="S304" s="331">
        <f>SUM(S305:S311)</f>
        <v>4902</v>
      </c>
      <c r="T304" s="442"/>
      <c r="U304" s="373"/>
      <c r="V304" s="373"/>
      <c r="W304" s="373"/>
      <c r="X304" s="373"/>
      <c r="Y304" s="345"/>
      <c r="Z304" s="345"/>
      <c r="AA304" s="345"/>
      <c r="AB304" s="345"/>
      <c r="AC304" s="345"/>
      <c r="AD304" s="345"/>
      <c r="AE304" s="345"/>
      <c r="AF304" s="345"/>
      <c r="AG304" s="345"/>
      <c r="AH304" s="345"/>
      <c r="AI304" s="345"/>
      <c r="AJ304" s="345"/>
      <c r="AK304" s="345"/>
      <c r="AL304" s="345"/>
      <c r="AM304" s="345"/>
      <c r="AN304" s="345"/>
      <c r="AO304" s="345"/>
      <c r="AP304" s="345"/>
      <c r="AQ304" s="345"/>
      <c r="AR304" s="345"/>
      <c r="AS304" s="345"/>
      <c r="AT304" s="345"/>
      <c r="AU304" s="345"/>
      <c r="AV304" s="345"/>
      <c r="AW304" s="345"/>
      <c r="AX304" s="345"/>
      <c r="AY304" s="345"/>
      <c r="AZ304" s="345"/>
      <c r="BA304" s="345"/>
      <c r="BB304" s="345"/>
      <c r="BC304" s="345"/>
      <c r="BD304" s="345"/>
      <c r="BE304" s="345"/>
      <c r="BF304" s="345"/>
      <c r="BG304" s="345"/>
      <c r="BH304" s="345"/>
      <c r="BI304" s="345"/>
      <c r="BJ304" s="345"/>
      <c r="BK304" s="345"/>
      <c r="BL304" s="345"/>
      <c r="BM304" s="345"/>
      <c r="BN304" s="345"/>
      <c r="BO304" s="345"/>
      <c r="BP304" s="345"/>
      <c r="BQ304" s="345"/>
      <c r="BR304" s="345"/>
      <c r="BS304" s="345"/>
      <c r="BT304" s="345"/>
      <c r="BU304" s="345"/>
      <c r="BV304" s="345"/>
      <c r="BW304" s="345"/>
      <c r="BX304" s="345"/>
      <c r="BY304" s="345"/>
      <c r="BZ304" s="345"/>
      <c r="CA304" s="345"/>
      <c r="CB304" s="345"/>
      <c r="CC304" s="345"/>
      <c r="CD304" s="345"/>
      <c r="CE304" s="345"/>
      <c r="CF304" s="345"/>
      <c r="CG304" s="345"/>
      <c r="CH304" s="345"/>
      <c r="CI304" s="345"/>
      <c r="CJ304" s="345"/>
      <c r="CK304" s="345"/>
      <c r="CL304" s="345"/>
      <c r="CM304" s="345"/>
      <c r="CN304" s="345"/>
      <c r="CO304" s="345"/>
      <c r="CP304" s="345"/>
      <c r="CQ304" s="345"/>
      <c r="CR304" s="345"/>
      <c r="CS304" s="345"/>
      <c r="CT304" s="345"/>
      <c r="CU304" s="345"/>
      <c r="CV304" s="345"/>
      <c r="CW304" s="345"/>
      <c r="CX304" s="345"/>
      <c r="CY304" s="345"/>
      <c r="CZ304" s="345"/>
      <c r="DA304" s="345"/>
      <c r="DB304" s="345"/>
      <c r="DC304" s="345"/>
      <c r="DD304" s="345"/>
      <c r="DE304" s="345"/>
      <c r="DF304" s="345"/>
      <c r="DG304" s="345"/>
      <c r="DH304" s="345"/>
      <c r="DI304" s="345"/>
      <c r="DJ304" s="345"/>
    </row>
    <row r="305" spans="1:114" s="155" customFormat="1" ht="14.1" customHeight="1" x14ac:dyDescent="0.25">
      <c r="A305" s="191"/>
      <c r="B305" s="163">
        <v>5500</v>
      </c>
      <c r="C305" s="187" t="s">
        <v>166</v>
      </c>
      <c r="D305" s="156">
        <v>350</v>
      </c>
      <c r="E305" s="156"/>
      <c r="F305" s="153"/>
      <c r="G305" s="209"/>
      <c r="H305" s="156">
        <f t="shared" si="102"/>
        <v>0</v>
      </c>
      <c r="I305" s="205"/>
      <c r="J305" s="184"/>
      <c r="K305" s="157">
        <v>2000</v>
      </c>
      <c r="L305" s="157">
        <v>2000</v>
      </c>
      <c r="M305" s="157">
        <v>2242</v>
      </c>
      <c r="N305" s="353"/>
      <c r="O305" s="226"/>
      <c r="P305" s="354">
        <f t="shared" si="128"/>
        <v>0</v>
      </c>
      <c r="Q305" s="331"/>
      <c r="R305" s="377">
        <f t="shared" si="130"/>
        <v>0</v>
      </c>
      <c r="S305" s="331"/>
      <c r="T305" s="442"/>
      <c r="U305" s="373"/>
      <c r="V305" s="373"/>
      <c r="W305" s="373"/>
      <c r="X305" s="373"/>
      <c r="Y305" s="345"/>
      <c r="Z305" s="345"/>
      <c r="AA305" s="345"/>
      <c r="AB305" s="345"/>
      <c r="AC305" s="345"/>
      <c r="AD305" s="345"/>
      <c r="AE305" s="345"/>
      <c r="AF305" s="345"/>
      <c r="AG305" s="345"/>
      <c r="AH305" s="345"/>
      <c r="AI305" s="345"/>
      <c r="AJ305" s="345"/>
      <c r="AK305" s="345"/>
      <c r="AL305" s="345"/>
      <c r="AM305" s="345"/>
      <c r="AN305" s="345"/>
      <c r="AO305" s="345"/>
      <c r="AP305" s="345"/>
      <c r="AQ305" s="345"/>
      <c r="AR305" s="345"/>
      <c r="AS305" s="345"/>
      <c r="AT305" s="345"/>
      <c r="AU305" s="345"/>
      <c r="AV305" s="345"/>
      <c r="AW305" s="345"/>
      <c r="AX305" s="345"/>
      <c r="AY305" s="345"/>
      <c r="AZ305" s="345"/>
      <c r="BA305" s="345"/>
      <c r="BB305" s="345"/>
      <c r="BC305" s="345"/>
      <c r="BD305" s="345"/>
      <c r="BE305" s="345"/>
      <c r="BF305" s="345"/>
      <c r="BG305" s="345"/>
      <c r="BH305" s="345"/>
      <c r="BI305" s="345"/>
      <c r="BJ305" s="345"/>
      <c r="BK305" s="345"/>
      <c r="BL305" s="345"/>
      <c r="BM305" s="345"/>
      <c r="BN305" s="345"/>
      <c r="BO305" s="345"/>
      <c r="BP305" s="345"/>
      <c r="BQ305" s="345"/>
      <c r="BR305" s="345"/>
      <c r="BS305" s="345"/>
      <c r="BT305" s="345"/>
      <c r="BU305" s="345"/>
      <c r="BV305" s="345"/>
      <c r="BW305" s="345"/>
      <c r="BX305" s="345"/>
      <c r="BY305" s="345"/>
      <c r="BZ305" s="345"/>
      <c r="CA305" s="345"/>
      <c r="CB305" s="345"/>
      <c r="CC305" s="345"/>
      <c r="CD305" s="345"/>
      <c r="CE305" s="345"/>
      <c r="CF305" s="345"/>
      <c r="CG305" s="345"/>
      <c r="CH305" s="345"/>
      <c r="CI305" s="345"/>
      <c r="CJ305" s="345"/>
      <c r="CK305" s="345"/>
      <c r="CL305" s="345"/>
      <c r="CM305" s="345"/>
      <c r="CN305" s="345"/>
      <c r="CO305" s="345"/>
      <c r="CP305" s="345"/>
      <c r="CQ305" s="345"/>
      <c r="CR305" s="345"/>
      <c r="CS305" s="345"/>
      <c r="CT305" s="345"/>
      <c r="CU305" s="345"/>
      <c r="CV305" s="345"/>
      <c r="CW305" s="345"/>
      <c r="CX305" s="345"/>
      <c r="CY305" s="345"/>
      <c r="CZ305" s="345"/>
      <c r="DA305" s="345"/>
      <c r="DB305" s="345"/>
      <c r="DC305" s="345"/>
      <c r="DD305" s="345"/>
      <c r="DE305" s="345"/>
      <c r="DF305" s="345"/>
      <c r="DG305" s="345"/>
      <c r="DH305" s="345"/>
      <c r="DI305" s="345"/>
      <c r="DJ305" s="345"/>
    </row>
    <row r="306" spans="1:114" s="155" customFormat="1" ht="14.1" customHeight="1" x14ac:dyDescent="0.25">
      <c r="A306" s="191"/>
      <c r="B306" s="163">
        <v>5504</v>
      </c>
      <c r="C306" s="187" t="s">
        <v>277</v>
      </c>
      <c r="D306" s="156">
        <v>663</v>
      </c>
      <c r="E306" s="156"/>
      <c r="F306" s="153"/>
      <c r="G306" s="209"/>
      <c r="H306" s="156">
        <f t="shared" ref="H306:H417" si="131">E306+I306</f>
        <v>0</v>
      </c>
      <c r="I306" s="205"/>
      <c r="J306" s="184"/>
      <c r="K306" s="157"/>
      <c r="L306" s="157"/>
      <c r="M306" s="157">
        <v>210</v>
      </c>
      <c r="N306" s="353"/>
      <c r="O306" s="226"/>
      <c r="P306" s="354">
        <f t="shared" si="128"/>
        <v>0</v>
      </c>
      <c r="Q306" s="331"/>
      <c r="R306" s="377">
        <f t="shared" si="130"/>
        <v>0</v>
      </c>
      <c r="S306" s="331"/>
      <c r="T306" s="442"/>
      <c r="U306" s="373"/>
      <c r="V306" s="373"/>
      <c r="W306" s="373"/>
      <c r="X306" s="373"/>
      <c r="Y306" s="345"/>
      <c r="Z306" s="345"/>
      <c r="AA306" s="345"/>
      <c r="AB306" s="345"/>
      <c r="AC306" s="345"/>
      <c r="AD306" s="345"/>
      <c r="AE306" s="345"/>
      <c r="AF306" s="345"/>
      <c r="AG306" s="345"/>
      <c r="AH306" s="345"/>
      <c r="AI306" s="345"/>
      <c r="AJ306" s="345"/>
      <c r="AK306" s="345"/>
      <c r="AL306" s="345"/>
      <c r="AM306" s="345"/>
      <c r="AN306" s="345"/>
      <c r="AO306" s="345"/>
      <c r="AP306" s="345"/>
      <c r="AQ306" s="345"/>
      <c r="AR306" s="345"/>
      <c r="AS306" s="345"/>
      <c r="AT306" s="345"/>
      <c r="AU306" s="345"/>
      <c r="AV306" s="345"/>
      <c r="AW306" s="345"/>
      <c r="AX306" s="345"/>
      <c r="AY306" s="345"/>
      <c r="AZ306" s="345"/>
      <c r="BA306" s="345"/>
      <c r="BB306" s="345"/>
      <c r="BC306" s="345"/>
      <c r="BD306" s="345"/>
      <c r="BE306" s="345"/>
      <c r="BF306" s="345"/>
      <c r="BG306" s="345"/>
      <c r="BH306" s="345"/>
      <c r="BI306" s="345"/>
      <c r="BJ306" s="345"/>
      <c r="BK306" s="345"/>
      <c r="BL306" s="345"/>
      <c r="BM306" s="345"/>
      <c r="BN306" s="345"/>
      <c r="BO306" s="345"/>
      <c r="BP306" s="345"/>
      <c r="BQ306" s="345"/>
      <c r="BR306" s="345"/>
      <c r="BS306" s="345"/>
      <c r="BT306" s="345"/>
      <c r="BU306" s="345"/>
      <c r="BV306" s="345"/>
      <c r="BW306" s="345"/>
      <c r="BX306" s="345"/>
      <c r="BY306" s="345"/>
      <c r="BZ306" s="345"/>
      <c r="CA306" s="345"/>
      <c r="CB306" s="345"/>
      <c r="CC306" s="345"/>
      <c r="CD306" s="345"/>
      <c r="CE306" s="345"/>
      <c r="CF306" s="345"/>
      <c r="CG306" s="345"/>
      <c r="CH306" s="345"/>
      <c r="CI306" s="345"/>
      <c r="CJ306" s="345"/>
      <c r="CK306" s="345"/>
      <c r="CL306" s="345"/>
      <c r="CM306" s="345"/>
      <c r="CN306" s="345"/>
      <c r="CO306" s="345"/>
      <c r="CP306" s="345"/>
      <c r="CQ306" s="345"/>
      <c r="CR306" s="345"/>
      <c r="CS306" s="345"/>
      <c r="CT306" s="345"/>
      <c r="CU306" s="345"/>
      <c r="CV306" s="345"/>
      <c r="CW306" s="345"/>
      <c r="CX306" s="345"/>
      <c r="CY306" s="345"/>
      <c r="CZ306" s="345"/>
      <c r="DA306" s="345"/>
      <c r="DB306" s="345"/>
      <c r="DC306" s="345"/>
      <c r="DD306" s="345"/>
      <c r="DE306" s="345"/>
      <c r="DF306" s="345"/>
      <c r="DG306" s="345"/>
      <c r="DH306" s="345"/>
      <c r="DI306" s="345"/>
      <c r="DJ306" s="345"/>
    </row>
    <row r="307" spans="1:114" s="155" customFormat="1" ht="14.1" customHeight="1" x14ac:dyDescent="0.25">
      <c r="A307" s="191"/>
      <c r="B307" s="163">
        <v>5511</v>
      </c>
      <c r="C307" s="187" t="s">
        <v>278</v>
      </c>
      <c r="D307" s="156">
        <v>1622</v>
      </c>
      <c r="E307" s="156"/>
      <c r="F307" s="153"/>
      <c r="G307" s="209"/>
      <c r="H307" s="156">
        <f t="shared" si="131"/>
        <v>0</v>
      </c>
      <c r="I307" s="205"/>
      <c r="J307" s="184"/>
      <c r="K307" s="157"/>
      <c r="L307" s="157"/>
      <c r="M307" s="157"/>
      <c r="N307" s="353"/>
      <c r="O307" s="226"/>
      <c r="P307" s="354">
        <f t="shared" si="128"/>
        <v>0</v>
      </c>
      <c r="Q307" s="331"/>
      <c r="R307" s="377">
        <f t="shared" si="130"/>
        <v>0</v>
      </c>
      <c r="S307" s="331"/>
      <c r="T307" s="442"/>
      <c r="U307" s="373"/>
      <c r="V307" s="373"/>
      <c r="W307" s="373"/>
      <c r="X307" s="373"/>
      <c r="Y307" s="345"/>
      <c r="Z307" s="345"/>
      <c r="AA307" s="345"/>
      <c r="AB307" s="345"/>
      <c r="AC307" s="345"/>
      <c r="AD307" s="345"/>
      <c r="AE307" s="345"/>
      <c r="AF307" s="345"/>
      <c r="AG307" s="345"/>
      <c r="AH307" s="345"/>
      <c r="AI307" s="345"/>
      <c r="AJ307" s="345"/>
      <c r="AK307" s="345"/>
      <c r="AL307" s="345"/>
      <c r="AM307" s="345"/>
      <c r="AN307" s="345"/>
      <c r="AO307" s="345"/>
      <c r="AP307" s="345"/>
      <c r="AQ307" s="345"/>
      <c r="AR307" s="345"/>
      <c r="AS307" s="345"/>
      <c r="AT307" s="345"/>
      <c r="AU307" s="345"/>
      <c r="AV307" s="345"/>
      <c r="AW307" s="345"/>
      <c r="AX307" s="345"/>
      <c r="AY307" s="345"/>
      <c r="AZ307" s="345"/>
      <c r="BA307" s="345"/>
      <c r="BB307" s="345"/>
      <c r="BC307" s="345"/>
      <c r="BD307" s="345"/>
      <c r="BE307" s="345"/>
      <c r="BF307" s="345"/>
      <c r="BG307" s="345"/>
      <c r="BH307" s="345"/>
      <c r="BI307" s="345"/>
      <c r="BJ307" s="345"/>
      <c r="BK307" s="345"/>
      <c r="BL307" s="345"/>
      <c r="BM307" s="345"/>
      <c r="BN307" s="345"/>
      <c r="BO307" s="345"/>
      <c r="BP307" s="345"/>
      <c r="BQ307" s="345"/>
      <c r="BR307" s="345"/>
      <c r="BS307" s="345"/>
      <c r="BT307" s="345"/>
      <c r="BU307" s="345"/>
      <c r="BV307" s="345"/>
      <c r="BW307" s="345"/>
      <c r="BX307" s="345"/>
      <c r="BY307" s="345"/>
      <c r="BZ307" s="345"/>
      <c r="CA307" s="345"/>
      <c r="CB307" s="345"/>
      <c r="CC307" s="345"/>
      <c r="CD307" s="345"/>
      <c r="CE307" s="345"/>
      <c r="CF307" s="345"/>
      <c r="CG307" s="345"/>
      <c r="CH307" s="345"/>
      <c r="CI307" s="345"/>
      <c r="CJ307" s="345"/>
      <c r="CK307" s="345"/>
      <c r="CL307" s="345"/>
      <c r="CM307" s="345"/>
      <c r="CN307" s="345"/>
      <c r="CO307" s="345"/>
      <c r="CP307" s="345"/>
      <c r="CQ307" s="345"/>
      <c r="CR307" s="345"/>
      <c r="CS307" s="345"/>
      <c r="CT307" s="345"/>
      <c r="CU307" s="345"/>
      <c r="CV307" s="345"/>
      <c r="CW307" s="345"/>
      <c r="CX307" s="345"/>
      <c r="CY307" s="345"/>
      <c r="CZ307" s="345"/>
      <c r="DA307" s="345"/>
      <c r="DB307" s="345"/>
      <c r="DC307" s="345"/>
      <c r="DD307" s="345"/>
      <c r="DE307" s="345"/>
      <c r="DF307" s="345"/>
      <c r="DG307" s="345"/>
      <c r="DH307" s="345"/>
      <c r="DI307" s="345"/>
      <c r="DJ307" s="345"/>
    </row>
    <row r="308" spans="1:114" s="155" customFormat="1" ht="14.1" customHeight="1" x14ac:dyDescent="0.25">
      <c r="A308" s="191"/>
      <c r="B308" s="163">
        <v>5513</v>
      </c>
      <c r="C308" s="187" t="s">
        <v>181</v>
      </c>
      <c r="D308" s="156">
        <v>143</v>
      </c>
      <c r="E308" s="156"/>
      <c r="F308" s="153"/>
      <c r="G308" s="209"/>
      <c r="H308" s="156">
        <f t="shared" si="131"/>
        <v>0</v>
      </c>
      <c r="I308" s="205"/>
      <c r="J308" s="184"/>
      <c r="K308" s="157"/>
      <c r="L308" s="157"/>
      <c r="M308" s="157">
        <v>10</v>
      </c>
      <c r="N308" s="353"/>
      <c r="O308" s="226"/>
      <c r="P308" s="354">
        <f t="shared" si="128"/>
        <v>0</v>
      </c>
      <c r="Q308" s="331"/>
      <c r="R308" s="377">
        <f t="shared" si="130"/>
        <v>0</v>
      </c>
      <c r="S308" s="331">
        <v>10</v>
      </c>
      <c r="T308" s="442"/>
      <c r="U308" s="373"/>
      <c r="V308" s="373"/>
      <c r="W308" s="373"/>
      <c r="X308" s="373"/>
      <c r="Y308" s="345"/>
      <c r="Z308" s="345"/>
      <c r="AA308" s="345"/>
      <c r="AB308" s="345"/>
      <c r="AC308" s="345"/>
      <c r="AD308" s="345"/>
      <c r="AE308" s="345"/>
      <c r="AF308" s="345"/>
      <c r="AG308" s="345"/>
      <c r="AH308" s="345"/>
      <c r="AI308" s="345"/>
      <c r="AJ308" s="345"/>
      <c r="AK308" s="345"/>
      <c r="AL308" s="345"/>
      <c r="AM308" s="345"/>
      <c r="AN308" s="345"/>
      <c r="AO308" s="345"/>
      <c r="AP308" s="345"/>
      <c r="AQ308" s="345"/>
      <c r="AR308" s="345"/>
      <c r="AS308" s="345"/>
      <c r="AT308" s="345"/>
      <c r="AU308" s="345"/>
      <c r="AV308" s="345"/>
      <c r="AW308" s="345"/>
      <c r="AX308" s="345"/>
      <c r="AY308" s="345"/>
      <c r="AZ308" s="345"/>
      <c r="BA308" s="345"/>
      <c r="BB308" s="345"/>
      <c r="BC308" s="345"/>
      <c r="BD308" s="345"/>
      <c r="BE308" s="345"/>
      <c r="BF308" s="345"/>
      <c r="BG308" s="345"/>
      <c r="BH308" s="345"/>
      <c r="BI308" s="345"/>
      <c r="BJ308" s="345"/>
      <c r="BK308" s="345"/>
      <c r="BL308" s="345"/>
      <c r="BM308" s="345"/>
      <c r="BN308" s="345"/>
      <c r="BO308" s="345"/>
      <c r="BP308" s="345"/>
      <c r="BQ308" s="345"/>
      <c r="BR308" s="345"/>
      <c r="BS308" s="345"/>
      <c r="BT308" s="345"/>
      <c r="BU308" s="345"/>
      <c r="BV308" s="345"/>
      <c r="BW308" s="345"/>
      <c r="BX308" s="345"/>
      <c r="BY308" s="345"/>
      <c r="BZ308" s="345"/>
      <c r="CA308" s="345"/>
      <c r="CB308" s="345"/>
      <c r="CC308" s="345"/>
      <c r="CD308" s="345"/>
      <c r="CE308" s="345"/>
      <c r="CF308" s="345"/>
      <c r="CG308" s="345"/>
      <c r="CH308" s="345"/>
      <c r="CI308" s="345"/>
      <c r="CJ308" s="345"/>
      <c r="CK308" s="345"/>
      <c r="CL308" s="345"/>
      <c r="CM308" s="345"/>
      <c r="CN308" s="345"/>
      <c r="CO308" s="345"/>
      <c r="CP308" s="345"/>
      <c r="CQ308" s="345"/>
      <c r="CR308" s="345"/>
      <c r="CS308" s="345"/>
      <c r="CT308" s="345"/>
      <c r="CU308" s="345"/>
      <c r="CV308" s="345"/>
      <c r="CW308" s="345"/>
      <c r="CX308" s="345"/>
      <c r="CY308" s="345"/>
      <c r="CZ308" s="345"/>
      <c r="DA308" s="345"/>
      <c r="DB308" s="345"/>
      <c r="DC308" s="345"/>
      <c r="DD308" s="345"/>
      <c r="DE308" s="345"/>
      <c r="DF308" s="345"/>
      <c r="DG308" s="345"/>
      <c r="DH308" s="345"/>
      <c r="DI308" s="345"/>
      <c r="DJ308" s="345"/>
    </row>
    <row r="309" spans="1:114" s="155" customFormat="1" ht="14.1" customHeight="1" x14ac:dyDescent="0.25">
      <c r="A309" s="191"/>
      <c r="B309" s="163">
        <v>5515</v>
      </c>
      <c r="C309" s="187" t="s">
        <v>184</v>
      </c>
      <c r="D309" s="156">
        <v>3746</v>
      </c>
      <c r="E309" s="156"/>
      <c r="F309" s="153"/>
      <c r="G309" s="209"/>
      <c r="H309" s="156">
        <f t="shared" si="131"/>
        <v>0</v>
      </c>
      <c r="I309" s="205"/>
      <c r="J309" s="184"/>
      <c r="K309" s="157"/>
      <c r="L309" s="157"/>
      <c r="M309" s="157">
        <v>889</v>
      </c>
      <c r="N309" s="353"/>
      <c r="O309" s="226"/>
      <c r="P309" s="354">
        <f t="shared" si="128"/>
        <v>0</v>
      </c>
      <c r="Q309" s="331"/>
      <c r="R309" s="377">
        <f t="shared" si="130"/>
        <v>0</v>
      </c>
      <c r="S309" s="331"/>
      <c r="T309" s="442"/>
      <c r="U309" s="373"/>
      <c r="V309" s="373"/>
      <c r="W309" s="373"/>
      <c r="X309" s="373"/>
      <c r="Y309" s="442"/>
      <c r="Z309" s="373"/>
      <c r="AA309" s="373"/>
      <c r="AB309" s="373"/>
      <c r="AC309" s="373"/>
      <c r="AD309" s="345"/>
      <c r="AE309" s="345"/>
      <c r="AF309" s="345"/>
      <c r="AG309" s="345"/>
      <c r="AH309" s="345"/>
      <c r="AI309" s="345"/>
      <c r="AJ309" s="345"/>
      <c r="AK309" s="345"/>
      <c r="AL309" s="345"/>
      <c r="AM309" s="345"/>
      <c r="AN309" s="345"/>
      <c r="AO309" s="345"/>
      <c r="AP309" s="345"/>
      <c r="AQ309" s="345"/>
      <c r="AR309" s="345"/>
      <c r="AS309" s="345"/>
      <c r="AT309" s="345"/>
      <c r="AU309" s="345"/>
      <c r="AV309" s="345"/>
      <c r="AW309" s="345"/>
      <c r="AX309" s="345"/>
      <c r="AY309" s="345"/>
      <c r="AZ309" s="345"/>
      <c r="BA309" s="345"/>
      <c r="BB309" s="345"/>
      <c r="BC309" s="345"/>
      <c r="BD309" s="345"/>
      <c r="BE309" s="345"/>
      <c r="BF309" s="345"/>
      <c r="BG309" s="345"/>
      <c r="BH309" s="345"/>
      <c r="BI309" s="345"/>
      <c r="BJ309" s="345"/>
      <c r="BK309" s="345"/>
      <c r="BL309" s="345"/>
      <c r="BM309" s="345"/>
      <c r="BN309" s="345"/>
      <c r="BO309" s="345"/>
      <c r="BP309" s="345"/>
      <c r="BQ309" s="345"/>
      <c r="BR309" s="345"/>
      <c r="BS309" s="345"/>
      <c r="BT309" s="345"/>
      <c r="BU309" s="345"/>
      <c r="BV309" s="345"/>
      <c r="BW309" s="345"/>
      <c r="BX309" s="345"/>
      <c r="BY309" s="345"/>
      <c r="BZ309" s="345"/>
      <c r="CA309" s="345"/>
      <c r="CB309" s="345"/>
      <c r="CC309" s="345"/>
      <c r="CD309" s="345"/>
      <c r="CE309" s="345"/>
      <c r="CF309" s="345"/>
      <c r="CG309" s="345"/>
      <c r="CH309" s="345"/>
      <c r="CI309" s="345"/>
      <c r="CJ309" s="345"/>
      <c r="CK309" s="345"/>
      <c r="CL309" s="345"/>
      <c r="CM309" s="345"/>
      <c r="CN309" s="345"/>
      <c r="CO309" s="345"/>
      <c r="CP309" s="345"/>
      <c r="CQ309" s="345"/>
      <c r="CR309" s="345"/>
      <c r="CS309" s="345"/>
      <c r="CT309" s="345"/>
      <c r="CU309" s="345"/>
      <c r="CV309" s="345"/>
      <c r="CW309" s="345"/>
      <c r="CX309" s="345"/>
      <c r="CY309" s="345"/>
      <c r="CZ309" s="345"/>
      <c r="DA309" s="345"/>
      <c r="DB309" s="345"/>
      <c r="DC309" s="345"/>
      <c r="DD309" s="345"/>
      <c r="DE309" s="345"/>
      <c r="DF309" s="345"/>
      <c r="DG309" s="345"/>
      <c r="DH309" s="345"/>
      <c r="DI309" s="345"/>
      <c r="DJ309" s="345"/>
    </row>
    <row r="310" spans="1:114" s="155" customFormat="1" ht="14.1" customHeight="1" x14ac:dyDescent="0.25">
      <c r="A310" s="191"/>
      <c r="B310" s="163">
        <v>5525</v>
      </c>
      <c r="C310" s="187" t="s">
        <v>190</v>
      </c>
      <c r="D310" s="156">
        <v>6015</v>
      </c>
      <c r="E310" s="156"/>
      <c r="F310" s="153"/>
      <c r="G310" s="209"/>
      <c r="H310" s="156">
        <f t="shared" si="131"/>
        <v>0</v>
      </c>
      <c r="I310" s="205"/>
      <c r="J310" s="184"/>
      <c r="K310" s="157">
        <v>-33600</v>
      </c>
      <c r="L310" s="157">
        <v>20400</v>
      </c>
      <c r="M310" s="157">
        <v>7503</v>
      </c>
      <c r="N310" s="353"/>
      <c r="O310" s="226"/>
      <c r="P310" s="354">
        <f t="shared" si="128"/>
        <v>0</v>
      </c>
      <c r="Q310" s="331"/>
      <c r="R310" s="377">
        <f t="shared" si="130"/>
        <v>0</v>
      </c>
      <c r="S310" s="331">
        <v>160</v>
      </c>
      <c r="T310" s="442"/>
      <c r="U310" s="373"/>
      <c r="V310" s="373"/>
      <c r="W310" s="373"/>
      <c r="X310" s="373"/>
      <c r="Y310" s="442"/>
      <c r="Z310" s="373"/>
      <c r="AA310" s="373"/>
      <c r="AB310" s="373"/>
      <c r="AC310" s="373"/>
      <c r="AD310" s="345"/>
      <c r="AE310" s="345"/>
      <c r="AF310" s="345"/>
      <c r="AG310" s="345"/>
      <c r="AH310" s="345"/>
      <c r="AI310" s="345"/>
      <c r="AJ310" s="345"/>
      <c r="AK310" s="345"/>
      <c r="AL310" s="345"/>
      <c r="AM310" s="345"/>
      <c r="AN310" s="345"/>
      <c r="AO310" s="345"/>
      <c r="AP310" s="345"/>
      <c r="AQ310" s="345"/>
      <c r="AR310" s="345"/>
      <c r="AS310" s="345"/>
      <c r="AT310" s="345"/>
      <c r="AU310" s="345"/>
      <c r="AV310" s="345"/>
      <c r="AW310" s="345"/>
      <c r="AX310" s="345"/>
      <c r="AY310" s="345"/>
      <c r="AZ310" s="345"/>
      <c r="BA310" s="345"/>
      <c r="BB310" s="345"/>
      <c r="BC310" s="345"/>
      <c r="BD310" s="345"/>
      <c r="BE310" s="345"/>
      <c r="BF310" s="345"/>
      <c r="BG310" s="345"/>
      <c r="BH310" s="345"/>
      <c r="BI310" s="345"/>
      <c r="BJ310" s="345"/>
      <c r="BK310" s="345"/>
      <c r="BL310" s="345"/>
      <c r="BM310" s="345"/>
      <c r="BN310" s="345"/>
      <c r="BO310" s="345"/>
      <c r="BP310" s="345"/>
      <c r="BQ310" s="345"/>
      <c r="BR310" s="345"/>
      <c r="BS310" s="345"/>
      <c r="BT310" s="345"/>
      <c r="BU310" s="345"/>
      <c r="BV310" s="345"/>
      <c r="BW310" s="345"/>
      <c r="BX310" s="345"/>
      <c r="BY310" s="345"/>
      <c r="BZ310" s="345"/>
      <c r="CA310" s="345"/>
      <c r="CB310" s="345"/>
      <c r="CC310" s="345"/>
      <c r="CD310" s="345"/>
      <c r="CE310" s="345"/>
      <c r="CF310" s="345"/>
      <c r="CG310" s="345"/>
      <c r="CH310" s="345"/>
      <c r="CI310" s="345"/>
      <c r="CJ310" s="345"/>
      <c r="CK310" s="345"/>
      <c r="CL310" s="345"/>
      <c r="CM310" s="345"/>
      <c r="CN310" s="345"/>
      <c r="CO310" s="345"/>
      <c r="CP310" s="345"/>
      <c r="CQ310" s="345"/>
      <c r="CR310" s="345"/>
      <c r="CS310" s="345"/>
      <c r="CT310" s="345"/>
      <c r="CU310" s="345"/>
      <c r="CV310" s="345"/>
      <c r="CW310" s="345"/>
      <c r="CX310" s="345"/>
      <c r="CY310" s="345"/>
      <c r="CZ310" s="345"/>
      <c r="DA310" s="345"/>
      <c r="DB310" s="345"/>
      <c r="DC310" s="345"/>
      <c r="DD310" s="345"/>
      <c r="DE310" s="345"/>
      <c r="DF310" s="345"/>
      <c r="DG310" s="345"/>
      <c r="DH310" s="345"/>
      <c r="DI310" s="345"/>
      <c r="DJ310" s="345"/>
    </row>
    <row r="311" spans="1:114" s="186" customFormat="1" ht="14.1" customHeight="1" x14ac:dyDescent="0.25">
      <c r="A311" s="191"/>
      <c r="B311" s="163">
        <v>5540</v>
      </c>
      <c r="C311" s="187" t="s">
        <v>163</v>
      </c>
      <c r="D311" s="156">
        <v>14504</v>
      </c>
      <c r="E311" s="156"/>
      <c r="F311" s="156"/>
      <c r="G311" s="209"/>
      <c r="H311" s="156">
        <f t="shared" si="131"/>
        <v>0</v>
      </c>
      <c r="I311" s="207"/>
      <c r="J311" s="157">
        <v>-5000</v>
      </c>
      <c r="K311" s="157">
        <v>5000</v>
      </c>
      <c r="L311" s="157"/>
      <c r="M311" s="157">
        <v>4895</v>
      </c>
      <c r="N311" s="354"/>
      <c r="O311" s="331"/>
      <c r="P311" s="354"/>
      <c r="Q311" s="331"/>
      <c r="R311" s="377">
        <f t="shared" si="130"/>
        <v>0</v>
      </c>
      <c r="S311" s="331">
        <v>4732</v>
      </c>
      <c r="T311" s="442"/>
      <c r="U311" s="373"/>
      <c r="V311" s="373"/>
      <c r="W311" s="373"/>
      <c r="X311" s="373"/>
      <c r="Y311" s="442"/>
      <c r="Z311" s="373"/>
      <c r="AA311" s="373"/>
      <c r="AB311" s="373"/>
      <c r="AC311" s="373"/>
      <c r="AD311" s="438"/>
      <c r="AE311" s="438"/>
      <c r="AF311" s="438"/>
      <c r="AG311" s="438"/>
      <c r="AH311" s="438"/>
      <c r="AI311" s="438"/>
      <c r="AJ311" s="438"/>
      <c r="AK311" s="438"/>
      <c r="AL311" s="438"/>
      <c r="AM311" s="438"/>
      <c r="AN311" s="438"/>
      <c r="AO311" s="438"/>
      <c r="AP311" s="438"/>
      <c r="AQ311" s="438"/>
      <c r="AR311" s="438"/>
      <c r="AS311" s="438"/>
      <c r="AT311" s="438"/>
      <c r="AU311" s="438"/>
      <c r="AV311" s="438"/>
      <c r="AW311" s="438"/>
      <c r="AX311" s="438"/>
      <c r="AY311" s="438"/>
      <c r="AZ311" s="438"/>
      <c r="BA311" s="438"/>
      <c r="BB311" s="438"/>
      <c r="BC311" s="438"/>
      <c r="BD311" s="438"/>
      <c r="BE311" s="438"/>
      <c r="BF311" s="438"/>
      <c r="BG311" s="438"/>
      <c r="BH311" s="438"/>
      <c r="BI311" s="438"/>
      <c r="BJ311" s="438"/>
      <c r="BK311" s="438"/>
      <c r="BL311" s="438"/>
      <c r="BM311" s="438"/>
      <c r="BN311" s="438"/>
      <c r="BO311" s="438"/>
      <c r="BP311" s="438"/>
      <c r="BQ311" s="438"/>
      <c r="BR311" s="438"/>
      <c r="BS311" s="438"/>
      <c r="BT311" s="438"/>
      <c r="BU311" s="438"/>
      <c r="BV311" s="438"/>
      <c r="BW311" s="438"/>
      <c r="BX311" s="438"/>
      <c r="BY311" s="438"/>
      <c r="BZ311" s="438"/>
      <c r="CA311" s="438"/>
      <c r="CB311" s="438"/>
      <c r="CC311" s="438"/>
      <c r="CD311" s="438"/>
      <c r="CE311" s="438"/>
      <c r="CF311" s="438"/>
      <c r="CG311" s="438"/>
      <c r="CH311" s="438"/>
      <c r="CI311" s="438"/>
      <c r="CJ311" s="438"/>
      <c r="CK311" s="438"/>
      <c r="CL311" s="438"/>
      <c r="CM311" s="438"/>
      <c r="CN311" s="438"/>
      <c r="CO311" s="438"/>
      <c r="CP311" s="438"/>
      <c r="CQ311" s="438"/>
      <c r="CR311" s="438"/>
      <c r="CS311" s="438"/>
      <c r="CT311" s="438"/>
      <c r="CU311" s="438"/>
      <c r="CV311" s="438"/>
      <c r="CW311" s="438"/>
      <c r="CX311" s="438"/>
      <c r="CY311" s="438"/>
      <c r="CZ311" s="438"/>
      <c r="DA311" s="438"/>
      <c r="DB311" s="438"/>
      <c r="DC311" s="438"/>
      <c r="DD311" s="438"/>
      <c r="DE311" s="438"/>
      <c r="DF311" s="438"/>
      <c r="DG311" s="438"/>
      <c r="DH311" s="438"/>
      <c r="DI311" s="438"/>
      <c r="DJ311" s="438"/>
    </row>
    <row r="312" spans="1:114" ht="14.1" customHeight="1" x14ac:dyDescent="0.25">
      <c r="A312" s="82" t="s">
        <v>279</v>
      </c>
      <c r="B312" s="68"/>
      <c r="C312" s="69" t="s">
        <v>280</v>
      </c>
      <c r="D312" s="79">
        <f t="shared" ref="D312:I312" si="132">+D313+D314</f>
        <v>318030</v>
      </c>
      <c r="E312" s="79">
        <f t="shared" si="132"/>
        <v>344280</v>
      </c>
      <c r="F312" s="79">
        <f t="shared" si="132"/>
        <v>0</v>
      </c>
      <c r="G312" s="75">
        <f t="shared" si="132"/>
        <v>-250080</v>
      </c>
      <c r="H312" s="106">
        <f t="shared" si="132"/>
        <v>357280</v>
      </c>
      <c r="I312" s="239">
        <f t="shared" si="132"/>
        <v>13000</v>
      </c>
      <c r="J312" s="75">
        <f>+J313+J314</f>
        <v>-15000</v>
      </c>
      <c r="K312" s="75">
        <f t="shared" ref="K312:M312" si="133">+K313+K314</f>
        <v>0</v>
      </c>
      <c r="L312" s="75">
        <f t="shared" si="133"/>
        <v>342280</v>
      </c>
      <c r="M312" s="75">
        <f t="shared" si="133"/>
        <v>286410.29000000004</v>
      </c>
      <c r="N312" s="70">
        <f>+N313+N314</f>
        <v>78210</v>
      </c>
      <c r="O312" s="78">
        <f>+O313+O314</f>
        <v>3800</v>
      </c>
      <c r="P312" s="70">
        <f>+O312+N312</f>
        <v>82010</v>
      </c>
      <c r="Q312" s="341"/>
      <c r="R312" s="379">
        <f>+Q312+P312</f>
        <v>82010</v>
      </c>
      <c r="S312" s="341">
        <f>+S313+S314</f>
        <v>57776</v>
      </c>
      <c r="T312" s="442"/>
      <c r="Y312" s="442"/>
      <c r="Z312" s="373"/>
      <c r="AA312" s="373"/>
      <c r="AB312" s="373"/>
      <c r="AC312" s="373"/>
    </row>
    <row r="313" spans="1:114" ht="14.1" customHeight="1" x14ac:dyDescent="0.25">
      <c r="A313" s="49"/>
      <c r="B313" s="50" t="s">
        <v>151</v>
      </c>
      <c r="C313" s="51" t="s">
        <v>152</v>
      </c>
      <c r="D313" s="21">
        <v>218342</v>
      </c>
      <c r="E313" s="153">
        <v>250080</v>
      </c>
      <c r="F313" s="21"/>
      <c r="G313" s="273">
        <f t="shared" si="120"/>
        <v>-250080</v>
      </c>
      <c r="H313" s="156">
        <f t="shared" si="131"/>
        <v>250080</v>
      </c>
      <c r="I313" s="205">
        <v>0</v>
      </c>
      <c r="J313" s="184">
        <v>-10000</v>
      </c>
      <c r="K313" s="184"/>
      <c r="L313">
        <v>240080</v>
      </c>
      <c r="M313" s="6">
        <v>207947.54</v>
      </c>
      <c r="N313" s="98">
        <v>19910</v>
      </c>
      <c r="O313" s="76">
        <v>0</v>
      </c>
      <c r="P313" s="196">
        <f t="shared" ref="P313:P334" si="134">+O313+N313</f>
        <v>19910</v>
      </c>
      <c r="Q313" s="222"/>
      <c r="R313" s="377">
        <f>+Q313+P313</f>
        <v>19910</v>
      </c>
      <c r="S313" s="331">
        <v>11907</v>
      </c>
      <c r="T313" s="442"/>
      <c r="Y313" s="442"/>
      <c r="Z313" s="373"/>
      <c r="AA313" s="373"/>
      <c r="AB313" s="373"/>
      <c r="AC313" s="373"/>
    </row>
    <row r="314" spans="1:114" ht="14.1" customHeight="1" x14ac:dyDescent="0.25">
      <c r="A314" s="43"/>
      <c r="B314" s="50" t="s">
        <v>153</v>
      </c>
      <c r="C314" s="51" t="s">
        <v>154</v>
      </c>
      <c r="D314" s="21">
        <f>+D315+D316+D317+D318+D329+D330+D331+D332+D333+D334+D335</f>
        <v>99688</v>
      </c>
      <c r="E314" s="153">
        <f>+E315+E317+E318+E329+E330+E331+E332+E333+E334+E335</f>
        <v>94200</v>
      </c>
      <c r="F314" s="21">
        <f>+F315+F317+F318+F329+F330+F331+F332+F333+F334+F335</f>
        <v>0</v>
      </c>
      <c r="G314" s="273">
        <v>0</v>
      </c>
      <c r="H314" s="156">
        <f t="shared" si="131"/>
        <v>107200</v>
      </c>
      <c r="I314" s="205">
        <f>+I315+I317+I318+I329+I330+I331+I332+I333+I334+I335</f>
        <v>13000</v>
      </c>
      <c r="J314" s="184">
        <f>+J315+J316+J317+J318+J329+J330+J331+J332+J333+J334+J335</f>
        <v>-5000</v>
      </c>
      <c r="K314" s="184">
        <f t="shared" ref="K314:M314" si="135">+K315+K316+K317+K318+K329+K330+K331+K332+K333+K334+K335</f>
        <v>0</v>
      </c>
      <c r="L314" s="184">
        <f>+L315+L316+L317+L318+L329+L330+L331+L332+L333+L334+L335</f>
        <v>102200</v>
      </c>
      <c r="M314" s="184">
        <f t="shared" si="135"/>
        <v>78462.75</v>
      </c>
      <c r="N314" s="196">
        <f>+N315+N316+N317+N318+N329+N330+N331+N332+N333+N334+N335</f>
        <v>58300</v>
      </c>
      <c r="O314" s="220">
        <f>+O315+O316+O317+O318+O329+O330+O331+O332+O333+O334+O335</f>
        <v>3800</v>
      </c>
      <c r="P314" s="196">
        <f t="shared" si="134"/>
        <v>62100</v>
      </c>
      <c r="Q314" s="331"/>
      <c r="R314" s="377">
        <f t="shared" ref="R314:R335" si="136">+Q314+P314</f>
        <v>62100</v>
      </c>
      <c r="S314" s="331">
        <f>+S315+S316+S317+S318+S329+S330+S331+S332+S333+S334+S335</f>
        <v>45869</v>
      </c>
      <c r="T314" s="442"/>
      <c r="Y314" s="442"/>
      <c r="Z314" s="373"/>
      <c r="AA314" s="373"/>
      <c r="AB314" s="373"/>
      <c r="AC314" s="373"/>
    </row>
    <row r="315" spans="1:114" ht="14.1" customHeight="1" x14ac:dyDescent="0.25">
      <c r="A315" s="43"/>
      <c r="B315" s="44" t="s">
        <v>155</v>
      </c>
      <c r="C315" s="45" t="s">
        <v>166</v>
      </c>
      <c r="D315" s="20">
        <v>330</v>
      </c>
      <c r="E315" s="156">
        <v>700</v>
      </c>
      <c r="F315" s="20"/>
      <c r="G315" s="273">
        <v>0</v>
      </c>
      <c r="H315" s="156">
        <f t="shared" si="131"/>
        <v>700</v>
      </c>
      <c r="I315" s="207"/>
      <c r="J315" s="157"/>
      <c r="K315" s="157"/>
      <c r="L315" s="157">
        <v>700</v>
      </c>
      <c r="M315" s="157">
        <v>317</v>
      </c>
      <c r="N315" s="351">
        <v>200</v>
      </c>
      <c r="O315" s="225"/>
      <c r="P315" s="228">
        <f t="shared" si="134"/>
        <v>200</v>
      </c>
      <c r="Q315" s="331"/>
      <c r="R315" s="377">
        <f t="shared" si="136"/>
        <v>200</v>
      </c>
      <c r="S315" s="331">
        <v>572</v>
      </c>
      <c r="T315" s="442"/>
    </row>
    <row r="316" spans="1:114" ht="14.1" customHeight="1" x14ac:dyDescent="0.25">
      <c r="A316" s="43"/>
      <c r="B316" s="44">
        <v>5503</v>
      </c>
      <c r="C316" s="45" t="s">
        <v>157</v>
      </c>
      <c r="D316" s="20">
        <v>586</v>
      </c>
      <c r="E316" s="156"/>
      <c r="F316" s="20"/>
      <c r="G316" s="273"/>
      <c r="H316" s="156">
        <f t="shared" si="131"/>
        <v>0</v>
      </c>
      <c r="I316" s="207"/>
      <c r="J316" s="157"/>
      <c r="K316" s="157"/>
      <c r="L316" s="157"/>
      <c r="M316" s="157">
        <v>144</v>
      </c>
      <c r="N316" s="351">
        <v>0</v>
      </c>
      <c r="O316" s="225"/>
      <c r="P316" s="228">
        <f t="shared" si="134"/>
        <v>0</v>
      </c>
      <c r="Q316" s="331"/>
      <c r="R316" s="377">
        <f t="shared" si="136"/>
        <v>0</v>
      </c>
      <c r="S316" s="331"/>
      <c r="T316" s="442"/>
    </row>
    <row r="317" spans="1:114" ht="14.1" customHeight="1" x14ac:dyDescent="0.25">
      <c r="A317" s="43"/>
      <c r="B317" s="44" t="s">
        <v>158</v>
      </c>
      <c r="C317" s="45" t="s">
        <v>169</v>
      </c>
      <c r="D317" s="20">
        <v>442</v>
      </c>
      <c r="E317" s="156">
        <v>1900</v>
      </c>
      <c r="F317" s="20"/>
      <c r="G317" s="273">
        <v>0</v>
      </c>
      <c r="H317" s="156">
        <f t="shared" si="131"/>
        <v>1900</v>
      </c>
      <c r="I317" s="207"/>
      <c r="J317" s="157"/>
      <c r="K317" s="157"/>
      <c r="L317" s="157">
        <v>1900</v>
      </c>
      <c r="M317" s="157">
        <v>453</v>
      </c>
      <c r="N317" s="351">
        <v>0</v>
      </c>
      <c r="O317" s="225"/>
      <c r="P317" s="228">
        <f t="shared" si="134"/>
        <v>0</v>
      </c>
      <c r="Q317" s="331"/>
      <c r="R317" s="377">
        <f t="shared" si="136"/>
        <v>0</v>
      </c>
      <c r="S317" s="331">
        <v>240</v>
      </c>
      <c r="T317" s="442"/>
    </row>
    <row r="318" spans="1:114" ht="14.1" customHeight="1" x14ac:dyDescent="0.25">
      <c r="A318" s="43"/>
      <c r="B318" s="44" t="s">
        <v>170</v>
      </c>
      <c r="C318" s="45" t="s">
        <v>278</v>
      </c>
      <c r="D318" s="20">
        <f>SUM(D319:D328)</f>
        <v>63901</v>
      </c>
      <c r="E318" s="156">
        <f t="shared" ref="E318" si="137">SUM(E319:E327)</f>
        <v>47100</v>
      </c>
      <c r="F318" s="20">
        <f>+F319+F320+F321+F322+F323+F324+F325+F326+F327</f>
        <v>0</v>
      </c>
      <c r="G318" s="273"/>
      <c r="H318" s="156">
        <f t="shared" si="131"/>
        <v>52100</v>
      </c>
      <c r="I318" s="207">
        <v>5000</v>
      </c>
      <c r="J318" s="157">
        <f>SUM(J319:J328)</f>
        <v>0</v>
      </c>
      <c r="K318" s="157"/>
      <c r="L318" s="157">
        <v>52100</v>
      </c>
      <c r="M318" s="157">
        <f>+M319+M320+M321+M322+M323+M324+M325+M326+M327+M328</f>
        <v>45145.93</v>
      </c>
      <c r="N318" s="228">
        <f>SUM(N319:N328)</f>
        <v>58100</v>
      </c>
      <c r="O318" s="222"/>
      <c r="P318" s="228">
        <f t="shared" si="134"/>
        <v>58100</v>
      </c>
      <c r="Q318" s="331"/>
      <c r="R318" s="377">
        <f t="shared" si="136"/>
        <v>58100</v>
      </c>
      <c r="S318" s="331">
        <f>SUM(S319:S328)</f>
        <v>33688</v>
      </c>
      <c r="T318" s="442"/>
    </row>
    <row r="319" spans="1:114" ht="14.1" customHeight="1" x14ac:dyDescent="0.25">
      <c r="A319" s="43"/>
      <c r="B319" s="44"/>
      <c r="C319" s="104" t="s">
        <v>281</v>
      </c>
      <c r="D319" s="105">
        <v>28535</v>
      </c>
      <c r="E319" s="173">
        <v>25000</v>
      </c>
      <c r="F319" s="55"/>
      <c r="G319" s="273">
        <v>0</v>
      </c>
      <c r="H319" s="156">
        <f t="shared" si="131"/>
        <v>25000</v>
      </c>
      <c r="I319" s="207"/>
      <c r="J319" s="157"/>
      <c r="K319" s="157"/>
      <c r="L319" s="338">
        <v>0</v>
      </c>
      <c r="M319" s="339">
        <v>14545.09</v>
      </c>
      <c r="N319" s="356">
        <v>30000</v>
      </c>
      <c r="O319" s="330"/>
      <c r="P319" s="357">
        <f t="shared" si="134"/>
        <v>30000</v>
      </c>
      <c r="Q319" s="331"/>
      <c r="R319" s="377">
        <f t="shared" si="136"/>
        <v>30000</v>
      </c>
      <c r="S319" s="331">
        <v>12855</v>
      </c>
      <c r="T319" s="442"/>
    </row>
    <row r="320" spans="1:114" ht="14.1" customHeight="1" x14ac:dyDescent="0.25">
      <c r="A320" s="43"/>
      <c r="B320" s="44"/>
      <c r="C320" s="104" t="s">
        <v>282</v>
      </c>
      <c r="D320" s="105">
        <v>6290</v>
      </c>
      <c r="E320" s="173">
        <v>7500</v>
      </c>
      <c r="F320" s="55"/>
      <c r="G320" s="273"/>
      <c r="H320" s="156">
        <f t="shared" si="131"/>
        <v>7500</v>
      </c>
      <c r="I320" s="207"/>
      <c r="J320" s="157"/>
      <c r="K320" s="157"/>
      <c r="L320" s="338">
        <v>0</v>
      </c>
      <c r="M320" s="339">
        <v>4457.45</v>
      </c>
      <c r="N320" s="356">
        <v>7500</v>
      </c>
      <c r="O320" s="330"/>
      <c r="P320" s="357">
        <f t="shared" si="134"/>
        <v>7500</v>
      </c>
      <c r="Q320" s="331"/>
      <c r="R320" s="377">
        <f t="shared" si="136"/>
        <v>7500</v>
      </c>
      <c r="S320" s="331">
        <v>2318</v>
      </c>
      <c r="T320" s="442"/>
    </row>
    <row r="321" spans="1:23" ht="14.1" customHeight="1" x14ac:dyDescent="0.25">
      <c r="A321" s="43"/>
      <c r="B321" s="44"/>
      <c r="C321" s="104" t="s">
        <v>283</v>
      </c>
      <c r="D321" s="105">
        <v>5717</v>
      </c>
      <c r="E321" s="173">
        <v>6000</v>
      </c>
      <c r="F321" s="20"/>
      <c r="G321" s="273"/>
      <c r="H321" s="156">
        <f t="shared" si="131"/>
        <v>6000</v>
      </c>
      <c r="I321" s="207"/>
      <c r="J321" s="157"/>
      <c r="K321" s="157"/>
      <c r="L321" s="338">
        <v>0</v>
      </c>
      <c r="M321" s="339">
        <v>2957.87</v>
      </c>
      <c r="N321" s="457">
        <v>6000</v>
      </c>
      <c r="O321" s="332"/>
      <c r="P321" s="357">
        <f t="shared" si="134"/>
        <v>6000</v>
      </c>
      <c r="Q321" s="331"/>
      <c r="R321" s="377">
        <f t="shared" si="136"/>
        <v>6000</v>
      </c>
      <c r="S321" s="331">
        <v>1437</v>
      </c>
      <c r="T321" s="442"/>
    </row>
    <row r="322" spans="1:23" ht="14.1" customHeight="1" x14ac:dyDescent="0.25">
      <c r="A322" s="43"/>
      <c r="B322" s="44"/>
      <c r="C322" s="104" t="s">
        <v>284</v>
      </c>
      <c r="D322" s="105">
        <v>6696</v>
      </c>
      <c r="E322" s="173">
        <v>3000</v>
      </c>
      <c r="F322" s="20"/>
      <c r="G322" s="273"/>
      <c r="H322" s="156">
        <f t="shared" si="131"/>
        <v>3000</v>
      </c>
      <c r="I322" s="207"/>
      <c r="J322" s="157"/>
      <c r="K322" s="157"/>
      <c r="L322" s="338">
        <v>0</v>
      </c>
      <c r="M322" s="339">
        <v>3882.31</v>
      </c>
      <c r="N322" s="457">
        <v>3000</v>
      </c>
      <c r="O322" s="332"/>
      <c r="P322" s="357">
        <f t="shared" si="134"/>
        <v>3000</v>
      </c>
      <c r="Q322" s="331"/>
      <c r="R322" s="377">
        <f t="shared" si="136"/>
        <v>3000</v>
      </c>
      <c r="S322" s="331">
        <v>5370</v>
      </c>
      <c r="T322" s="442"/>
    </row>
    <row r="323" spans="1:23" ht="14.1" customHeight="1" x14ac:dyDescent="0.25">
      <c r="A323" s="43"/>
      <c r="B323" s="44"/>
      <c r="C323" s="104" t="s">
        <v>285</v>
      </c>
      <c r="D323" s="105">
        <v>3070</v>
      </c>
      <c r="E323" s="173">
        <v>3500</v>
      </c>
      <c r="F323" s="20"/>
      <c r="G323" s="273"/>
      <c r="H323" s="156">
        <f t="shared" si="131"/>
        <v>3500</v>
      </c>
      <c r="I323" s="207"/>
      <c r="J323" s="157"/>
      <c r="K323" s="157"/>
      <c r="L323" s="338">
        <v>0</v>
      </c>
      <c r="M323" s="339">
        <v>6202.8</v>
      </c>
      <c r="N323" s="457">
        <v>3500</v>
      </c>
      <c r="O323" s="332"/>
      <c r="P323" s="357">
        <f t="shared" si="134"/>
        <v>3500</v>
      </c>
      <c r="Q323" s="331"/>
      <c r="R323" s="377">
        <f t="shared" si="136"/>
        <v>3500</v>
      </c>
      <c r="S323" s="331">
        <v>3188</v>
      </c>
      <c r="T323" s="442"/>
    </row>
    <row r="324" spans="1:23" ht="14.1" customHeight="1" x14ac:dyDescent="0.25">
      <c r="A324" s="43"/>
      <c r="B324" s="44"/>
      <c r="C324" s="104" t="s">
        <v>286</v>
      </c>
      <c r="D324" s="105">
        <v>779</v>
      </c>
      <c r="E324" s="173">
        <v>350</v>
      </c>
      <c r="F324" s="20"/>
      <c r="G324" s="273"/>
      <c r="H324" s="156">
        <f t="shared" si="131"/>
        <v>350</v>
      </c>
      <c r="I324" s="207"/>
      <c r="J324" s="157"/>
      <c r="K324" s="157"/>
      <c r="L324" s="338">
        <v>0</v>
      </c>
      <c r="M324" s="339">
        <v>934.41</v>
      </c>
      <c r="N324" s="457">
        <v>350</v>
      </c>
      <c r="O324" s="332"/>
      <c r="P324" s="357">
        <f t="shared" si="134"/>
        <v>350</v>
      </c>
      <c r="Q324" s="331"/>
      <c r="R324" s="377">
        <f t="shared" si="136"/>
        <v>350</v>
      </c>
      <c r="S324" s="331">
        <v>467</v>
      </c>
      <c r="T324" s="442"/>
    </row>
    <row r="325" spans="1:23" ht="14.1" customHeight="1" x14ac:dyDescent="0.25">
      <c r="A325" s="43"/>
      <c r="B325" s="44"/>
      <c r="C325" s="104" t="s">
        <v>287</v>
      </c>
      <c r="D325" s="105">
        <v>1991</v>
      </c>
      <c r="E325" s="173">
        <v>1200</v>
      </c>
      <c r="F325" s="55"/>
      <c r="G325" s="273"/>
      <c r="H325" s="156">
        <f t="shared" si="131"/>
        <v>1200</v>
      </c>
      <c r="I325" s="207"/>
      <c r="J325" s="157"/>
      <c r="K325" s="157"/>
      <c r="L325" s="204"/>
      <c r="M325" s="204">
        <v>1314</v>
      </c>
      <c r="N325" s="457">
        <v>1200</v>
      </c>
      <c r="O325" s="332"/>
      <c r="P325" s="357">
        <f t="shared" si="134"/>
        <v>1200</v>
      </c>
      <c r="Q325" s="331"/>
      <c r="R325" s="377">
        <f t="shared" si="136"/>
        <v>1200</v>
      </c>
      <c r="S325" s="331">
        <v>1041</v>
      </c>
      <c r="T325" s="442"/>
    </row>
    <row r="326" spans="1:23" ht="14.1" customHeight="1" x14ac:dyDescent="0.25">
      <c r="A326" s="43"/>
      <c r="B326" s="44"/>
      <c r="C326" s="104" t="s">
        <v>288</v>
      </c>
      <c r="D326" s="105">
        <v>9595</v>
      </c>
      <c r="E326" s="173">
        <v>0</v>
      </c>
      <c r="F326" s="20"/>
      <c r="G326" s="273">
        <f t="shared" si="120"/>
        <v>0</v>
      </c>
      <c r="H326" s="156">
        <f t="shared" si="131"/>
        <v>0</v>
      </c>
      <c r="I326" s="207"/>
      <c r="J326" s="157"/>
      <c r="K326" s="157"/>
      <c r="L326" s="204"/>
      <c r="M326" s="204">
        <v>10285</v>
      </c>
      <c r="N326" s="457">
        <v>6000</v>
      </c>
      <c r="O326" s="332"/>
      <c r="P326" s="357">
        <f t="shared" si="134"/>
        <v>6000</v>
      </c>
      <c r="Q326" s="331"/>
      <c r="R326" s="377">
        <f t="shared" si="136"/>
        <v>6000</v>
      </c>
      <c r="S326" s="331">
        <v>7012</v>
      </c>
      <c r="T326" s="442"/>
      <c r="V326" s="428"/>
    </row>
    <row r="327" spans="1:23" ht="14.1" customHeight="1" x14ac:dyDescent="0.25">
      <c r="A327" s="43"/>
      <c r="B327" s="44"/>
      <c r="C327" s="104" t="s">
        <v>289</v>
      </c>
      <c r="D327" s="105">
        <v>940</v>
      </c>
      <c r="E327" s="173">
        <v>550</v>
      </c>
      <c r="F327" s="20"/>
      <c r="G327" s="273"/>
      <c r="H327" s="156">
        <f t="shared" si="131"/>
        <v>550</v>
      </c>
      <c r="I327" s="207"/>
      <c r="J327" s="157"/>
      <c r="K327" s="157"/>
      <c r="L327" s="204"/>
      <c r="M327" s="204">
        <v>567</v>
      </c>
      <c r="N327" s="457">
        <v>550</v>
      </c>
      <c r="O327" s="332"/>
      <c r="P327" s="357">
        <f t="shared" si="134"/>
        <v>550</v>
      </c>
      <c r="Q327" s="331"/>
      <c r="R327" s="377">
        <f t="shared" si="136"/>
        <v>550</v>
      </c>
      <c r="S327" s="331"/>
      <c r="T327" s="442"/>
    </row>
    <row r="328" spans="1:23" ht="14.1" customHeight="1" x14ac:dyDescent="0.25">
      <c r="A328" s="43"/>
      <c r="B328" s="44"/>
      <c r="C328" s="104" t="s">
        <v>290</v>
      </c>
      <c r="D328" s="105">
        <v>288</v>
      </c>
      <c r="E328" s="173"/>
      <c r="F328" s="20"/>
      <c r="G328" s="273"/>
      <c r="H328" s="156"/>
      <c r="I328" s="207"/>
      <c r="J328" s="157"/>
      <c r="K328" s="157"/>
      <c r="L328" s="204"/>
      <c r="M328" s="204"/>
      <c r="N328" s="457"/>
      <c r="O328" s="332"/>
      <c r="P328" s="357">
        <f t="shared" si="134"/>
        <v>0</v>
      </c>
      <c r="Q328" s="331"/>
      <c r="R328" s="377">
        <f t="shared" si="136"/>
        <v>0</v>
      </c>
      <c r="S328" s="331"/>
      <c r="T328" s="442"/>
    </row>
    <row r="329" spans="1:23" ht="14.1" customHeight="1" x14ac:dyDescent="0.25">
      <c r="A329" s="43"/>
      <c r="B329" s="44" t="s">
        <v>180</v>
      </c>
      <c r="C329" s="45" t="s">
        <v>181</v>
      </c>
      <c r="D329" s="20">
        <v>6983</v>
      </c>
      <c r="E329" s="156">
        <v>12000</v>
      </c>
      <c r="F329" s="55"/>
      <c r="G329" s="273"/>
      <c r="H329" s="156">
        <f t="shared" si="131"/>
        <v>12000</v>
      </c>
      <c r="I329" s="207"/>
      <c r="J329" s="157"/>
      <c r="K329" s="157"/>
      <c r="L329" s="157">
        <v>12000</v>
      </c>
      <c r="M329" s="157">
        <v>5195.7299999999996</v>
      </c>
      <c r="N329" s="350">
        <v>0</v>
      </c>
      <c r="O329" s="77"/>
      <c r="P329" s="228">
        <f t="shared" si="134"/>
        <v>0</v>
      </c>
      <c r="Q329" s="331"/>
      <c r="R329" s="377">
        <f t="shared" si="136"/>
        <v>0</v>
      </c>
      <c r="S329" s="331">
        <v>4337</v>
      </c>
      <c r="T329" s="442"/>
      <c r="W329" s="428"/>
    </row>
    <row r="330" spans="1:23" ht="14.1" customHeight="1" x14ac:dyDescent="0.25">
      <c r="A330" s="43"/>
      <c r="B330" s="44" t="s">
        <v>182</v>
      </c>
      <c r="C330" s="45" t="s">
        <v>162</v>
      </c>
      <c r="D330" s="20">
        <v>1288</v>
      </c>
      <c r="E330" s="156">
        <v>700</v>
      </c>
      <c r="F330" s="20"/>
      <c r="G330" s="273"/>
      <c r="H330" s="156">
        <f t="shared" si="131"/>
        <v>700</v>
      </c>
      <c r="I330" s="207"/>
      <c r="J330" s="157"/>
      <c r="K330" s="157"/>
      <c r="L330" s="157">
        <v>700</v>
      </c>
      <c r="M330" s="157">
        <v>267.64</v>
      </c>
      <c r="N330" s="350">
        <v>0</v>
      </c>
      <c r="O330" s="77">
        <v>3800</v>
      </c>
      <c r="P330" s="228">
        <f t="shared" si="134"/>
        <v>3800</v>
      </c>
      <c r="Q330" s="331"/>
      <c r="R330" s="377">
        <f t="shared" si="136"/>
        <v>3800</v>
      </c>
      <c r="S330" s="331"/>
      <c r="T330" s="442"/>
    </row>
    <row r="331" spans="1:23" ht="14.1" customHeight="1" x14ac:dyDescent="0.25">
      <c r="A331" s="43"/>
      <c r="B331" s="44" t="s">
        <v>183</v>
      </c>
      <c r="C331" s="45" t="s">
        <v>184</v>
      </c>
      <c r="D331" s="20">
        <v>699</v>
      </c>
      <c r="E331" s="156">
        <v>2000</v>
      </c>
      <c r="F331" s="20"/>
      <c r="G331" s="273"/>
      <c r="H331" s="156">
        <f t="shared" si="131"/>
        <v>10000</v>
      </c>
      <c r="I331" s="207">
        <v>8000</v>
      </c>
      <c r="J331" s="157"/>
      <c r="K331" s="157"/>
      <c r="L331" s="157">
        <v>10000</v>
      </c>
      <c r="M331" s="157">
        <v>5794</v>
      </c>
      <c r="N331" s="350">
        <v>0</v>
      </c>
      <c r="O331" s="77"/>
      <c r="P331" s="228">
        <f t="shared" si="134"/>
        <v>0</v>
      </c>
      <c r="Q331" s="331"/>
      <c r="R331" s="377">
        <f t="shared" si="136"/>
        <v>0</v>
      </c>
      <c r="S331" s="331">
        <v>1097</v>
      </c>
      <c r="T331" s="442"/>
    </row>
    <row r="332" spans="1:23" ht="14.1" customHeight="1" x14ac:dyDescent="0.25">
      <c r="A332" s="43"/>
      <c r="B332" s="44">
        <v>5516</v>
      </c>
      <c r="C332" s="60" t="s">
        <v>291</v>
      </c>
      <c r="D332" s="20">
        <v>3711</v>
      </c>
      <c r="E332" s="156">
        <v>3000</v>
      </c>
      <c r="F332" s="20"/>
      <c r="G332" s="273"/>
      <c r="H332" s="156">
        <f t="shared" si="131"/>
        <v>3000</v>
      </c>
      <c r="I332" s="207"/>
      <c r="J332" s="157"/>
      <c r="K332" s="157"/>
      <c r="L332" s="157">
        <v>3000</v>
      </c>
      <c r="M332" s="157">
        <v>1293.58</v>
      </c>
      <c r="N332" s="350">
        <v>0</v>
      </c>
      <c r="O332" s="77"/>
      <c r="P332" s="228">
        <f t="shared" si="134"/>
        <v>0</v>
      </c>
      <c r="Q332" s="331"/>
      <c r="R332" s="377">
        <f t="shared" si="136"/>
        <v>0</v>
      </c>
      <c r="S332" s="331">
        <v>519</v>
      </c>
      <c r="T332" s="442"/>
    </row>
    <row r="333" spans="1:23" ht="14.1" customHeight="1" x14ac:dyDescent="0.25">
      <c r="A333" s="43"/>
      <c r="B333" s="44">
        <v>5522</v>
      </c>
      <c r="C333" s="45" t="s">
        <v>188</v>
      </c>
      <c r="D333" s="20">
        <v>21</v>
      </c>
      <c r="E333" s="156">
        <v>300</v>
      </c>
      <c r="F333" s="20"/>
      <c r="G333" s="273"/>
      <c r="H333" s="156">
        <f t="shared" si="131"/>
        <v>300</v>
      </c>
      <c r="I333" s="207"/>
      <c r="J333" s="157"/>
      <c r="K333" s="157"/>
      <c r="L333" s="157">
        <v>300</v>
      </c>
      <c r="M333" s="157">
        <v>18.84</v>
      </c>
      <c r="N333" s="350">
        <v>0</v>
      </c>
      <c r="O333" s="77"/>
      <c r="P333" s="228">
        <f t="shared" si="134"/>
        <v>0</v>
      </c>
      <c r="Q333" s="331"/>
      <c r="R333" s="377">
        <f t="shared" si="136"/>
        <v>0</v>
      </c>
      <c r="S333" s="331">
        <v>0</v>
      </c>
      <c r="T333" s="442"/>
    </row>
    <row r="334" spans="1:23" ht="14.1" customHeight="1" x14ac:dyDescent="0.25">
      <c r="A334" s="43"/>
      <c r="B334" s="44" t="s">
        <v>189</v>
      </c>
      <c r="C334" s="45" t="s">
        <v>190</v>
      </c>
      <c r="D334" s="20">
        <v>697</v>
      </c>
      <c r="E334" s="156">
        <v>1500</v>
      </c>
      <c r="F334" s="20"/>
      <c r="G334" s="273"/>
      <c r="H334" s="156">
        <f t="shared" si="131"/>
        <v>1500</v>
      </c>
      <c r="I334" s="207"/>
      <c r="J334" s="157"/>
      <c r="K334" s="157"/>
      <c r="L334" s="157">
        <v>1500</v>
      </c>
      <c r="M334" s="157">
        <v>5360.82</v>
      </c>
      <c r="N334" s="350">
        <v>0</v>
      </c>
      <c r="O334" s="77"/>
      <c r="P334" s="228">
        <f t="shared" si="134"/>
        <v>0</v>
      </c>
      <c r="Q334" s="331"/>
      <c r="R334" s="377">
        <f t="shared" si="136"/>
        <v>0</v>
      </c>
      <c r="S334" s="331">
        <v>406</v>
      </c>
    </row>
    <row r="335" spans="1:23" ht="14.1" customHeight="1" x14ac:dyDescent="0.25">
      <c r="A335" s="43"/>
      <c r="B335" s="44" t="s">
        <v>214</v>
      </c>
      <c r="C335" s="45" t="s">
        <v>163</v>
      </c>
      <c r="D335" s="20">
        <v>21030</v>
      </c>
      <c r="E335" s="156">
        <v>25000</v>
      </c>
      <c r="F335" s="20"/>
      <c r="G335" s="273"/>
      <c r="H335" s="156">
        <f t="shared" si="131"/>
        <v>25000</v>
      </c>
      <c r="I335" s="207"/>
      <c r="J335" s="157">
        <v>-5000</v>
      </c>
      <c r="K335" s="157"/>
      <c r="L335" s="157">
        <v>20000</v>
      </c>
      <c r="M335" s="157">
        <v>14472.21</v>
      </c>
      <c r="N335" s="350">
        <v>0</v>
      </c>
      <c r="O335" s="77"/>
      <c r="P335" s="350"/>
      <c r="Q335" s="331"/>
      <c r="R335" s="377">
        <f t="shared" si="136"/>
        <v>0</v>
      </c>
      <c r="S335" s="331">
        <v>5010</v>
      </c>
    </row>
    <row r="336" spans="1:23" ht="14.1" customHeight="1" x14ac:dyDescent="0.25">
      <c r="A336" s="67" t="s">
        <v>292</v>
      </c>
      <c r="B336" s="68"/>
      <c r="C336" s="69" t="s">
        <v>293</v>
      </c>
      <c r="D336" s="79"/>
      <c r="E336" s="79"/>
      <c r="F336" s="79"/>
      <c r="G336" s="202"/>
      <c r="H336" s="79"/>
      <c r="I336" s="239"/>
      <c r="J336" s="75"/>
      <c r="K336" s="75"/>
      <c r="L336" s="75"/>
      <c r="M336" s="75"/>
      <c r="N336" s="70">
        <f>+N337+N338</f>
        <v>294935</v>
      </c>
      <c r="O336" s="78">
        <f>+O337+O338</f>
        <v>0</v>
      </c>
      <c r="P336" s="70">
        <f>+O336+N336</f>
        <v>294935</v>
      </c>
      <c r="Q336" s="224">
        <f>+Q337+Q338</f>
        <v>265</v>
      </c>
      <c r="R336" s="379">
        <f>+Q336+P336</f>
        <v>295200</v>
      </c>
      <c r="S336" s="224">
        <f>+S337+S338</f>
        <v>160365</v>
      </c>
      <c r="T336" s="442"/>
    </row>
    <row r="337" spans="1:20" ht="14.1" customHeight="1" x14ac:dyDescent="0.25">
      <c r="A337" s="43"/>
      <c r="B337" s="50" t="s">
        <v>151</v>
      </c>
      <c r="C337" s="51" t="s">
        <v>152</v>
      </c>
      <c r="D337" s="20"/>
      <c r="E337" s="156"/>
      <c r="F337" s="20"/>
      <c r="G337" s="20"/>
      <c r="H337" s="156"/>
      <c r="I337" s="207"/>
      <c r="J337" s="157"/>
      <c r="K337" s="157"/>
      <c r="L337" s="157"/>
      <c r="M337" s="157"/>
      <c r="N337" s="350">
        <v>239635</v>
      </c>
      <c r="O337" s="77">
        <v>0</v>
      </c>
      <c r="P337" s="196">
        <f t="shared" ref="P337:P347" si="138">+O337+N337</f>
        <v>239635</v>
      </c>
      <c r="Q337" s="331">
        <v>0</v>
      </c>
      <c r="R337" s="377">
        <f>+Q337+P337</f>
        <v>239635</v>
      </c>
      <c r="S337" s="331">
        <v>145148</v>
      </c>
      <c r="T337" s="442"/>
    </row>
    <row r="338" spans="1:20" ht="14.1" customHeight="1" x14ac:dyDescent="0.25">
      <c r="A338" s="43"/>
      <c r="B338" s="50" t="s">
        <v>153</v>
      </c>
      <c r="C338" s="51" t="s">
        <v>154</v>
      </c>
      <c r="D338" s="20"/>
      <c r="E338" s="156"/>
      <c r="F338" s="20"/>
      <c r="G338" s="20"/>
      <c r="H338" s="156"/>
      <c r="I338" s="207"/>
      <c r="J338" s="157"/>
      <c r="K338" s="157"/>
      <c r="L338" s="157"/>
      <c r="M338" s="157"/>
      <c r="N338" s="350">
        <f>SUM(N339:N347)</f>
        <v>55300</v>
      </c>
      <c r="O338" s="323">
        <f>+O339+O340+O341+O342+O343+O344+O345+O346+O347</f>
        <v>0</v>
      </c>
      <c r="P338" s="196">
        <f t="shared" si="138"/>
        <v>55300</v>
      </c>
      <c r="Q338" s="331">
        <f>SUM(Q339:Q347)</f>
        <v>265</v>
      </c>
      <c r="R338" s="377">
        <f t="shared" ref="R338:R347" si="139">+Q338+P338</f>
        <v>55565</v>
      </c>
      <c r="S338" s="331">
        <f>SUM(S339:S347)</f>
        <v>15217</v>
      </c>
      <c r="T338" s="442"/>
    </row>
    <row r="339" spans="1:20" ht="14.1" customHeight="1" x14ac:dyDescent="0.25">
      <c r="A339" s="43"/>
      <c r="B339" s="44" t="s">
        <v>155</v>
      </c>
      <c r="C339" s="45" t="s">
        <v>166</v>
      </c>
      <c r="D339" s="20"/>
      <c r="E339" s="156"/>
      <c r="F339" s="20"/>
      <c r="G339" s="20"/>
      <c r="H339" s="156"/>
      <c r="I339" s="207"/>
      <c r="J339" s="157"/>
      <c r="K339" s="157"/>
      <c r="L339" s="157"/>
      <c r="M339" s="157"/>
      <c r="N339" s="350">
        <v>700</v>
      </c>
      <c r="O339" s="77"/>
      <c r="P339" s="228">
        <f t="shared" si="138"/>
        <v>700</v>
      </c>
      <c r="Q339" s="331"/>
      <c r="R339" s="377">
        <f t="shared" si="139"/>
        <v>700</v>
      </c>
      <c r="S339" s="331">
        <v>460</v>
      </c>
      <c r="T339" s="442"/>
    </row>
    <row r="340" spans="1:20" ht="14.1" customHeight="1" x14ac:dyDescent="0.25">
      <c r="A340" s="43"/>
      <c r="B340" s="44">
        <v>5503</v>
      </c>
      <c r="C340" s="45" t="s">
        <v>157</v>
      </c>
      <c r="D340" s="20"/>
      <c r="E340" s="156"/>
      <c r="F340" s="20"/>
      <c r="G340" s="20"/>
      <c r="H340" s="156"/>
      <c r="I340" s="207"/>
      <c r="J340" s="157"/>
      <c r="K340" s="157"/>
      <c r="L340" s="157"/>
      <c r="M340" s="157"/>
      <c r="N340" s="350">
        <v>0</v>
      </c>
      <c r="O340" s="77">
        <v>2000</v>
      </c>
      <c r="P340" s="228">
        <f t="shared" si="138"/>
        <v>2000</v>
      </c>
      <c r="Q340" s="331"/>
      <c r="R340" s="377">
        <f t="shared" si="139"/>
        <v>2000</v>
      </c>
      <c r="S340" s="331">
        <v>0</v>
      </c>
      <c r="T340" s="442"/>
    </row>
    <row r="341" spans="1:20" ht="14.1" customHeight="1" x14ac:dyDescent="0.25">
      <c r="A341" s="43"/>
      <c r="B341" s="44" t="s">
        <v>158</v>
      </c>
      <c r="C341" s="45" t="s">
        <v>169</v>
      </c>
      <c r="D341" s="20"/>
      <c r="E341" s="156"/>
      <c r="F341" s="20"/>
      <c r="G341" s="20"/>
      <c r="H341" s="156"/>
      <c r="I341" s="207"/>
      <c r="J341" s="157"/>
      <c r="K341" s="157"/>
      <c r="L341" s="157"/>
      <c r="M341" s="157"/>
      <c r="N341" s="350">
        <v>1900</v>
      </c>
      <c r="O341" s="77"/>
      <c r="P341" s="228">
        <f t="shared" si="138"/>
        <v>1900</v>
      </c>
      <c r="Q341" s="331"/>
      <c r="R341" s="377">
        <f t="shared" si="139"/>
        <v>1900</v>
      </c>
      <c r="S341" s="331">
        <v>0</v>
      </c>
      <c r="T341" s="442"/>
    </row>
    <row r="342" spans="1:20" ht="14.1" customHeight="1" x14ac:dyDescent="0.25">
      <c r="A342" s="43"/>
      <c r="B342" s="44" t="s">
        <v>180</v>
      </c>
      <c r="C342" s="45" t="s">
        <v>181</v>
      </c>
      <c r="D342" s="20"/>
      <c r="E342" s="156"/>
      <c r="F342" s="20"/>
      <c r="G342" s="20"/>
      <c r="H342" s="156"/>
      <c r="I342" s="207"/>
      <c r="J342" s="157"/>
      <c r="K342" s="157"/>
      <c r="L342" s="157"/>
      <c r="M342" s="157"/>
      <c r="N342" s="350">
        <v>12000</v>
      </c>
      <c r="O342" s="77"/>
      <c r="P342" s="228">
        <f t="shared" si="138"/>
        <v>12000</v>
      </c>
      <c r="Q342" s="331"/>
      <c r="R342" s="377">
        <f t="shared" si="139"/>
        <v>12000</v>
      </c>
      <c r="S342" s="331">
        <v>2641</v>
      </c>
      <c r="T342" s="442"/>
    </row>
    <row r="343" spans="1:20" ht="14.1" customHeight="1" x14ac:dyDescent="0.25">
      <c r="A343" s="43"/>
      <c r="B343" s="44" t="s">
        <v>182</v>
      </c>
      <c r="C343" s="45" t="s">
        <v>162</v>
      </c>
      <c r="D343" s="20"/>
      <c r="E343" s="156"/>
      <c r="F343" s="20"/>
      <c r="G343" s="20"/>
      <c r="H343" s="156"/>
      <c r="I343" s="207"/>
      <c r="J343" s="157"/>
      <c r="K343" s="157"/>
      <c r="L343" s="157"/>
      <c r="M343" s="157"/>
      <c r="N343" s="350">
        <v>700</v>
      </c>
      <c r="O343" s="77"/>
      <c r="P343" s="228">
        <f t="shared" si="138"/>
        <v>700</v>
      </c>
      <c r="Q343" s="331"/>
      <c r="R343" s="377">
        <f t="shared" si="139"/>
        <v>700</v>
      </c>
      <c r="S343" s="331">
        <v>2821</v>
      </c>
      <c r="T343" s="442"/>
    </row>
    <row r="344" spans="1:20" ht="14.1" customHeight="1" x14ac:dyDescent="0.25">
      <c r="A344" s="43"/>
      <c r="B344" s="44" t="s">
        <v>183</v>
      </c>
      <c r="C344" s="45" t="s">
        <v>184</v>
      </c>
      <c r="D344" s="20"/>
      <c r="E344" s="156"/>
      <c r="F344" s="20"/>
      <c r="G344" s="20"/>
      <c r="H344" s="156"/>
      <c r="I344" s="207"/>
      <c r="J344" s="157"/>
      <c r="K344" s="157"/>
      <c r="L344" s="157"/>
      <c r="M344" s="157"/>
      <c r="N344" s="350">
        <v>12000</v>
      </c>
      <c r="O344" s="77"/>
      <c r="P344" s="228">
        <f t="shared" si="138"/>
        <v>12000</v>
      </c>
      <c r="Q344" s="331"/>
      <c r="R344" s="377">
        <f t="shared" si="139"/>
        <v>12000</v>
      </c>
      <c r="S344" s="331">
        <v>2580</v>
      </c>
      <c r="T344" s="442"/>
    </row>
    <row r="345" spans="1:20" ht="14.1" customHeight="1" x14ac:dyDescent="0.25">
      <c r="A345" s="43"/>
      <c r="B345" s="44">
        <v>5522</v>
      </c>
      <c r="C345" s="45" t="s">
        <v>188</v>
      </c>
      <c r="D345" s="20"/>
      <c r="E345" s="156"/>
      <c r="F345" s="20"/>
      <c r="G345" s="20"/>
      <c r="H345" s="156"/>
      <c r="I345" s="207"/>
      <c r="J345" s="157"/>
      <c r="K345" s="157"/>
      <c r="L345" s="157"/>
      <c r="M345" s="157"/>
      <c r="N345" s="350">
        <v>0</v>
      </c>
      <c r="O345" s="77"/>
      <c r="P345" s="228">
        <f t="shared" si="138"/>
        <v>0</v>
      </c>
      <c r="Q345" s="331"/>
      <c r="R345" s="377">
        <f t="shared" si="139"/>
        <v>0</v>
      </c>
      <c r="S345" s="331">
        <v>14</v>
      </c>
      <c r="T345" s="442"/>
    </row>
    <row r="346" spans="1:20" ht="14.1" customHeight="1" x14ac:dyDescent="0.25">
      <c r="A346" s="43"/>
      <c r="B346" s="44" t="s">
        <v>189</v>
      </c>
      <c r="C346" s="45" t="s">
        <v>190</v>
      </c>
      <c r="D346" s="20"/>
      <c r="E346" s="156"/>
      <c r="F346" s="20"/>
      <c r="G346" s="20"/>
      <c r="H346" s="156"/>
      <c r="I346" s="207"/>
      <c r="J346" s="157"/>
      <c r="K346" s="157"/>
      <c r="L346" s="157"/>
      <c r="M346" s="157"/>
      <c r="N346" s="350">
        <v>3000</v>
      </c>
      <c r="O346" s="77"/>
      <c r="P346" s="228">
        <f t="shared" si="138"/>
        <v>3000</v>
      </c>
      <c r="Q346" s="331"/>
      <c r="R346" s="377">
        <f t="shared" si="139"/>
        <v>3000</v>
      </c>
      <c r="S346" s="222">
        <v>5280</v>
      </c>
      <c r="T346" s="442"/>
    </row>
    <row r="347" spans="1:20" ht="14.1" customHeight="1" x14ac:dyDescent="0.25">
      <c r="A347" s="43"/>
      <c r="B347" s="44" t="s">
        <v>214</v>
      </c>
      <c r="C347" s="45" t="s">
        <v>163</v>
      </c>
      <c r="D347" s="20"/>
      <c r="E347" s="156"/>
      <c r="F347" s="20"/>
      <c r="G347" s="20"/>
      <c r="H347" s="156"/>
      <c r="I347" s="207"/>
      <c r="J347" s="157"/>
      <c r="K347" s="157"/>
      <c r="L347" s="157"/>
      <c r="M347" s="157"/>
      <c r="N347" s="350">
        <v>25000</v>
      </c>
      <c r="O347" s="77">
        <v>-2000</v>
      </c>
      <c r="P347" s="228">
        <f t="shared" si="138"/>
        <v>23000</v>
      </c>
      <c r="Q347" s="331">
        <v>265</v>
      </c>
      <c r="R347" s="377">
        <f t="shared" si="139"/>
        <v>23265</v>
      </c>
      <c r="S347" s="222">
        <v>1421</v>
      </c>
      <c r="T347" s="442"/>
    </row>
    <row r="348" spans="1:20" ht="14.1" customHeight="1" x14ac:dyDescent="0.25">
      <c r="A348" s="82" t="s">
        <v>294</v>
      </c>
      <c r="B348" s="68">
        <v>4521</v>
      </c>
      <c r="C348" s="69" t="s">
        <v>295</v>
      </c>
      <c r="D348" s="79">
        <v>49125</v>
      </c>
      <c r="E348" s="79">
        <v>98000</v>
      </c>
      <c r="F348" s="79">
        <v>98000</v>
      </c>
      <c r="G348" s="75">
        <v>98000</v>
      </c>
      <c r="H348" s="79">
        <v>98000</v>
      </c>
      <c r="I348" s="239"/>
      <c r="J348" s="75">
        <v>0</v>
      </c>
      <c r="K348" s="75">
        <v>-3500</v>
      </c>
      <c r="L348" s="75">
        <v>94500</v>
      </c>
      <c r="M348" s="75">
        <v>94530</v>
      </c>
      <c r="N348" s="70">
        <v>103000</v>
      </c>
      <c r="O348" s="78">
        <v>0</v>
      </c>
      <c r="P348" s="70">
        <f>+O348+N348</f>
        <v>103000</v>
      </c>
      <c r="Q348" s="224">
        <v>7670</v>
      </c>
      <c r="R348" s="79">
        <f>+Q348+P348</f>
        <v>110670</v>
      </c>
      <c r="S348" s="78">
        <v>55335</v>
      </c>
      <c r="T348" s="442"/>
    </row>
    <row r="349" spans="1:20" ht="14.1" customHeight="1" x14ac:dyDescent="0.25">
      <c r="A349" s="82" t="s">
        <v>296</v>
      </c>
      <c r="B349" s="68"/>
      <c r="C349" s="69" t="s">
        <v>297</v>
      </c>
      <c r="D349" s="79">
        <f>+D350+D351</f>
        <v>17703</v>
      </c>
      <c r="E349" s="79">
        <f>+E350+E351</f>
        <v>24535</v>
      </c>
      <c r="F349" s="79">
        <f>+F350+F351</f>
        <v>0</v>
      </c>
      <c r="G349" s="213"/>
      <c r="H349" s="79">
        <f t="shared" si="131"/>
        <v>24535</v>
      </c>
      <c r="I349" s="239">
        <f>+I350+I351</f>
        <v>0</v>
      </c>
      <c r="J349" s="75">
        <v>0</v>
      </c>
      <c r="K349" s="75">
        <f>+K350+K351</f>
        <v>-5000</v>
      </c>
      <c r="L349" s="75">
        <f t="shared" ref="L349:M349" si="140">+L350+L351</f>
        <v>19535</v>
      </c>
      <c r="M349" s="75">
        <f t="shared" si="140"/>
        <v>13782.349999999999</v>
      </c>
      <c r="N349" s="70">
        <f>+N350+N351</f>
        <v>41490</v>
      </c>
      <c r="O349" s="78">
        <f>+O350+O351</f>
        <v>0</v>
      </c>
      <c r="P349" s="70">
        <f>+O349+N349</f>
        <v>41490</v>
      </c>
      <c r="Q349" s="224"/>
      <c r="R349" s="79">
        <f>+Q349+P349</f>
        <v>41490</v>
      </c>
      <c r="S349" s="78">
        <f>+S350+S351</f>
        <v>19026</v>
      </c>
      <c r="T349" s="442"/>
    </row>
    <row r="350" spans="1:20" ht="14.1" customHeight="1" x14ac:dyDescent="0.25">
      <c r="A350" s="101"/>
      <c r="B350" s="88">
        <v>50</v>
      </c>
      <c r="C350" s="89" t="s">
        <v>152</v>
      </c>
      <c r="D350" s="100">
        <v>4597</v>
      </c>
      <c r="E350" s="153">
        <v>4820</v>
      </c>
      <c r="F350" s="100"/>
      <c r="G350" s="273"/>
      <c r="H350" s="156">
        <f t="shared" si="131"/>
        <v>4820</v>
      </c>
      <c r="I350" s="205"/>
      <c r="J350" s="184"/>
      <c r="K350" s="184"/>
      <c r="L350">
        <v>4820</v>
      </c>
      <c r="M350">
        <v>3667.34</v>
      </c>
      <c r="N350" s="98">
        <v>20875</v>
      </c>
      <c r="O350" s="76">
        <v>0</v>
      </c>
      <c r="P350" s="196">
        <f t="shared" ref="P350:P365" si="141">+O350+N350</f>
        <v>20875</v>
      </c>
      <c r="Q350" s="331"/>
      <c r="R350" s="156">
        <f>+Q350+P350</f>
        <v>20875</v>
      </c>
      <c r="S350" s="222">
        <v>12491</v>
      </c>
      <c r="T350" s="442"/>
    </row>
    <row r="351" spans="1:20" ht="14.1" customHeight="1" x14ac:dyDescent="0.25">
      <c r="A351" s="101"/>
      <c r="B351" s="88">
        <v>55</v>
      </c>
      <c r="C351" s="89" t="s">
        <v>154</v>
      </c>
      <c r="D351" s="100">
        <f>+D352+D353+D361+D363+D364+D365</f>
        <v>13106</v>
      </c>
      <c r="E351" s="153">
        <f>+E352+E353+E361+E363+E364+E365</f>
        <v>19715</v>
      </c>
      <c r="F351" s="100">
        <f>+F352+F353+F361+F363+F364+F365</f>
        <v>0</v>
      </c>
      <c r="G351" s="273"/>
      <c r="H351" s="156">
        <f t="shared" si="131"/>
        <v>19715</v>
      </c>
      <c r="I351" s="205"/>
      <c r="J351" s="184"/>
      <c r="K351" s="184">
        <f>+K352+K353+K361+K362+K363+K364+K365</f>
        <v>-5000</v>
      </c>
      <c r="L351" s="184">
        <f>+L352+L353+L361+L362+L363+L364+L365</f>
        <v>14715</v>
      </c>
      <c r="M351" s="184">
        <f t="shared" ref="M351" si="142">+M352+M353+M361+M362+M363+M364+M365</f>
        <v>10115.009999999998</v>
      </c>
      <c r="N351" s="98">
        <f>+N352+N353+N361+N363+N364+N365</f>
        <v>20615</v>
      </c>
      <c r="O351" s="76">
        <f>+O352+O353+O361+O363+O364+O365</f>
        <v>0</v>
      </c>
      <c r="P351" s="196">
        <f t="shared" si="141"/>
        <v>20615</v>
      </c>
      <c r="Q351" s="331"/>
      <c r="R351" s="156">
        <f t="shared" ref="R351:R364" si="143">+Q351+P351</f>
        <v>20615</v>
      </c>
      <c r="S351" s="222">
        <f>+S352+S353+S361+S362+S363+S364+S365</f>
        <v>6535</v>
      </c>
      <c r="T351" s="442"/>
    </row>
    <row r="352" spans="1:20" ht="14.1" customHeight="1" x14ac:dyDescent="0.25">
      <c r="A352" s="101"/>
      <c r="B352" s="94">
        <v>5500</v>
      </c>
      <c r="C352" s="53" t="s">
        <v>298</v>
      </c>
      <c r="D352" s="54">
        <v>106</v>
      </c>
      <c r="E352" s="156">
        <v>150</v>
      </c>
      <c r="F352" s="54"/>
      <c r="G352" s="273"/>
      <c r="H352" s="156">
        <f t="shared" si="131"/>
        <v>150</v>
      </c>
      <c r="I352" s="207"/>
      <c r="J352" s="157"/>
      <c r="K352" s="157"/>
      <c r="L352" s="157">
        <v>150</v>
      </c>
      <c r="M352" s="157">
        <v>68</v>
      </c>
      <c r="N352" s="350">
        <v>150</v>
      </c>
      <c r="O352" s="77"/>
      <c r="P352" s="228">
        <f t="shared" si="141"/>
        <v>150</v>
      </c>
      <c r="Q352" s="331"/>
      <c r="R352" s="156">
        <f t="shared" si="143"/>
        <v>150</v>
      </c>
      <c r="S352" s="222">
        <v>15</v>
      </c>
      <c r="T352" s="442"/>
    </row>
    <row r="353" spans="1:114" ht="14.1" customHeight="1" x14ac:dyDescent="0.25">
      <c r="A353" s="101"/>
      <c r="B353" s="94">
        <v>5511</v>
      </c>
      <c r="C353" s="45" t="s">
        <v>160</v>
      </c>
      <c r="D353" s="20">
        <f>SUM(D354:D360)</f>
        <v>11791</v>
      </c>
      <c r="E353" s="156">
        <f>SUM(E354:E359)</f>
        <v>18000</v>
      </c>
      <c r="F353" s="54"/>
      <c r="G353" s="273"/>
      <c r="H353" s="156">
        <f t="shared" si="131"/>
        <v>18000</v>
      </c>
      <c r="I353" s="207"/>
      <c r="J353" s="157"/>
      <c r="K353" s="157">
        <v>-5000</v>
      </c>
      <c r="L353" s="157">
        <v>13000</v>
      </c>
      <c r="M353" s="157">
        <f>+M354+M355+M356+M357+M358+M359+M360</f>
        <v>8075.55</v>
      </c>
      <c r="N353" s="350">
        <f>+N354+N355+N356+N357+N358+N359+N360</f>
        <v>18900</v>
      </c>
      <c r="O353" s="77"/>
      <c r="P353" s="228">
        <f t="shared" si="141"/>
        <v>18900</v>
      </c>
      <c r="Q353" s="331"/>
      <c r="R353" s="156">
        <f t="shared" si="143"/>
        <v>18900</v>
      </c>
      <c r="S353" s="222">
        <f>+S354+S355+S356+S357+S358+S359+S360</f>
        <v>5981</v>
      </c>
      <c r="T353" s="442"/>
    </row>
    <row r="354" spans="1:114" s="5" customFormat="1" ht="14.1" customHeight="1" x14ac:dyDescent="0.25">
      <c r="A354" s="181"/>
      <c r="B354" s="182"/>
      <c r="C354" s="104" t="s">
        <v>282</v>
      </c>
      <c r="D354" s="105">
        <v>8944</v>
      </c>
      <c r="E354" s="173">
        <v>12500</v>
      </c>
      <c r="F354" s="170"/>
      <c r="G354" s="276"/>
      <c r="H354" s="156">
        <f t="shared" si="131"/>
        <v>12500</v>
      </c>
      <c r="I354" s="279"/>
      <c r="J354" s="204"/>
      <c r="K354" s="204"/>
      <c r="L354" s="204"/>
      <c r="M354" s="204">
        <v>5975.25</v>
      </c>
      <c r="N354" s="457">
        <v>12500</v>
      </c>
      <c r="O354" s="332"/>
      <c r="P354" s="357">
        <f t="shared" si="141"/>
        <v>12500</v>
      </c>
      <c r="Q354" s="365"/>
      <c r="R354" s="156">
        <f t="shared" si="143"/>
        <v>12500</v>
      </c>
      <c r="S354" s="232">
        <v>4518</v>
      </c>
      <c r="T354" s="442"/>
      <c r="U354" s="373"/>
      <c r="V354" s="373"/>
      <c r="W354" s="373"/>
      <c r="X354" s="373"/>
      <c r="Y354" s="448"/>
      <c r="Z354" s="448"/>
      <c r="AA354" s="447"/>
      <c r="AB354" s="447"/>
      <c r="AC354" s="448"/>
      <c r="AD354" s="448"/>
      <c r="AE354" s="448"/>
      <c r="AF354" s="448"/>
      <c r="AG354" s="448"/>
      <c r="AH354" s="448"/>
      <c r="AI354" s="448"/>
      <c r="AJ354" s="448"/>
      <c r="AK354" s="448"/>
      <c r="AL354" s="448"/>
      <c r="AM354" s="448"/>
      <c r="AN354" s="448"/>
      <c r="AO354" s="448"/>
      <c r="AP354" s="448"/>
      <c r="AQ354" s="448"/>
      <c r="AR354" s="448"/>
      <c r="AS354" s="448"/>
      <c r="AT354" s="448"/>
      <c r="AU354" s="448"/>
      <c r="AV354" s="448"/>
      <c r="AW354" s="448"/>
      <c r="AX354" s="448"/>
      <c r="AY354" s="448"/>
      <c r="AZ354" s="448"/>
      <c r="BA354" s="448"/>
      <c r="BB354" s="448"/>
      <c r="BC354" s="448"/>
      <c r="BD354" s="448"/>
      <c r="BE354" s="448"/>
      <c r="BF354" s="448"/>
      <c r="BG354" s="448"/>
      <c r="BH354" s="448"/>
      <c r="BI354" s="448"/>
      <c r="BJ354" s="448"/>
      <c r="BK354" s="448"/>
      <c r="BL354" s="448"/>
      <c r="BM354" s="448"/>
      <c r="BN354" s="448"/>
      <c r="BO354" s="448"/>
      <c r="BP354" s="448"/>
      <c r="BQ354" s="448"/>
      <c r="BR354" s="448"/>
      <c r="BS354" s="448"/>
      <c r="BT354" s="448"/>
      <c r="BU354" s="448"/>
      <c r="BV354" s="448"/>
      <c r="BW354" s="448"/>
      <c r="BX354" s="448"/>
      <c r="BY354" s="448"/>
      <c r="BZ354" s="448"/>
      <c r="CA354" s="448"/>
      <c r="CB354" s="448"/>
      <c r="CC354" s="448"/>
      <c r="CD354" s="448"/>
      <c r="CE354" s="448"/>
      <c r="CF354" s="448"/>
      <c r="CG354" s="448"/>
      <c r="CH354" s="448"/>
      <c r="CI354" s="448"/>
      <c r="CJ354" s="448"/>
      <c r="CK354" s="448"/>
      <c r="CL354" s="448"/>
      <c r="CM354" s="448"/>
      <c r="CN354" s="448"/>
      <c r="CO354" s="448"/>
      <c r="CP354" s="448"/>
      <c r="CQ354" s="448"/>
      <c r="CR354" s="448"/>
      <c r="CS354" s="448"/>
      <c r="CT354" s="448"/>
      <c r="CU354" s="448"/>
      <c r="CV354" s="448"/>
      <c r="CW354" s="448"/>
      <c r="CX354" s="448"/>
      <c r="CY354" s="448"/>
      <c r="CZ354" s="448"/>
      <c r="DA354" s="448"/>
      <c r="DB354" s="448"/>
      <c r="DC354" s="448"/>
      <c r="DD354" s="448"/>
      <c r="DE354" s="448"/>
      <c r="DF354" s="448"/>
      <c r="DG354" s="448"/>
      <c r="DH354" s="448"/>
      <c r="DI354" s="448"/>
      <c r="DJ354" s="448"/>
    </row>
    <row r="355" spans="1:114" s="5" customFormat="1" ht="14.1" customHeight="1" x14ac:dyDescent="0.25">
      <c r="A355" s="181"/>
      <c r="B355" s="182"/>
      <c r="C355" s="104" t="s">
        <v>283</v>
      </c>
      <c r="D355" s="105">
        <v>278</v>
      </c>
      <c r="E355" s="173">
        <v>500</v>
      </c>
      <c r="F355" s="170"/>
      <c r="G355" s="276"/>
      <c r="H355" s="156">
        <f t="shared" si="131"/>
        <v>500</v>
      </c>
      <c r="I355" s="279"/>
      <c r="J355" s="204"/>
      <c r="K355" s="204"/>
      <c r="L355" s="204"/>
      <c r="M355" s="204">
        <v>162.30000000000001</v>
      </c>
      <c r="N355" s="457">
        <v>500</v>
      </c>
      <c r="O355" s="332"/>
      <c r="P355" s="357">
        <f t="shared" si="141"/>
        <v>500</v>
      </c>
      <c r="Q355" s="365"/>
      <c r="R355" s="156">
        <f t="shared" si="143"/>
        <v>500</v>
      </c>
      <c r="S355" s="232">
        <v>137</v>
      </c>
      <c r="T355" s="442"/>
      <c r="U355" s="373"/>
      <c r="V355" s="373"/>
      <c r="W355" s="373"/>
      <c r="X355" s="373"/>
      <c r="Y355" s="448"/>
      <c r="Z355" s="448"/>
      <c r="AA355" s="447"/>
      <c r="AB355" s="447"/>
      <c r="AC355" s="448"/>
      <c r="AD355" s="448"/>
      <c r="AE355" s="448"/>
      <c r="AF355" s="448"/>
      <c r="AG355" s="448"/>
      <c r="AH355" s="448"/>
      <c r="AI355" s="448"/>
      <c r="AJ355" s="448"/>
      <c r="AK355" s="448"/>
      <c r="AL355" s="448"/>
      <c r="AM355" s="448"/>
      <c r="AN355" s="448"/>
      <c r="AO355" s="448"/>
      <c r="AP355" s="448"/>
      <c r="AQ355" s="448"/>
      <c r="AR355" s="448"/>
      <c r="AS355" s="448"/>
      <c r="AT355" s="448"/>
      <c r="AU355" s="448"/>
      <c r="AV355" s="448"/>
      <c r="AW355" s="448"/>
      <c r="AX355" s="448"/>
      <c r="AY355" s="448"/>
      <c r="AZ355" s="448"/>
      <c r="BA355" s="448"/>
      <c r="BB355" s="448"/>
      <c r="BC355" s="448"/>
      <c r="BD355" s="448"/>
      <c r="BE355" s="448"/>
      <c r="BF355" s="448"/>
      <c r="BG355" s="448"/>
      <c r="BH355" s="448"/>
      <c r="BI355" s="448"/>
      <c r="BJ355" s="448"/>
      <c r="BK355" s="448"/>
      <c r="BL355" s="448"/>
      <c r="BM355" s="448"/>
      <c r="BN355" s="448"/>
      <c r="BO355" s="448"/>
      <c r="BP355" s="448"/>
      <c r="BQ355" s="448"/>
      <c r="BR355" s="448"/>
      <c r="BS355" s="448"/>
      <c r="BT355" s="448"/>
      <c r="BU355" s="448"/>
      <c r="BV355" s="448"/>
      <c r="BW355" s="448"/>
      <c r="BX355" s="448"/>
      <c r="BY355" s="448"/>
      <c r="BZ355" s="448"/>
      <c r="CA355" s="448"/>
      <c r="CB355" s="448"/>
      <c r="CC355" s="448"/>
      <c r="CD355" s="448"/>
      <c r="CE355" s="448"/>
      <c r="CF355" s="448"/>
      <c r="CG355" s="448"/>
      <c r="CH355" s="448"/>
      <c r="CI355" s="448"/>
      <c r="CJ355" s="448"/>
      <c r="CK355" s="448"/>
      <c r="CL355" s="448"/>
      <c r="CM355" s="448"/>
      <c r="CN355" s="448"/>
      <c r="CO355" s="448"/>
      <c r="CP355" s="448"/>
      <c r="CQ355" s="448"/>
      <c r="CR355" s="448"/>
      <c r="CS355" s="448"/>
      <c r="CT355" s="448"/>
      <c r="CU355" s="448"/>
      <c r="CV355" s="448"/>
      <c r="CW355" s="448"/>
      <c r="CX355" s="448"/>
      <c r="CY355" s="448"/>
      <c r="CZ355" s="448"/>
      <c r="DA355" s="448"/>
      <c r="DB355" s="448"/>
      <c r="DC355" s="448"/>
      <c r="DD355" s="448"/>
      <c r="DE355" s="448"/>
      <c r="DF355" s="448"/>
      <c r="DG355" s="448"/>
      <c r="DH355" s="448"/>
      <c r="DI355" s="448"/>
      <c r="DJ355" s="448"/>
    </row>
    <row r="356" spans="1:114" s="5" customFormat="1" ht="14.1" customHeight="1" x14ac:dyDescent="0.25">
      <c r="A356" s="181"/>
      <c r="B356" s="182"/>
      <c r="C356" s="104" t="s">
        <v>284</v>
      </c>
      <c r="D356" s="105">
        <v>922</v>
      </c>
      <c r="E356" s="173">
        <v>3150</v>
      </c>
      <c r="F356" s="170"/>
      <c r="G356" s="276"/>
      <c r="H356" s="156">
        <f t="shared" si="131"/>
        <v>3150</v>
      </c>
      <c r="I356" s="279"/>
      <c r="J356" s="204"/>
      <c r="K356" s="204"/>
      <c r="L356" s="204"/>
      <c r="M356" s="204">
        <v>529</v>
      </c>
      <c r="N356" s="457">
        <v>3150</v>
      </c>
      <c r="O356" s="332"/>
      <c r="P356" s="357">
        <f t="shared" si="141"/>
        <v>3150</v>
      </c>
      <c r="Q356" s="365"/>
      <c r="R356" s="156">
        <f t="shared" si="143"/>
        <v>3150</v>
      </c>
      <c r="S356" s="232">
        <v>684</v>
      </c>
      <c r="T356" s="442"/>
      <c r="U356" s="373"/>
      <c r="V356" s="373"/>
      <c r="W356" s="373"/>
      <c r="X356" s="373"/>
      <c r="Y356" s="448"/>
      <c r="Z356" s="448"/>
      <c r="AA356" s="447"/>
      <c r="AB356" s="447"/>
      <c r="AC356" s="448"/>
      <c r="AD356" s="448"/>
      <c r="AE356" s="448"/>
      <c r="AF356" s="448"/>
      <c r="AG356" s="448"/>
      <c r="AH356" s="448"/>
      <c r="AI356" s="448"/>
      <c r="AJ356" s="448"/>
      <c r="AK356" s="448"/>
      <c r="AL356" s="448"/>
      <c r="AM356" s="448"/>
      <c r="AN356" s="448"/>
      <c r="AO356" s="448"/>
      <c r="AP356" s="448"/>
      <c r="AQ356" s="448"/>
      <c r="AR356" s="448"/>
      <c r="AS356" s="448"/>
      <c r="AT356" s="448"/>
      <c r="AU356" s="448"/>
      <c r="AV356" s="448"/>
      <c r="AW356" s="448"/>
      <c r="AX356" s="448"/>
      <c r="AY356" s="448"/>
      <c r="AZ356" s="448"/>
      <c r="BA356" s="448"/>
      <c r="BB356" s="448"/>
      <c r="BC356" s="448"/>
      <c r="BD356" s="448"/>
      <c r="BE356" s="448"/>
      <c r="BF356" s="448"/>
      <c r="BG356" s="448"/>
      <c r="BH356" s="448"/>
      <c r="BI356" s="448"/>
      <c r="BJ356" s="448"/>
      <c r="BK356" s="448"/>
      <c r="BL356" s="448"/>
      <c r="BM356" s="448"/>
      <c r="BN356" s="448"/>
      <c r="BO356" s="448"/>
      <c r="BP356" s="448"/>
      <c r="BQ356" s="448"/>
      <c r="BR356" s="448"/>
      <c r="BS356" s="448"/>
      <c r="BT356" s="448"/>
      <c r="BU356" s="448"/>
      <c r="BV356" s="448"/>
      <c r="BW356" s="448"/>
      <c r="BX356" s="448"/>
      <c r="BY356" s="448"/>
      <c r="BZ356" s="448"/>
      <c r="CA356" s="448"/>
      <c r="CB356" s="448"/>
      <c r="CC356" s="448"/>
      <c r="CD356" s="448"/>
      <c r="CE356" s="448"/>
      <c r="CF356" s="448"/>
      <c r="CG356" s="448"/>
      <c r="CH356" s="448"/>
      <c r="CI356" s="448"/>
      <c r="CJ356" s="448"/>
      <c r="CK356" s="448"/>
      <c r="CL356" s="448"/>
      <c r="CM356" s="448"/>
      <c r="CN356" s="448"/>
      <c r="CO356" s="448"/>
      <c r="CP356" s="448"/>
      <c r="CQ356" s="448"/>
      <c r="CR356" s="448"/>
      <c r="CS356" s="448"/>
      <c r="CT356" s="448"/>
      <c r="CU356" s="448"/>
      <c r="CV356" s="448"/>
      <c r="CW356" s="448"/>
      <c r="CX356" s="448"/>
      <c r="CY356" s="448"/>
      <c r="CZ356" s="448"/>
      <c r="DA356" s="448"/>
      <c r="DB356" s="448"/>
      <c r="DC356" s="448"/>
      <c r="DD356" s="448"/>
      <c r="DE356" s="448"/>
      <c r="DF356" s="448"/>
      <c r="DG356" s="448"/>
      <c r="DH356" s="448"/>
      <c r="DI356" s="448"/>
      <c r="DJ356" s="448"/>
    </row>
    <row r="357" spans="1:114" s="5" customFormat="1" ht="14.1" customHeight="1" x14ac:dyDescent="0.25">
      <c r="A357" s="181"/>
      <c r="B357" s="182"/>
      <c r="C357" s="104" t="s">
        <v>285</v>
      </c>
      <c r="D357" s="105">
        <v>384</v>
      </c>
      <c r="E357" s="173">
        <v>500</v>
      </c>
      <c r="F357" s="170"/>
      <c r="G357" s="276"/>
      <c r="H357" s="156">
        <f t="shared" si="131"/>
        <v>500</v>
      </c>
      <c r="I357" s="279"/>
      <c r="J357" s="204"/>
      <c r="K357" s="204"/>
      <c r="L357" s="204"/>
      <c r="M357" s="204">
        <v>300</v>
      </c>
      <c r="N357" s="457">
        <v>500</v>
      </c>
      <c r="O357" s="332"/>
      <c r="P357" s="357">
        <f t="shared" si="141"/>
        <v>500</v>
      </c>
      <c r="Q357" s="365"/>
      <c r="R357" s="156">
        <f t="shared" si="143"/>
        <v>500</v>
      </c>
      <c r="S357" s="232">
        <v>498</v>
      </c>
      <c r="T357" s="442"/>
      <c r="U357" s="373"/>
      <c r="V357" s="373"/>
      <c r="W357" s="373"/>
      <c r="X357" s="373"/>
      <c r="Y357" s="448"/>
      <c r="Z357" s="448"/>
      <c r="AA357" s="447"/>
      <c r="AB357" s="447"/>
      <c r="AC357" s="448"/>
      <c r="AD357" s="448"/>
      <c r="AE357" s="448"/>
      <c r="AF357" s="448"/>
      <c r="AG357" s="448"/>
      <c r="AH357" s="448"/>
      <c r="AI357" s="448"/>
      <c r="AJ357" s="448"/>
      <c r="AK357" s="448"/>
      <c r="AL357" s="448"/>
      <c r="AM357" s="448"/>
      <c r="AN357" s="448"/>
      <c r="AO357" s="448"/>
      <c r="AP357" s="448"/>
      <c r="AQ357" s="448"/>
      <c r="AR357" s="448"/>
      <c r="AS357" s="448"/>
      <c r="AT357" s="448"/>
      <c r="AU357" s="448"/>
      <c r="AV357" s="448"/>
      <c r="AW357" s="448"/>
      <c r="AX357" s="448"/>
      <c r="AY357" s="448"/>
      <c r="AZ357" s="448"/>
      <c r="BA357" s="448"/>
      <c r="BB357" s="448"/>
      <c r="BC357" s="448"/>
      <c r="BD357" s="448"/>
      <c r="BE357" s="448"/>
      <c r="BF357" s="448"/>
      <c r="BG357" s="448"/>
      <c r="BH357" s="448"/>
      <c r="BI357" s="448"/>
      <c r="BJ357" s="448"/>
      <c r="BK357" s="448"/>
      <c r="BL357" s="448"/>
      <c r="BM357" s="448"/>
      <c r="BN357" s="448"/>
      <c r="BO357" s="448"/>
      <c r="BP357" s="448"/>
      <c r="BQ357" s="448"/>
      <c r="BR357" s="448"/>
      <c r="BS357" s="448"/>
      <c r="BT357" s="448"/>
      <c r="BU357" s="448"/>
      <c r="BV357" s="448"/>
      <c r="BW357" s="448"/>
      <c r="BX357" s="448"/>
      <c r="BY357" s="448"/>
      <c r="BZ357" s="448"/>
      <c r="CA357" s="448"/>
      <c r="CB357" s="448"/>
      <c r="CC357" s="448"/>
      <c r="CD357" s="448"/>
      <c r="CE357" s="448"/>
      <c r="CF357" s="448"/>
      <c r="CG357" s="448"/>
      <c r="CH357" s="448"/>
      <c r="CI357" s="448"/>
      <c r="CJ357" s="448"/>
      <c r="CK357" s="448"/>
      <c r="CL357" s="448"/>
      <c r="CM357" s="448"/>
      <c r="CN357" s="448"/>
      <c r="CO357" s="448"/>
      <c r="CP357" s="448"/>
      <c r="CQ357" s="448"/>
      <c r="CR357" s="448"/>
      <c r="CS357" s="448"/>
      <c r="CT357" s="448"/>
      <c r="CU357" s="448"/>
      <c r="CV357" s="448"/>
      <c r="CW357" s="448"/>
      <c r="CX357" s="448"/>
      <c r="CY357" s="448"/>
      <c r="CZ357" s="448"/>
      <c r="DA357" s="448"/>
      <c r="DB357" s="448"/>
      <c r="DC357" s="448"/>
      <c r="DD357" s="448"/>
      <c r="DE357" s="448"/>
      <c r="DF357" s="448"/>
      <c r="DG357" s="448"/>
      <c r="DH357" s="448"/>
      <c r="DI357" s="448"/>
      <c r="DJ357" s="448"/>
    </row>
    <row r="358" spans="1:114" s="5" customFormat="1" ht="14.1" customHeight="1" x14ac:dyDescent="0.25">
      <c r="A358" s="181"/>
      <c r="B358" s="182"/>
      <c r="C358" s="104" t="s">
        <v>286</v>
      </c>
      <c r="D358" s="105">
        <v>353</v>
      </c>
      <c r="E358" s="173">
        <v>350</v>
      </c>
      <c r="F358" s="170"/>
      <c r="G358" s="276"/>
      <c r="H358" s="156">
        <f t="shared" si="131"/>
        <v>350</v>
      </c>
      <c r="I358" s="279"/>
      <c r="J358" s="204"/>
      <c r="K358" s="204"/>
      <c r="L358" s="204"/>
      <c r="M358" s="204">
        <v>264</v>
      </c>
      <c r="N358" s="457">
        <v>350</v>
      </c>
      <c r="O358" s="332"/>
      <c r="P358" s="357">
        <f t="shared" si="141"/>
        <v>350</v>
      </c>
      <c r="Q358" s="365"/>
      <c r="R358" s="156">
        <f t="shared" si="143"/>
        <v>350</v>
      </c>
      <c r="S358" s="232">
        <v>144</v>
      </c>
      <c r="T358" s="442"/>
      <c r="U358" s="373"/>
      <c r="V358" s="373"/>
      <c r="W358" s="373"/>
      <c r="X358" s="373"/>
      <c r="Y358" s="448"/>
      <c r="Z358" s="448"/>
      <c r="AA358" s="447"/>
      <c r="AB358" s="447"/>
      <c r="AC358" s="448"/>
      <c r="AD358" s="448"/>
      <c r="AE358" s="448"/>
      <c r="AF358" s="448"/>
      <c r="AG358" s="448"/>
      <c r="AH358" s="448"/>
      <c r="AI358" s="448"/>
      <c r="AJ358" s="448"/>
      <c r="AK358" s="448"/>
      <c r="AL358" s="448"/>
      <c r="AM358" s="448"/>
      <c r="AN358" s="448"/>
      <c r="AO358" s="448"/>
      <c r="AP358" s="448"/>
      <c r="AQ358" s="448"/>
      <c r="AR358" s="448"/>
      <c r="AS358" s="448"/>
      <c r="AT358" s="448"/>
      <c r="AU358" s="448"/>
      <c r="AV358" s="448"/>
      <c r="AW358" s="448"/>
      <c r="AX358" s="448"/>
      <c r="AY358" s="448"/>
      <c r="AZ358" s="448"/>
      <c r="BA358" s="448"/>
      <c r="BB358" s="448"/>
      <c r="BC358" s="448"/>
      <c r="BD358" s="448"/>
      <c r="BE358" s="448"/>
      <c r="BF358" s="448"/>
      <c r="BG358" s="448"/>
      <c r="BH358" s="448"/>
      <c r="BI358" s="448"/>
      <c r="BJ358" s="448"/>
      <c r="BK358" s="448"/>
      <c r="BL358" s="448"/>
      <c r="BM358" s="448"/>
      <c r="BN358" s="448"/>
      <c r="BO358" s="448"/>
      <c r="BP358" s="448"/>
      <c r="BQ358" s="448"/>
      <c r="BR358" s="448"/>
      <c r="BS358" s="448"/>
      <c r="BT358" s="448"/>
      <c r="BU358" s="448"/>
      <c r="BV358" s="448"/>
      <c r="BW358" s="448"/>
      <c r="BX358" s="448"/>
      <c r="BY358" s="448"/>
      <c r="BZ358" s="448"/>
      <c r="CA358" s="448"/>
      <c r="CB358" s="448"/>
      <c r="CC358" s="448"/>
      <c r="CD358" s="448"/>
      <c r="CE358" s="448"/>
      <c r="CF358" s="448"/>
      <c r="CG358" s="448"/>
      <c r="CH358" s="448"/>
      <c r="CI358" s="448"/>
      <c r="CJ358" s="448"/>
      <c r="CK358" s="448"/>
      <c r="CL358" s="448"/>
      <c r="CM358" s="448"/>
      <c r="CN358" s="448"/>
      <c r="CO358" s="448"/>
      <c r="CP358" s="448"/>
      <c r="CQ358" s="448"/>
      <c r="CR358" s="448"/>
      <c r="CS358" s="448"/>
      <c r="CT358" s="448"/>
      <c r="CU358" s="448"/>
      <c r="CV358" s="448"/>
      <c r="CW358" s="448"/>
      <c r="CX358" s="448"/>
      <c r="CY358" s="448"/>
      <c r="CZ358" s="448"/>
      <c r="DA358" s="448"/>
      <c r="DB358" s="448"/>
      <c r="DC358" s="448"/>
      <c r="DD358" s="448"/>
      <c r="DE358" s="448"/>
      <c r="DF358" s="448"/>
      <c r="DG358" s="448"/>
      <c r="DH358" s="448"/>
      <c r="DI358" s="448"/>
      <c r="DJ358" s="448"/>
    </row>
    <row r="359" spans="1:114" s="5" customFormat="1" ht="14.1" customHeight="1" x14ac:dyDescent="0.25">
      <c r="A359" s="181"/>
      <c r="B359" s="182"/>
      <c r="C359" s="104" t="s">
        <v>288</v>
      </c>
      <c r="D359" s="105">
        <v>61</v>
      </c>
      <c r="E359" s="173">
        <v>1000</v>
      </c>
      <c r="F359" s="170"/>
      <c r="G359" s="276"/>
      <c r="H359" s="156">
        <f t="shared" si="131"/>
        <v>1000</v>
      </c>
      <c r="I359" s="279"/>
      <c r="J359" s="204"/>
      <c r="K359" s="204"/>
      <c r="L359" s="204"/>
      <c r="M359" s="204"/>
      <c r="N359" s="457">
        <v>1000</v>
      </c>
      <c r="O359" s="332"/>
      <c r="P359" s="357">
        <f t="shared" si="141"/>
        <v>1000</v>
      </c>
      <c r="Q359" s="365"/>
      <c r="R359" s="156">
        <f t="shared" si="143"/>
        <v>1000</v>
      </c>
      <c r="S359" s="232"/>
      <c r="T359" s="442"/>
      <c r="U359" s="373"/>
      <c r="V359" s="373"/>
      <c r="W359" s="373"/>
      <c r="X359" s="373"/>
      <c r="Y359" s="448"/>
      <c r="Z359" s="448"/>
      <c r="AA359" s="447"/>
      <c r="AB359" s="447"/>
      <c r="AC359" s="448"/>
      <c r="AD359" s="448"/>
      <c r="AE359" s="448"/>
      <c r="AF359" s="448"/>
      <c r="AG359" s="448"/>
      <c r="AH359" s="448"/>
      <c r="AI359" s="448"/>
      <c r="AJ359" s="448"/>
      <c r="AK359" s="448"/>
      <c r="AL359" s="448"/>
      <c r="AM359" s="448"/>
      <c r="AN359" s="448"/>
      <c r="AO359" s="448"/>
      <c r="AP359" s="448"/>
      <c r="AQ359" s="448"/>
      <c r="AR359" s="448"/>
      <c r="AS359" s="448"/>
      <c r="AT359" s="448"/>
      <c r="AU359" s="448"/>
      <c r="AV359" s="448"/>
      <c r="AW359" s="448"/>
      <c r="AX359" s="448"/>
      <c r="AY359" s="448"/>
      <c r="AZ359" s="448"/>
      <c r="BA359" s="448"/>
      <c r="BB359" s="448"/>
      <c r="BC359" s="448"/>
      <c r="BD359" s="448"/>
      <c r="BE359" s="448"/>
      <c r="BF359" s="448"/>
      <c r="BG359" s="448"/>
      <c r="BH359" s="448"/>
      <c r="BI359" s="448"/>
      <c r="BJ359" s="448"/>
      <c r="BK359" s="448"/>
      <c r="BL359" s="448"/>
      <c r="BM359" s="448"/>
      <c r="BN359" s="448"/>
      <c r="BO359" s="448"/>
      <c r="BP359" s="448"/>
      <c r="BQ359" s="448"/>
      <c r="BR359" s="448"/>
      <c r="BS359" s="448"/>
      <c r="BT359" s="448"/>
      <c r="BU359" s="448"/>
      <c r="BV359" s="448"/>
      <c r="BW359" s="448"/>
      <c r="BX359" s="448"/>
      <c r="BY359" s="448"/>
      <c r="BZ359" s="448"/>
      <c r="CA359" s="448"/>
      <c r="CB359" s="448"/>
      <c r="CC359" s="448"/>
      <c r="CD359" s="448"/>
      <c r="CE359" s="448"/>
      <c r="CF359" s="448"/>
      <c r="CG359" s="448"/>
      <c r="CH359" s="448"/>
      <c r="CI359" s="448"/>
      <c r="CJ359" s="448"/>
      <c r="CK359" s="448"/>
      <c r="CL359" s="448"/>
      <c r="CM359" s="448"/>
      <c r="CN359" s="448"/>
      <c r="CO359" s="448"/>
      <c r="CP359" s="448"/>
      <c r="CQ359" s="448"/>
      <c r="CR359" s="448"/>
      <c r="CS359" s="448"/>
      <c r="CT359" s="448"/>
      <c r="CU359" s="448"/>
      <c r="CV359" s="448"/>
      <c r="CW359" s="448"/>
      <c r="CX359" s="448"/>
      <c r="CY359" s="448"/>
      <c r="CZ359" s="448"/>
      <c r="DA359" s="448"/>
      <c r="DB359" s="448"/>
      <c r="DC359" s="448"/>
      <c r="DD359" s="448"/>
      <c r="DE359" s="448"/>
      <c r="DF359" s="448"/>
      <c r="DG359" s="448"/>
      <c r="DH359" s="448"/>
      <c r="DI359" s="448"/>
      <c r="DJ359" s="448"/>
    </row>
    <row r="360" spans="1:114" s="5" customFormat="1" ht="14.1" customHeight="1" x14ac:dyDescent="0.25">
      <c r="A360" s="181"/>
      <c r="B360" s="182"/>
      <c r="C360" s="104" t="s">
        <v>289</v>
      </c>
      <c r="D360" s="105">
        <v>849</v>
      </c>
      <c r="E360" s="173">
        <v>900</v>
      </c>
      <c r="F360" s="170"/>
      <c r="G360" s="276"/>
      <c r="H360" s="156">
        <f t="shared" si="131"/>
        <v>900</v>
      </c>
      <c r="I360" s="279"/>
      <c r="J360" s="204"/>
      <c r="K360" s="204"/>
      <c r="L360" s="204"/>
      <c r="M360" s="204">
        <v>845</v>
      </c>
      <c r="N360" s="457">
        <v>900</v>
      </c>
      <c r="O360" s="332"/>
      <c r="P360" s="357">
        <f t="shared" si="141"/>
        <v>900</v>
      </c>
      <c r="Q360" s="365"/>
      <c r="R360" s="156">
        <f t="shared" si="143"/>
        <v>900</v>
      </c>
      <c r="S360" s="232"/>
      <c r="T360" s="442"/>
      <c r="U360" s="373"/>
      <c r="V360" s="373"/>
      <c r="W360" s="373"/>
      <c r="X360" s="373"/>
      <c r="Y360" s="448"/>
      <c r="Z360" s="448"/>
      <c r="AA360" s="447"/>
      <c r="AB360" s="447"/>
      <c r="AC360" s="448"/>
      <c r="AD360" s="448"/>
      <c r="AE360" s="448"/>
      <c r="AF360" s="448"/>
      <c r="AG360" s="448"/>
      <c r="AH360" s="448"/>
      <c r="AI360" s="448"/>
      <c r="AJ360" s="448"/>
      <c r="AK360" s="448"/>
      <c r="AL360" s="448"/>
      <c r="AM360" s="448"/>
      <c r="AN360" s="448"/>
      <c r="AO360" s="448"/>
      <c r="AP360" s="448"/>
      <c r="AQ360" s="448"/>
      <c r="AR360" s="448"/>
      <c r="AS360" s="448"/>
      <c r="AT360" s="448"/>
      <c r="AU360" s="448"/>
      <c r="AV360" s="448"/>
      <c r="AW360" s="448"/>
      <c r="AX360" s="448"/>
      <c r="AY360" s="448"/>
      <c r="AZ360" s="448"/>
      <c r="BA360" s="448"/>
      <c r="BB360" s="448"/>
      <c r="BC360" s="448"/>
      <c r="BD360" s="448"/>
      <c r="BE360" s="448"/>
      <c r="BF360" s="448"/>
      <c r="BG360" s="448"/>
      <c r="BH360" s="448"/>
      <c r="BI360" s="448"/>
      <c r="BJ360" s="448"/>
      <c r="BK360" s="448"/>
      <c r="BL360" s="448"/>
      <c r="BM360" s="448"/>
      <c r="BN360" s="448"/>
      <c r="BO360" s="448"/>
      <c r="BP360" s="448"/>
      <c r="BQ360" s="448"/>
      <c r="BR360" s="448"/>
      <c r="BS360" s="448"/>
      <c r="BT360" s="448"/>
      <c r="BU360" s="448"/>
      <c r="BV360" s="448"/>
      <c r="BW360" s="448"/>
      <c r="BX360" s="448"/>
      <c r="BY360" s="448"/>
      <c r="BZ360" s="448"/>
      <c r="CA360" s="448"/>
      <c r="CB360" s="448"/>
      <c r="CC360" s="448"/>
      <c r="CD360" s="448"/>
      <c r="CE360" s="448"/>
      <c r="CF360" s="448"/>
      <c r="CG360" s="448"/>
      <c r="CH360" s="448"/>
      <c r="CI360" s="448"/>
      <c r="CJ360" s="448"/>
      <c r="CK360" s="448"/>
      <c r="CL360" s="448"/>
      <c r="CM360" s="448"/>
      <c r="CN360" s="448"/>
      <c r="CO360" s="448"/>
      <c r="CP360" s="448"/>
      <c r="CQ360" s="448"/>
      <c r="CR360" s="448"/>
      <c r="CS360" s="448"/>
      <c r="CT360" s="448"/>
      <c r="CU360" s="448"/>
      <c r="CV360" s="448"/>
      <c r="CW360" s="448"/>
      <c r="CX360" s="448"/>
      <c r="CY360" s="448"/>
      <c r="CZ360" s="448"/>
      <c r="DA360" s="448"/>
      <c r="DB360" s="448"/>
      <c r="DC360" s="448"/>
      <c r="DD360" s="448"/>
      <c r="DE360" s="448"/>
      <c r="DF360" s="448"/>
      <c r="DG360" s="448"/>
      <c r="DH360" s="448"/>
      <c r="DI360" s="448"/>
      <c r="DJ360" s="448"/>
    </row>
    <row r="361" spans="1:114" ht="14.1" customHeight="1" x14ac:dyDescent="0.25">
      <c r="A361" s="101"/>
      <c r="B361" s="94">
        <v>5515</v>
      </c>
      <c r="C361" s="45" t="s">
        <v>184</v>
      </c>
      <c r="D361" s="20">
        <v>856</v>
      </c>
      <c r="E361" s="156">
        <v>500</v>
      </c>
      <c r="F361" s="54"/>
      <c r="G361" s="273"/>
      <c r="H361" s="156">
        <f t="shared" si="131"/>
        <v>500</v>
      </c>
      <c r="I361" s="207"/>
      <c r="J361" s="157"/>
      <c r="K361" s="157"/>
      <c r="L361" s="157">
        <v>500</v>
      </c>
      <c r="M361" s="157">
        <v>488.5</v>
      </c>
      <c r="N361" s="350">
        <v>500</v>
      </c>
      <c r="O361" s="77"/>
      <c r="P361" s="228">
        <f t="shared" si="141"/>
        <v>500</v>
      </c>
      <c r="Q361" s="331"/>
      <c r="R361" s="156">
        <f t="shared" si="143"/>
        <v>500</v>
      </c>
      <c r="S361" s="222">
        <v>350</v>
      </c>
      <c r="T361" s="442"/>
    </row>
    <row r="362" spans="1:114" ht="14.1" customHeight="1" x14ac:dyDescent="0.25">
      <c r="A362" s="101"/>
      <c r="B362" s="44">
        <v>5516</v>
      </c>
      <c r="C362" s="60" t="s">
        <v>291</v>
      </c>
      <c r="D362" s="20"/>
      <c r="E362" s="156"/>
      <c r="F362" s="54"/>
      <c r="G362" s="273"/>
      <c r="H362" s="156"/>
      <c r="I362" s="207"/>
      <c r="J362" s="157"/>
      <c r="K362" s="157"/>
      <c r="L362" s="157">
        <v>0</v>
      </c>
      <c r="M362" s="157">
        <v>1121</v>
      </c>
      <c r="N362" s="350"/>
      <c r="O362" s="77"/>
      <c r="P362" s="228">
        <f t="shared" si="141"/>
        <v>0</v>
      </c>
      <c r="Q362" s="331"/>
      <c r="R362" s="156">
        <f t="shared" si="143"/>
        <v>0</v>
      </c>
      <c r="S362" s="222"/>
      <c r="T362" s="442"/>
    </row>
    <row r="363" spans="1:114" ht="14.1" customHeight="1" x14ac:dyDescent="0.25">
      <c r="A363" s="101"/>
      <c r="B363" s="94">
        <v>5522</v>
      </c>
      <c r="C363" s="45" t="s">
        <v>188</v>
      </c>
      <c r="D363" s="20">
        <v>25</v>
      </c>
      <c r="E363" s="156">
        <v>65</v>
      </c>
      <c r="F363" s="54"/>
      <c r="G363" s="273"/>
      <c r="H363" s="156">
        <f t="shared" si="131"/>
        <v>65</v>
      </c>
      <c r="I363" s="207"/>
      <c r="J363" s="157"/>
      <c r="K363" s="157"/>
      <c r="L363" s="246">
        <v>65</v>
      </c>
      <c r="M363" s="246">
        <v>98.4</v>
      </c>
      <c r="N363" s="350">
        <v>65</v>
      </c>
      <c r="O363" s="77"/>
      <c r="P363" s="228">
        <f t="shared" si="141"/>
        <v>65</v>
      </c>
      <c r="Q363" s="331"/>
      <c r="R363" s="156">
        <f t="shared" si="143"/>
        <v>65</v>
      </c>
      <c r="S363" s="222"/>
      <c r="T363" s="442"/>
    </row>
    <row r="364" spans="1:114" ht="14.1" customHeight="1" x14ac:dyDescent="0.25">
      <c r="A364" s="101"/>
      <c r="B364" s="94">
        <v>5524</v>
      </c>
      <c r="C364" s="45" t="s">
        <v>299</v>
      </c>
      <c r="D364" s="20">
        <v>0</v>
      </c>
      <c r="E364" s="156">
        <v>500</v>
      </c>
      <c r="F364" s="54"/>
      <c r="G364" s="273"/>
      <c r="H364" s="156">
        <f t="shared" si="131"/>
        <v>500</v>
      </c>
      <c r="I364" s="207"/>
      <c r="J364" s="157"/>
      <c r="K364" s="157"/>
      <c r="L364" s="246">
        <v>500</v>
      </c>
      <c r="M364" s="246">
        <v>0</v>
      </c>
      <c r="N364" s="350">
        <v>500</v>
      </c>
      <c r="O364" s="77"/>
      <c r="P364" s="228">
        <f t="shared" si="141"/>
        <v>500</v>
      </c>
      <c r="Q364" s="331"/>
      <c r="R364" s="156">
        <f t="shared" si="143"/>
        <v>500</v>
      </c>
      <c r="S364" s="222"/>
      <c r="T364" s="442"/>
    </row>
    <row r="365" spans="1:114" ht="14.1" customHeight="1" x14ac:dyDescent="0.25">
      <c r="A365" s="101"/>
      <c r="B365" s="94">
        <v>5525</v>
      </c>
      <c r="C365" s="45" t="s">
        <v>190</v>
      </c>
      <c r="D365" s="20">
        <v>328</v>
      </c>
      <c r="E365" s="156">
        <v>500</v>
      </c>
      <c r="F365" s="54"/>
      <c r="G365" s="273"/>
      <c r="H365" s="156">
        <f t="shared" si="131"/>
        <v>500</v>
      </c>
      <c r="I365" s="207"/>
      <c r="J365" s="157"/>
      <c r="K365" s="157"/>
      <c r="L365" s="246">
        <v>500</v>
      </c>
      <c r="M365" s="246">
        <v>263.56</v>
      </c>
      <c r="N365" s="350">
        <v>500</v>
      </c>
      <c r="O365" s="77"/>
      <c r="P365" s="228">
        <f t="shared" si="141"/>
        <v>500</v>
      </c>
      <c r="Q365" s="331"/>
      <c r="R365" s="187"/>
      <c r="S365" s="222">
        <v>189</v>
      </c>
      <c r="T365" s="442"/>
    </row>
    <row r="366" spans="1:114" ht="14.1" customHeight="1" x14ac:dyDescent="0.25">
      <c r="A366" s="82" t="s">
        <v>300</v>
      </c>
      <c r="B366" s="68"/>
      <c r="C366" s="69" t="s">
        <v>301</v>
      </c>
      <c r="D366" s="79">
        <f t="shared" ref="D366:M366" si="144">+D367+D368+D369</f>
        <v>45581</v>
      </c>
      <c r="E366" s="79">
        <f t="shared" si="144"/>
        <v>26700</v>
      </c>
      <c r="F366" s="79">
        <f t="shared" si="144"/>
        <v>0</v>
      </c>
      <c r="G366" s="75">
        <f t="shared" si="144"/>
        <v>0</v>
      </c>
      <c r="H366" s="79">
        <f t="shared" si="144"/>
        <v>26700</v>
      </c>
      <c r="I366" s="239">
        <f t="shared" si="144"/>
        <v>0</v>
      </c>
      <c r="J366" s="75">
        <f t="shared" si="144"/>
        <v>0</v>
      </c>
      <c r="K366" s="75">
        <f t="shared" si="144"/>
        <v>0</v>
      </c>
      <c r="L366" s="75">
        <f>+L367+L368+L369</f>
        <v>26700</v>
      </c>
      <c r="M366" s="75">
        <f t="shared" si="144"/>
        <v>24005.22</v>
      </c>
      <c r="N366" s="70">
        <f>+N367+N368+N369</f>
        <v>17000</v>
      </c>
      <c r="O366" s="78">
        <f>+O367+O368+O369</f>
        <v>-3000</v>
      </c>
      <c r="P366" s="70">
        <f>+O366+N366</f>
        <v>14000</v>
      </c>
      <c r="Q366" s="366"/>
      <c r="R366" s="79">
        <f>+Q366+P366</f>
        <v>14000</v>
      </c>
      <c r="S366" s="78">
        <f>+S367</f>
        <v>9500</v>
      </c>
      <c r="T366" s="442"/>
    </row>
    <row r="367" spans="1:114" ht="14.1" customHeight="1" x14ac:dyDescent="0.25">
      <c r="A367" s="103"/>
      <c r="B367" s="50">
        <v>45</v>
      </c>
      <c r="C367" s="51" t="s">
        <v>302</v>
      </c>
      <c r="D367" s="21">
        <v>28740</v>
      </c>
      <c r="E367" s="153">
        <v>8000</v>
      </c>
      <c r="F367" s="21"/>
      <c r="G367" s="273"/>
      <c r="H367" s="156">
        <f t="shared" si="131"/>
        <v>8000</v>
      </c>
      <c r="I367" s="205"/>
      <c r="J367" s="184">
        <v>0</v>
      </c>
      <c r="K367" s="184"/>
      <c r="L367" s="184">
        <v>8000</v>
      </c>
      <c r="M367" s="184">
        <v>8000</v>
      </c>
      <c r="N367" s="98">
        <v>17000</v>
      </c>
      <c r="O367" s="76">
        <v>-3000</v>
      </c>
      <c r="P367" s="98">
        <f>+O367+N367</f>
        <v>14000</v>
      </c>
      <c r="Q367" s="331"/>
      <c r="R367" s="377">
        <f>+Q367+P367</f>
        <v>14000</v>
      </c>
      <c r="S367" s="331">
        <v>9500</v>
      </c>
      <c r="T367" s="442"/>
    </row>
    <row r="368" spans="1:114" ht="14.1" customHeight="1" x14ac:dyDescent="0.25">
      <c r="A368" s="101"/>
      <c r="B368" s="88">
        <v>50</v>
      </c>
      <c r="C368" s="89" t="s">
        <v>152</v>
      </c>
      <c r="D368" s="100">
        <v>16136</v>
      </c>
      <c r="E368" s="153">
        <v>17700</v>
      </c>
      <c r="F368" s="21"/>
      <c r="G368" s="273"/>
      <c r="H368" s="156">
        <f t="shared" si="131"/>
        <v>17700</v>
      </c>
      <c r="I368" s="205"/>
      <c r="J368" s="184">
        <v>0</v>
      </c>
      <c r="K368" s="184"/>
      <c r="L368" s="184">
        <v>17700</v>
      </c>
      <c r="M368" s="184">
        <v>15306.72</v>
      </c>
      <c r="N368" s="350">
        <v>0</v>
      </c>
      <c r="O368" s="77">
        <v>0</v>
      </c>
      <c r="P368" s="350"/>
      <c r="Q368" s="331"/>
      <c r="R368" s="385"/>
      <c r="S368" s="331"/>
      <c r="T368" s="442"/>
    </row>
    <row r="369" spans="1:114" ht="14.1" customHeight="1" x14ac:dyDescent="0.25">
      <c r="A369" s="101"/>
      <c r="B369" s="88">
        <v>55</v>
      </c>
      <c r="C369" s="89" t="s">
        <v>154</v>
      </c>
      <c r="D369" s="100">
        <f>+D370+D371+D372</f>
        <v>705</v>
      </c>
      <c r="E369" s="153">
        <f>+E370+E371</f>
        <v>1000</v>
      </c>
      <c r="F369" s="21">
        <f>+F370+F371</f>
        <v>0</v>
      </c>
      <c r="G369" s="273"/>
      <c r="H369" s="156">
        <f t="shared" si="131"/>
        <v>1000</v>
      </c>
      <c r="I369" s="205"/>
      <c r="J369" s="184">
        <f>SUM(J370:J372)</f>
        <v>0</v>
      </c>
      <c r="K369" s="184"/>
      <c r="L369" s="184">
        <f>+L370+L371+L372</f>
        <v>1000</v>
      </c>
      <c r="M369" s="184">
        <f>+M370+M371+M372</f>
        <v>698.5</v>
      </c>
      <c r="N369" s="350"/>
      <c r="O369" s="77"/>
      <c r="P369" s="350"/>
      <c r="Q369" s="331"/>
      <c r="R369" s="385"/>
      <c r="S369" s="331"/>
      <c r="T369" s="442"/>
    </row>
    <row r="370" spans="1:114" ht="14.1" customHeight="1" x14ac:dyDescent="0.25">
      <c r="A370" s="101"/>
      <c r="B370" s="94">
        <v>5513</v>
      </c>
      <c r="C370" s="53" t="s">
        <v>303</v>
      </c>
      <c r="D370" s="54">
        <v>649</v>
      </c>
      <c r="E370" s="156">
        <v>800</v>
      </c>
      <c r="F370" s="20"/>
      <c r="G370" s="273"/>
      <c r="H370" s="156">
        <f t="shared" si="131"/>
        <v>800</v>
      </c>
      <c r="I370" s="207"/>
      <c r="J370" s="157"/>
      <c r="K370" s="157"/>
      <c r="L370" s="157">
        <v>800</v>
      </c>
      <c r="M370" s="157">
        <v>640</v>
      </c>
      <c r="N370" s="350"/>
      <c r="O370" s="77"/>
      <c r="P370" s="350"/>
      <c r="Q370" s="331"/>
      <c r="R370" s="385"/>
      <c r="S370" s="331"/>
      <c r="T370" s="442"/>
    </row>
    <row r="371" spans="1:114" ht="14.1" customHeight="1" x14ac:dyDescent="0.25">
      <c r="A371" s="101"/>
      <c r="B371" s="94">
        <v>5514</v>
      </c>
      <c r="C371" s="45" t="s">
        <v>162</v>
      </c>
      <c r="D371" s="20"/>
      <c r="E371" s="156">
        <v>200</v>
      </c>
      <c r="F371" s="20"/>
      <c r="G371" s="273"/>
      <c r="H371" s="156">
        <f t="shared" si="131"/>
        <v>200</v>
      </c>
      <c r="I371" s="207"/>
      <c r="J371" s="157"/>
      <c r="K371" s="157"/>
      <c r="L371" s="157">
        <v>200</v>
      </c>
      <c r="M371" s="157"/>
      <c r="N371" s="350"/>
      <c r="O371" s="77"/>
      <c r="P371" s="350"/>
      <c r="Q371" s="331"/>
      <c r="R371" s="385"/>
      <c r="S371" s="331"/>
      <c r="T371" s="442"/>
      <c r="Y371" s="345"/>
    </row>
    <row r="372" spans="1:114" ht="14.1" customHeight="1" x14ac:dyDescent="0.25">
      <c r="A372" s="101"/>
      <c r="B372" s="94">
        <v>5522</v>
      </c>
      <c r="C372" s="45" t="s">
        <v>188</v>
      </c>
      <c r="D372" s="20">
        <v>56</v>
      </c>
      <c r="E372" s="156"/>
      <c r="F372" s="20"/>
      <c r="G372" s="273"/>
      <c r="H372" s="156">
        <f t="shared" si="131"/>
        <v>0</v>
      </c>
      <c r="I372" s="201"/>
      <c r="J372" s="157"/>
      <c r="K372" s="157"/>
      <c r="L372" s="157"/>
      <c r="M372" s="157">
        <v>58.5</v>
      </c>
      <c r="N372" s="350"/>
      <c r="O372" s="77"/>
      <c r="P372" s="350"/>
      <c r="Q372" s="331"/>
      <c r="R372" s="385"/>
      <c r="S372" s="331"/>
      <c r="T372" s="442"/>
      <c r="Y372" s="345"/>
    </row>
    <row r="373" spans="1:114" ht="14.1" customHeight="1" x14ac:dyDescent="0.25">
      <c r="A373" s="82" t="s">
        <v>304</v>
      </c>
      <c r="B373" s="80"/>
      <c r="C373" s="69" t="s">
        <v>305</v>
      </c>
      <c r="D373" s="79">
        <f>+D378+D380</f>
        <v>85085</v>
      </c>
      <c r="E373" s="79">
        <f t="shared" ref="E373:I373" si="145">+E378</f>
        <v>80000</v>
      </c>
      <c r="F373" s="79">
        <f t="shared" si="145"/>
        <v>0</v>
      </c>
      <c r="G373" s="75">
        <f t="shared" si="145"/>
        <v>0</v>
      </c>
      <c r="H373" s="79">
        <f t="shared" si="145"/>
        <v>80000</v>
      </c>
      <c r="I373" s="239">
        <f t="shared" si="145"/>
        <v>0</v>
      </c>
      <c r="J373" s="75">
        <f>+J378+J380</f>
        <v>-20000</v>
      </c>
      <c r="K373" s="75">
        <f t="shared" ref="K373:L373" si="146">+K378+K380</f>
        <v>22800</v>
      </c>
      <c r="L373" s="75">
        <f t="shared" si="146"/>
        <v>82800</v>
      </c>
      <c r="M373" s="75">
        <f>+M374+M375</f>
        <v>69795</v>
      </c>
      <c r="N373" s="70">
        <f>+N374+N375</f>
        <v>80000</v>
      </c>
      <c r="O373" s="78">
        <f>+O374+O375</f>
        <v>0</v>
      </c>
      <c r="P373" s="70">
        <f>+O373+N373</f>
        <v>80000</v>
      </c>
      <c r="Q373" s="341">
        <f>+Q374</f>
        <v>6500</v>
      </c>
      <c r="R373" s="379">
        <f>+Q373+P373</f>
        <v>86500</v>
      </c>
      <c r="S373" s="224">
        <f>+S374+S375+S382</f>
        <v>50957</v>
      </c>
      <c r="T373" s="442"/>
      <c r="Y373" s="345"/>
    </row>
    <row r="374" spans="1:114" s="155" customFormat="1" ht="14.1" customHeight="1" x14ac:dyDescent="0.25">
      <c r="A374" s="162"/>
      <c r="B374" s="88">
        <v>50</v>
      </c>
      <c r="C374" s="89" t="s">
        <v>152</v>
      </c>
      <c r="D374" s="153"/>
      <c r="E374" s="153"/>
      <c r="F374" s="153"/>
      <c r="G374" s="153"/>
      <c r="H374" s="156"/>
      <c r="I374" s="205"/>
      <c r="J374" s="184"/>
      <c r="K374" s="184"/>
      <c r="L374" s="184"/>
      <c r="M374" s="184"/>
      <c r="N374" s="196">
        <v>27300</v>
      </c>
      <c r="O374" s="220">
        <v>0</v>
      </c>
      <c r="P374" s="196">
        <f t="shared" ref="P374:P380" si="147">+O374+N374</f>
        <v>27300</v>
      </c>
      <c r="Q374" s="331">
        <v>6500</v>
      </c>
      <c r="R374" s="377">
        <f>+Q374+P374</f>
        <v>33800</v>
      </c>
      <c r="S374" s="331">
        <v>22403</v>
      </c>
      <c r="T374" s="373"/>
      <c r="U374" s="373"/>
      <c r="V374" s="373"/>
      <c r="W374" s="373"/>
      <c r="X374" s="373"/>
      <c r="Y374" s="429"/>
      <c r="Z374" s="345"/>
      <c r="AA374" s="345"/>
      <c r="AB374" s="345"/>
      <c r="AC374" s="345"/>
      <c r="AD374" s="345"/>
      <c r="AE374" s="345"/>
      <c r="AF374" s="345"/>
      <c r="AG374" s="345"/>
      <c r="AH374" s="345"/>
      <c r="AI374" s="345"/>
      <c r="AJ374" s="345"/>
      <c r="AK374" s="345"/>
      <c r="AL374" s="345"/>
      <c r="AM374" s="345"/>
      <c r="AN374" s="345"/>
      <c r="AO374" s="345"/>
      <c r="AP374" s="345"/>
      <c r="AQ374" s="345"/>
      <c r="AR374" s="345"/>
      <c r="AS374" s="345"/>
      <c r="AT374" s="345"/>
      <c r="AU374" s="345"/>
      <c r="AV374" s="345"/>
      <c r="AW374" s="345"/>
      <c r="AX374" s="345"/>
      <c r="AY374" s="345"/>
      <c r="AZ374" s="345"/>
      <c r="BA374" s="345"/>
      <c r="BB374" s="345"/>
      <c r="BC374" s="345"/>
      <c r="BD374" s="345"/>
      <c r="BE374" s="345"/>
      <c r="BF374" s="345"/>
      <c r="BG374" s="345"/>
      <c r="BH374" s="345"/>
      <c r="BI374" s="345"/>
      <c r="BJ374" s="345"/>
      <c r="BK374" s="345"/>
      <c r="BL374" s="345"/>
      <c r="BM374" s="345"/>
      <c r="BN374" s="345"/>
      <c r="BO374" s="345"/>
      <c r="BP374" s="345"/>
      <c r="BQ374" s="345"/>
      <c r="BR374" s="345"/>
      <c r="BS374" s="345"/>
      <c r="BT374" s="345"/>
      <c r="BU374" s="345"/>
      <c r="BV374" s="345"/>
      <c r="BW374" s="345"/>
      <c r="BX374" s="345"/>
      <c r="BY374" s="345"/>
      <c r="BZ374" s="345"/>
      <c r="CA374" s="345"/>
      <c r="CB374" s="345"/>
      <c r="CC374" s="345"/>
      <c r="CD374" s="345"/>
      <c r="CE374" s="345"/>
      <c r="CF374" s="345"/>
      <c r="CG374" s="345"/>
      <c r="CH374" s="345"/>
      <c r="CI374" s="345"/>
      <c r="CJ374" s="345"/>
      <c r="CK374" s="345"/>
      <c r="CL374" s="345"/>
      <c r="CM374" s="345"/>
      <c r="CN374" s="345"/>
      <c r="CO374" s="345"/>
      <c r="CP374" s="345"/>
      <c r="CQ374" s="345"/>
      <c r="CR374" s="345"/>
      <c r="CS374" s="345"/>
      <c r="CT374" s="345"/>
      <c r="CU374" s="345"/>
      <c r="CV374" s="345"/>
      <c r="CW374" s="345"/>
      <c r="CX374" s="345"/>
      <c r="CY374" s="345"/>
      <c r="CZ374" s="345"/>
      <c r="DA374" s="345"/>
      <c r="DB374" s="345"/>
      <c r="DC374" s="345"/>
      <c r="DD374" s="345"/>
      <c r="DE374" s="345"/>
      <c r="DF374" s="345"/>
      <c r="DG374" s="345"/>
      <c r="DH374" s="345"/>
      <c r="DI374" s="345"/>
      <c r="DJ374" s="345"/>
    </row>
    <row r="375" spans="1:114" s="155" customFormat="1" ht="14.1" customHeight="1" x14ac:dyDescent="0.25">
      <c r="A375" s="162"/>
      <c r="B375" s="88">
        <v>55</v>
      </c>
      <c r="C375" s="89" t="s">
        <v>154</v>
      </c>
      <c r="D375" s="153"/>
      <c r="E375" s="153"/>
      <c r="F375" s="153"/>
      <c r="G375" s="153"/>
      <c r="H375" s="156"/>
      <c r="I375" s="205"/>
      <c r="J375" s="184"/>
      <c r="K375" s="184"/>
      <c r="L375" s="184"/>
      <c r="M375" s="184">
        <f>+M376+M378+M379+M380+M381</f>
        <v>69795</v>
      </c>
      <c r="N375" s="196">
        <f>+N378+N380</f>
        <v>52700</v>
      </c>
      <c r="O375" s="220">
        <f>+O378+O380</f>
        <v>0</v>
      </c>
      <c r="P375" s="196">
        <f t="shared" si="147"/>
        <v>52700</v>
      </c>
      <c r="Q375" s="331"/>
      <c r="R375" s="377">
        <f t="shared" ref="R375:R382" si="148">+Q375+P375</f>
        <v>52700</v>
      </c>
      <c r="S375" s="331">
        <f>SUM(S376:S381)</f>
        <v>28463</v>
      </c>
      <c r="T375" s="373"/>
      <c r="U375" s="373"/>
      <c r="V375" s="373"/>
      <c r="W375" s="373"/>
      <c r="X375" s="373"/>
      <c r="Y375" s="429"/>
      <c r="Z375" s="345"/>
      <c r="AA375" s="345"/>
      <c r="AB375" s="345"/>
      <c r="AC375" s="345"/>
      <c r="AD375" s="345"/>
      <c r="AE375" s="345"/>
      <c r="AF375" s="345"/>
      <c r="AG375" s="345"/>
      <c r="AH375" s="345"/>
      <c r="AI375" s="345"/>
      <c r="AJ375" s="345"/>
      <c r="AK375" s="345"/>
      <c r="AL375" s="345"/>
      <c r="AM375" s="345"/>
      <c r="AN375" s="345"/>
      <c r="AO375" s="345"/>
      <c r="AP375" s="345"/>
      <c r="AQ375" s="345"/>
      <c r="AR375" s="345"/>
      <c r="AS375" s="345"/>
      <c r="AT375" s="345"/>
      <c r="AU375" s="345"/>
      <c r="AV375" s="345"/>
      <c r="AW375" s="345"/>
      <c r="AX375" s="345"/>
      <c r="AY375" s="345"/>
      <c r="AZ375" s="345"/>
      <c r="BA375" s="345"/>
      <c r="BB375" s="345"/>
      <c r="BC375" s="345"/>
      <c r="BD375" s="345"/>
      <c r="BE375" s="345"/>
      <c r="BF375" s="345"/>
      <c r="BG375" s="345"/>
      <c r="BH375" s="345"/>
      <c r="BI375" s="345"/>
      <c r="BJ375" s="345"/>
      <c r="BK375" s="345"/>
      <c r="BL375" s="345"/>
      <c r="BM375" s="345"/>
      <c r="BN375" s="345"/>
      <c r="BO375" s="345"/>
      <c r="BP375" s="345"/>
      <c r="BQ375" s="345"/>
      <c r="BR375" s="345"/>
      <c r="BS375" s="345"/>
      <c r="BT375" s="345"/>
      <c r="BU375" s="345"/>
      <c r="BV375" s="345"/>
      <c r="BW375" s="345"/>
      <c r="BX375" s="345"/>
      <c r="BY375" s="345"/>
      <c r="BZ375" s="345"/>
      <c r="CA375" s="345"/>
      <c r="CB375" s="345"/>
      <c r="CC375" s="345"/>
      <c r="CD375" s="345"/>
      <c r="CE375" s="345"/>
      <c r="CF375" s="345"/>
      <c r="CG375" s="345"/>
      <c r="CH375" s="345"/>
      <c r="CI375" s="345"/>
      <c r="CJ375" s="345"/>
      <c r="CK375" s="345"/>
      <c r="CL375" s="345"/>
      <c r="CM375" s="345"/>
      <c r="CN375" s="345"/>
      <c r="CO375" s="345"/>
      <c r="CP375" s="345"/>
      <c r="CQ375" s="345"/>
      <c r="CR375" s="345"/>
      <c r="CS375" s="345"/>
      <c r="CT375" s="345"/>
      <c r="CU375" s="345"/>
      <c r="CV375" s="345"/>
      <c r="CW375" s="345"/>
      <c r="CX375" s="345"/>
      <c r="CY375" s="345"/>
      <c r="CZ375" s="345"/>
      <c r="DA375" s="345"/>
      <c r="DB375" s="345"/>
      <c r="DC375" s="345"/>
      <c r="DD375" s="345"/>
      <c r="DE375" s="345"/>
      <c r="DF375" s="345"/>
      <c r="DG375" s="345"/>
      <c r="DH375" s="345"/>
      <c r="DI375" s="345"/>
      <c r="DJ375" s="345"/>
    </row>
    <row r="376" spans="1:114" s="155" customFormat="1" ht="14.1" customHeight="1" x14ac:dyDescent="0.25">
      <c r="A376" s="162"/>
      <c r="B376" s="94">
        <v>5500</v>
      </c>
      <c r="C376" s="53" t="s">
        <v>298</v>
      </c>
      <c r="D376" s="153"/>
      <c r="E376" s="153"/>
      <c r="F376" s="153"/>
      <c r="G376" s="153"/>
      <c r="H376" s="156"/>
      <c r="I376" s="205"/>
      <c r="J376" s="184"/>
      <c r="K376" s="184"/>
      <c r="L376" s="184"/>
      <c r="M376" s="184">
        <v>6648</v>
      </c>
      <c r="N376" s="196"/>
      <c r="O376" s="220"/>
      <c r="P376" s="228">
        <f t="shared" si="147"/>
        <v>0</v>
      </c>
      <c r="Q376" s="331"/>
      <c r="R376" s="377">
        <f t="shared" si="148"/>
        <v>0</v>
      </c>
      <c r="S376" s="331"/>
      <c r="T376" s="373"/>
      <c r="U376" s="373"/>
      <c r="V376" s="373"/>
      <c r="W376" s="373"/>
      <c r="X376" s="373"/>
      <c r="Y376" s="429"/>
      <c r="Z376" s="345"/>
      <c r="AA376" s="345"/>
      <c r="AB376" s="345"/>
      <c r="AC376" s="345"/>
      <c r="AD376" s="345"/>
      <c r="AE376" s="345"/>
      <c r="AF376" s="345"/>
      <c r="AG376" s="345"/>
      <c r="AH376" s="345"/>
      <c r="AI376" s="345"/>
      <c r="AJ376" s="345"/>
      <c r="AK376" s="345"/>
      <c r="AL376" s="345"/>
      <c r="AM376" s="345"/>
      <c r="AN376" s="345"/>
      <c r="AO376" s="345"/>
      <c r="AP376" s="345"/>
      <c r="AQ376" s="345"/>
      <c r="AR376" s="345"/>
      <c r="AS376" s="345"/>
      <c r="AT376" s="345"/>
      <c r="AU376" s="345"/>
      <c r="AV376" s="345"/>
      <c r="AW376" s="345"/>
      <c r="AX376" s="345"/>
      <c r="AY376" s="345"/>
      <c r="AZ376" s="345"/>
      <c r="BA376" s="345"/>
      <c r="BB376" s="345"/>
      <c r="BC376" s="345"/>
      <c r="BD376" s="345"/>
      <c r="BE376" s="345"/>
      <c r="BF376" s="345"/>
      <c r="BG376" s="345"/>
      <c r="BH376" s="345"/>
      <c r="BI376" s="345"/>
      <c r="BJ376" s="345"/>
      <c r="BK376" s="345"/>
      <c r="BL376" s="345"/>
      <c r="BM376" s="345"/>
      <c r="BN376" s="345"/>
      <c r="BO376" s="345"/>
      <c r="BP376" s="345"/>
      <c r="BQ376" s="345"/>
      <c r="BR376" s="345"/>
      <c r="BS376" s="345"/>
      <c r="BT376" s="345"/>
      <c r="BU376" s="345"/>
      <c r="BV376" s="345"/>
      <c r="BW376" s="345"/>
      <c r="BX376" s="345"/>
      <c r="BY376" s="345"/>
      <c r="BZ376" s="345"/>
      <c r="CA376" s="345"/>
      <c r="CB376" s="345"/>
      <c r="CC376" s="345"/>
      <c r="CD376" s="345"/>
      <c r="CE376" s="345"/>
      <c r="CF376" s="345"/>
      <c r="CG376" s="345"/>
      <c r="CH376" s="345"/>
      <c r="CI376" s="345"/>
      <c r="CJ376" s="345"/>
      <c r="CK376" s="345"/>
      <c r="CL376" s="345"/>
      <c r="CM376" s="345"/>
      <c r="CN376" s="345"/>
      <c r="CO376" s="345"/>
      <c r="CP376" s="345"/>
      <c r="CQ376" s="345"/>
      <c r="CR376" s="345"/>
      <c r="CS376" s="345"/>
      <c r="CT376" s="345"/>
      <c r="CU376" s="345"/>
      <c r="CV376" s="345"/>
      <c r="CW376" s="345"/>
      <c r="CX376" s="345"/>
      <c r="CY376" s="345"/>
      <c r="CZ376" s="345"/>
      <c r="DA376" s="345"/>
      <c r="DB376" s="345"/>
      <c r="DC376" s="345"/>
      <c r="DD376" s="345"/>
      <c r="DE376" s="345"/>
      <c r="DF376" s="345"/>
      <c r="DG376" s="345"/>
      <c r="DH376" s="345"/>
      <c r="DI376" s="345"/>
      <c r="DJ376" s="345"/>
    </row>
    <row r="377" spans="1:114" s="155" customFormat="1" ht="14.1" customHeight="1" x14ac:dyDescent="0.25">
      <c r="A377" s="162"/>
      <c r="B377" s="94">
        <v>5504</v>
      </c>
      <c r="C377" s="45" t="s">
        <v>312</v>
      </c>
      <c r="D377" s="153"/>
      <c r="E377" s="153"/>
      <c r="F377" s="153"/>
      <c r="G377" s="153"/>
      <c r="H377" s="156"/>
      <c r="I377" s="205"/>
      <c r="J377" s="184"/>
      <c r="K377" s="184"/>
      <c r="L377" s="184"/>
      <c r="M377" s="184"/>
      <c r="N377" s="196"/>
      <c r="O377" s="220"/>
      <c r="P377" s="228"/>
      <c r="Q377" s="331"/>
      <c r="R377" s="377">
        <f t="shared" si="148"/>
        <v>0</v>
      </c>
      <c r="S377" s="331">
        <v>180</v>
      </c>
      <c r="T377" s="373"/>
      <c r="U377" s="373"/>
      <c r="V377" s="373"/>
      <c r="W377" s="373"/>
      <c r="X377" s="373"/>
      <c r="Y377" s="429"/>
      <c r="Z377" s="345"/>
      <c r="AA377" s="345"/>
      <c r="AB377" s="345"/>
      <c r="AC377" s="345"/>
      <c r="AD377" s="345"/>
      <c r="AE377" s="345"/>
      <c r="AF377" s="345"/>
      <c r="AG377" s="345"/>
      <c r="AH377" s="345"/>
      <c r="AI377" s="345"/>
      <c r="AJ377" s="345"/>
      <c r="AK377" s="345"/>
      <c r="AL377" s="345"/>
      <c r="AM377" s="345"/>
      <c r="AN377" s="345"/>
      <c r="AO377" s="345"/>
      <c r="AP377" s="345"/>
      <c r="AQ377" s="345"/>
      <c r="AR377" s="345"/>
      <c r="AS377" s="345"/>
      <c r="AT377" s="345"/>
      <c r="AU377" s="345"/>
      <c r="AV377" s="345"/>
      <c r="AW377" s="345"/>
      <c r="AX377" s="345"/>
      <c r="AY377" s="345"/>
      <c r="AZ377" s="345"/>
      <c r="BA377" s="345"/>
      <c r="BB377" s="345"/>
      <c r="BC377" s="345"/>
      <c r="BD377" s="345"/>
      <c r="BE377" s="345"/>
      <c r="BF377" s="345"/>
      <c r="BG377" s="345"/>
      <c r="BH377" s="345"/>
      <c r="BI377" s="345"/>
      <c r="BJ377" s="345"/>
      <c r="BK377" s="345"/>
      <c r="BL377" s="345"/>
      <c r="BM377" s="345"/>
      <c r="BN377" s="345"/>
      <c r="BO377" s="345"/>
      <c r="BP377" s="345"/>
      <c r="BQ377" s="345"/>
      <c r="BR377" s="345"/>
      <c r="BS377" s="345"/>
      <c r="BT377" s="345"/>
      <c r="BU377" s="345"/>
      <c r="BV377" s="345"/>
      <c r="BW377" s="345"/>
      <c r="BX377" s="345"/>
      <c r="BY377" s="345"/>
      <c r="BZ377" s="345"/>
      <c r="CA377" s="345"/>
      <c r="CB377" s="345"/>
      <c r="CC377" s="345"/>
      <c r="CD377" s="345"/>
      <c r="CE377" s="345"/>
      <c r="CF377" s="345"/>
      <c r="CG377" s="345"/>
      <c r="CH377" s="345"/>
      <c r="CI377" s="345"/>
      <c r="CJ377" s="345"/>
      <c r="CK377" s="345"/>
      <c r="CL377" s="345"/>
      <c r="CM377" s="345"/>
      <c r="CN377" s="345"/>
      <c r="CO377" s="345"/>
      <c r="CP377" s="345"/>
      <c r="CQ377" s="345"/>
      <c r="CR377" s="345"/>
      <c r="CS377" s="345"/>
      <c r="CT377" s="345"/>
      <c r="CU377" s="345"/>
      <c r="CV377" s="345"/>
      <c r="CW377" s="345"/>
      <c r="CX377" s="345"/>
      <c r="CY377" s="345"/>
      <c r="CZ377" s="345"/>
      <c r="DA377" s="345"/>
      <c r="DB377" s="345"/>
      <c r="DC377" s="345"/>
      <c r="DD377" s="345"/>
      <c r="DE377" s="345"/>
      <c r="DF377" s="345"/>
      <c r="DG377" s="345"/>
      <c r="DH377" s="345"/>
      <c r="DI377" s="345"/>
      <c r="DJ377" s="345"/>
    </row>
    <row r="378" spans="1:114" ht="14.1" customHeight="1" x14ac:dyDescent="0.25">
      <c r="A378" s="101"/>
      <c r="B378" s="94">
        <v>5512</v>
      </c>
      <c r="C378" s="45" t="s">
        <v>241</v>
      </c>
      <c r="D378" s="20">
        <v>84629</v>
      </c>
      <c r="E378" s="156">
        <v>80000</v>
      </c>
      <c r="F378" s="20"/>
      <c r="G378" s="20"/>
      <c r="H378" s="156">
        <f t="shared" si="131"/>
        <v>80000</v>
      </c>
      <c r="I378" s="207"/>
      <c r="J378" s="157">
        <v>-20000</v>
      </c>
      <c r="K378" s="157">
        <v>22800</v>
      </c>
      <c r="L378" s="157">
        <v>82800</v>
      </c>
      <c r="M378" s="157">
        <v>62492</v>
      </c>
      <c r="N378" s="350">
        <v>39700</v>
      </c>
      <c r="O378" s="77"/>
      <c r="P378" s="228">
        <f t="shared" si="147"/>
        <v>39700</v>
      </c>
      <c r="Q378" s="331"/>
      <c r="R378" s="377">
        <f t="shared" si="148"/>
        <v>39700</v>
      </c>
      <c r="S378" s="331">
        <v>21608</v>
      </c>
      <c r="T378" s="373"/>
      <c r="Y378" s="429"/>
    </row>
    <row r="379" spans="1:114" ht="14.1" customHeight="1" x14ac:dyDescent="0.25">
      <c r="A379" s="101"/>
      <c r="B379" s="94">
        <v>5513</v>
      </c>
      <c r="C379" s="53" t="s">
        <v>303</v>
      </c>
      <c r="D379" s="20"/>
      <c r="E379" s="156"/>
      <c r="F379" s="20"/>
      <c r="G379" s="20"/>
      <c r="H379" s="156"/>
      <c r="I379" s="207"/>
      <c r="J379" s="157"/>
      <c r="K379" s="157"/>
      <c r="L379" s="157"/>
      <c r="M379" s="157">
        <v>653</v>
      </c>
      <c r="N379" s="350"/>
      <c r="O379" s="77"/>
      <c r="P379" s="228">
        <f t="shared" si="147"/>
        <v>0</v>
      </c>
      <c r="Q379" s="331"/>
      <c r="R379" s="377">
        <f t="shared" si="148"/>
        <v>0</v>
      </c>
      <c r="S379" s="331">
        <v>2265</v>
      </c>
      <c r="T379" s="373"/>
      <c r="Y379" s="429"/>
    </row>
    <row r="380" spans="1:114" ht="14.1" customHeight="1" x14ac:dyDescent="0.25">
      <c r="A380" s="101"/>
      <c r="B380" s="94">
        <v>5515</v>
      </c>
      <c r="C380" s="45" t="s">
        <v>184</v>
      </c>
      <c r="D380" s="20">
        <v>456</v>
      </c>
      <c r="E380" s="156"/>
      <c r="F380" s="20"/>
      <c r="G380" s="20"/>
      <c r="H380" s="156">
        <f t="shared" si="131"/>
        <v>0</v>
      </c>
      <c r="I380" s="207"/>
      <c r="J380" s="157"/>
      <c r="K380" s="157"/>
      <c r="L380" s="157"/>
      <c r="M380" s="157"/>
      <c r="N380" s="350">
        <v>13000</v>
      </c>
      <c r="O380" s="77"/>
      <c r="P380" s="228">
        <f t="shared" si="147"/>
        <v>13000</v>
      </c>
      <c r="Q380" s="331"/>
      <c r="R380" s="377">
        <f t="shared" si="148"/>
        <v>13000</v>
      </c>
      <c r="S380" s="331">
        <v>4175</v>
      </c>
      <c r="T380" s="373"/>
      <c r="Y380" s="429"/>
    </row>
    <row r="381" spans="1:114" ht="14.1" customHeight="1" x14ac:dyDescent="0.25">
      <c r="A381" s="101"/>
      <c r="B381" s="94">
        <v>5540</v>
      </c>
      <c r="C381" s="45" t="s">
        <v>306</v>
      </c>
      <c r="D381" s="20"/>
      <c r="E381" s="156"/>
      <c r="F381" s="20"/>
      <c r="G381" s="20"/>
      <c r="H381" s="156"/>
      <c r="I381" s="207"/>
      <c r="J381" s="157"/>
      <c r="K381" s="157"/>
      <c r="L381" s="157"/>
      <c r="M381" s="157">
        <v>2</v>
      </c>
      <c r="N381" s="350"/>
      <c r="O381" s="77"/>
      <c r="P381" s="228"/>
      <c r="Q381" s="331"/>
      <c r="R381" s="377">
        <f t="shared" si="148"/>
        <v>0</v>
      </c>
      <c r="S381" s="331">
        <v>235</v>
      </c>
      <c r="T381" s="373"/>
      <c r="Y381" s="429"/>
    </row>
    <row r="382" spans="1:114" ht="14.1" customHeight="1" x14ac:dyDescent="0.25">
      <c r="A382" s="101"/>
      <c r="B382" s="94">
        <v>601</v>
      </c>
      <c r="C382" s="45" t="s">
        <v>385</v>
      </c>
      <c r="D382" s="20"/>
      <c r="E382" s="156"/>
      <c r="F382" s="20"/>
      <c r="G382" s="20"/>
      <c r="H382" s="156"/>
      <c r="I382" s="207"/>
      <c r="J382" s="157"/>
      <c r="K382" s="157"/>
      <c r="L382" s="157"/>
      <c r="M382" s="157"/>
      <c r="N382" s="350"/>
      <c r="O382" s="77"/>
      <c r="P382" s="228"/>
      <c r="Q382" s="331"/>
      <c r="R382" s="377">
        <f t="shared" si="148"/>
        <v>0</v>
      </c>
      <c r="S382" s="331">
        <v>91</v>
      </c>
      <c r="T382" s="373"/>
      <c r="Y382" s="429"/>
    </row>
    <row r="383" spans="1:114" s="2" customFormat="1" ht="14.1" customHeight="1" x14ac:dyDescent="0.25">
      <c r="A383" s="82" t="s">
        <v>292</v>
      </c>
      <c r="B383" s="68"/>
      <c r="C383" s="69" t="s">
        <v>307</v>
      </c>
      <c r="D383" s="79"/>
      <c r="E383" s="79"/>
      <c r="F383" s="79"/>
      <c r="G383" s="79"/>
      <c r="H383" s="79"/>
      <c r="I383" s="239"/>
      <c r="J383" s="75"/>
      <c r="K383" s="75"/>
      <c r="L383" s="75"/>
      <c r="M383" s="75"/>
      <c r="N383" s="70">
        <f>+N384+N385</f>
        <v>52620</v>
      </c>
      <c r="O383" s="78">
        <f>+O384+O385</f>
        <v>-6000</v>
      </c>
      <c r="P383" s="70">
        <f>+P384+P385</f>
        <v>46620</v>
      </c>
      <c r="Q383" s="341"/>
      <c r="R383" s="379">
        <f>+Q383+P383</f>
        <v>46620</v>
      </c>
      <c r="S383" s="224">
        <f>+S384+S385</f>
        <v>19970</v>
      </c>
      <c r="T383" s="442"/>
      <c r="U383" s="373"/>
      <c r="V383" s="373"/>
      <c r="W383" s="373"/>
      <c r="X383" s="373"/>
      <c r="Y383" s="429"/>
      <c r="Z383" s="434"/>
      <c r="AA383" s="433"/>
      <c r="AB383" s="433"/>
      <c r="AC383" s="434"/>
      <c r="AD383" s="434"/>
      <c r="AE383" s="434"/>
      <c r="AF383" s="434"/>
      <c r="AG383" s="434"/>
      <c r="AH383" s="434"/>
      <c r="AI383" s="434"/>
      <c r="AJ383" s="434"/>
      <c r="AK383" s="434"/>
      <c r="AL383" s="434"/>
      <c r="AM383" s="434"/>
      <c r="AN383" s="434"/>
      <c r="AO383" s="434"/>
      <c r="AP383" s="434"/>
      <c r="AQ383" s="434"/>
      <c r="AR383" s="434"/>
      <c r="AS383" s="434"/>
      <c r="AT383" s="434"/>
      <c r="AU383" s="434"/>
      <c r="AV383" s="434"/>
      <c r="AW383" s="434"/>
      <c r="AX383" s="434"/>
      <c r="AY383" s="434"/>
      <c r="AZ383" s="434"/>
      <c r="BA383" s="434"/>
      <c r="BB383" s="434"/>
      <c r="BC383" s="434"/>
      <c r="BD383" s="434"/>
      <c r="BE383" s="434"/>
      <c r="BF383" s="434"/>
      <c r="BG383" s="434"/>
      <c r="BH383" s="434"/>
      <c r="BI383" s="434"/>
      <c r="BJ383" s="434"/>
      <c r="BK383" s="434"/>
      <c r="BL383" s="434"/>
      <c r="BM383" s="434"/>
      <c r="BN383" s="434"/>
      <c r="BO383" s="434"/>
      <c r="BP383" s="434"/>
      <c r="BQ383" s="434"/>
      <c r="BR383" s="434"/>
      <c r="BS383" s="434"/>
      <c r="BT383" s="434"/>
      <c r="BU383" s="434"/>
      <c r="BV383" s="434"/>
      <c r="BW383" s="434"/>
      <c r="BX383" s="434"/>
      <c r="BY383" s="434"/>
      <c r="BZ383" s="434"/>
      <c r="CA383" s="434"/>
      <c r="CB383" s="434"/>
      <c r="CC383" s="434"/>
      <c r="CD383" s="434"/>
      <c r="CE383" s="434"/>
      <c r="CF383" s="434"/>
      <c r="CG383" s="434"/>
      <c r="CH383" s="434"/>
      <c r="CI383" s="434"/>
      <c r="CJ383" s="434"/>
      <c r="CK383" s="434"/>
      <c r="CL383" s="434"/>
      <c r="CM383" s="434"/>
      <c r="CN383" s="434"/>
      <c r="CO383" s="434"/>
      <c r="CP383" s="434"/>
      <c r="CQ383" s="434"/>
      <c r="CR383" s="434"/>
      <c r="CS383" s="434"/>
      <c r="CT383" s="434"/>
      <c r="CU383" s="434"/>
      <c r="CV383" s="434"/>
      <c r="CW383" s="434"/>
      <c r="CX383" s="434"/>
      <c r="CY383" s="434"/>
      <c r="CZ383" s="434"/>
      <c r="DA383" s="434"/>
      <c r="DB383" s="434"/>
      <c r="DC383" s="434"/>
      <c r="DD383" s="434"/>
      <c r="DE383" s="434"/>
      <c r="DF383" s="434"/>
      <c r="DG383" s="434"/>
      <c r="DH383" s="434"/>
      <c r="DI383" s="434"/>
      <c r="DJ383" s="434"/>
    </row>
    <row r="384" spans="1:114" s="197" customFormat="1" ht="14.1" customHeight="1" x14ac:dyDescent="0.25">
      <c r="A384" s="162"/>
      <c r="B384" s="151">
        <v>50</v>
      </c>
      <c r="C384" s="89" t="s">
        <v>152</v>
      </c>
      <c r="D384" s="153"/>
      <c r="E384" s="153"/>
      <c r="F384" s="153"/>
      <c r="G384" s="153"/>
      <c r="H384" s="153"/>
      <c r="I384" s="205"/>
      <c r="J384" s="184"/>
      <c r="K384" s="184"/>
      <c r="L384" s="184"/>
      <c r="M384" s="184"/>
      <c r="N384" s="196">
        <v>10120</v>
      </c>
      <c r="O384" s="220">
        <v>0</v>
      </c>
      <c r="P384" s="196">
        <f>+O384+N384</f>
        <v>10120</v>
      </c>
      <c r="Q384" s="331"/>
      <c r="R384" s="377">
        <f>+Q384+P384</f>
        <v>10120</v>
      </c>
      <c r="S384" s="331">
        <v>5642</v>
      </c>
      <c r="T384" s="442"/>
      <c r="U384" s="373"/>
      <c r="V384" s="373"/>
      <c r="W384" s="373"/>
      <c r="X384" s="373"/>
      <c r="Y384" s="429"/>
      <c r="Z384" s="433"/>
      <c r="AA384" s="433"/>
      <c r="AB384" s="433"/>
      <c r="AC384" s="433"/>
      <c r="AD384" s="433"/>
      <c r="AE384" s="433"/>
      <c r="AF384" s="433"/>
      <c r="AG384" s="433"/>
      <c r="AH384" s="433"/>
      <c r="AI384" s="433"/>
      <c r="AJ384" s="433"/>
      <c r="AK384" s="433"/>
      <c r="AL384" s="433"/>
      <c r="AM384" s="433"/>
      <c r="AN384" s="433"/>
      <c r="AO384" s="433"/>
      <c r="AP384" s="433"/>
      <c r="AQ384" s="433"/>
      <c r="AR384" s="433"/>
      <c r="AS384" s="433"/>
      <c r="AT384" s="433"/>
      <c r="AU384" s="433"/>
      <c r="AV384" s="433"/>
      <c r="AW384" s="433"/>
      <c r="AX384" s="433"/>
      <c r="AY384" s="433"/>
      <c r="AZ384" s="433"/>
      <c r="BA384" s="433"/>
      <c r="BB384" s="433"/>
      <c r="BC384" s="433"/>
      <c r="BD384" s="433"/>
      <c r="BE384" s="433"/>
      <c r="BF384" s="433"/>
      <c r="BG384" s="433"/>
      <c r="BH384" s="433"/>
      <c r="BI384" s="433"/>
      <c r="BJ384" s="433"/>
      <c r="BK384" s="433"/>
      <c r="BL384" s="433"/>
      <c r="BM384" s="433"/>
      <c r="BN384" s="433"/>
      <c r="BO384" s="433"/>
      <c r="BP384" s="433"/>
      <c r="BQ384" s="433"/>
      <c r="BR384" s="433"/>
      <c r="BS384" s="433"/>
      <c r="BT384" s="433"/>
      <c r="BU384" s="433"/>
      <c r="BV384" s="433"/>
      <c r="BW384" s="433"/>
      <c r="BX384" s="433"/>
      <c r="BY384" s="433"/>
      <c r="BZ384" s="433"/>
      <c r="CA384" s="433"/>
      <c r="CB384" s="433"/>
      <c r="CC384" s="433"/>
      <c r="CD384" s="433"/>
      <c r="CE384" s="433"/>
      <c r="CF384" s="433"/>
      <c r="CG384" s="433"/>
      <c r="CH384" s="433"/>
      <c r="CI384" s="433"/>
      <c r="CJ384" s="433"/>
      <c r="CK384" s="433"/>
      <c r="CL384" s="433"/>
      <c r="CM384" s="433"/>
      <c r="CN384" s="433"/>
      <c r="CO384" s="433"/>
      <c r="CP384" s="433"/>
      <c r="CQ384" s="433"/>
      <c r="CR384" s="433"/>
      <c r="CS384" s="433"/>
      <c r="CT384" s="433"/>
      <c r="CU384" s="433"/>
      <c r="CV384" s="433"/>
      <c r="CW384" s="433"/>
      <c r="CX384" s="433"/>
      <c r="CY384" s="433"/>
      <c r="CZ384" s="433"/>
      <c r="DA384" s="433"/>
      <c r="DB384" s="433"/>
      <c r="DC384" s="433"/>
      <c r="DD384" s="433"/>
      <c r="DE384" s="433"/>
      <c r="DF384" s="433"/>
      <c r="DG384" s="433"/>
      <c r="DH384" s="433"/>
      <c r="DI384" s="433"/>
      <c r="DJ384" s="433"/>
    </row>
    <row r="385" spans="1:114" s="197" customFormat="1" ht="14.1" customHeight="1" x14ac:dyDescent="0.25">
      <c r="A385" s="162"/>
      <c r="B385" s="151">
        <v>55</v>
      </c>
      <c r="C385" s="89" t="s">
        <v>154</v>
      </c>
      <c r="D385" s="153"/>
      <c r="E385" s="153"/>
      <c r="F385" s="153"/>
      <c r="G385" s="153"/>
      <c r="H385" s="153"/>
      <c r="I385" s="205"/>
      <c r="J385" s="184"/>
      <c r="K385" s="184"/>
      <c r="L385" s="184"/>
      <c r="M385" s="184"/>
      <c r="N385" s="196">
        <f>+N386</f>
        <v>42500</v>
      </c>
      <c r="O385" s="220">
        <f>+O386+O395</f>
        <v>-6000</v>
      </c>
      <c r="P385" s="196">
        <f>+O385+N385</f>
        <v>36500</v>
      </c>
      <c r="Q385" s="331"/>
      <c r="R385" s="377">
        <f t="shared" ref="R385:R396" si="149">+Q385+P385</f>
        <v>36500</v>
      </c>
      <c r="S385" s="331">
        <f>+S386+S395+S396</f>
        <v>14328</v>
      </c>
      <c r="T385" s="442"/>
      <c r="U385" s="373"/>
      <c r="V385" s="445"/>
      <c r="W385" s="445"/>
      <c r="X385" s="445"/>
      <c r="Y385" s="429"/>
      <c r="Z385" s="433"/>
      <c r="AA385" s="433"/>
      <c r="AB385" s="433"/>
      <c r="AC385" s="433"/>
      <c r="AD385" s="433"/>
      <c r="AE385" s="433"/>
      <c r="AF385" s="433"/>
      <c r="AG385" s="433"/>
      <c r="AH385" s="433"/>
      <c r="AI385" s="433"/>
      <c r="AJ385" s="433"/>
      <c r="AK385" s="433"/>
      <c r="AL385" s="433"/>
      <c r="AM385" s="433"/>
      <c r="AN385" s="433"/>
      <c r="AO385" s="433"/>
      <c r="AP385" s="433"/>
      <c r="AQ385" s="433"/>
      <c r="AR385" s="433"/>
      <c r="AS385" s="433"/>
      <c r="AT385" s="433"/>
      <c r="AU385" s="433"/>
      <c r="AV385" s="433"/>
      <c r="AW385" s="433"/>
      <c r="AX385" s="433"/>
      <c r="AY385" s="433"/>
      <c r="AZ385" s="433"/>
      <c r="BA385" s="433"/>
      <c r="BB385" s="433"/>
      <c r="BC385" s="433"/>
      <c r="BD385" s="433"/>
      <c r="BE385" s="433"/>
      <c r="BF385" s="433"/>
      <c r="BG385" s="433"/>
      <c r="BH385" s="433"/>
      <c r="BI385" s="433"/>
      <c r="BJ385" s="433"/>
      <c r="BK385" s="433"/>
      <c r="BL385" s="433"/>
      <c r="BM385" s="433"/>
      <c r="BN385" s="433"/>
      <c r="BO385" s="433"/>
      <c r="BP385" s="433"/>
      <c r="BQ385" s="433"/>
      <c r="BR385" s="433"/>
      <c r="BS385" s="433"/>
      <c r="BT385" s="433"/>
      <c r="BU385" s="433"/>
      <c r="BV385" s="433"/>
      <c r="BW385" s="433"/>
      <c r="BX385" s="433"/>
      <c r="BY385" s="433"/>
      <c r="BZ385" s="433"/>
      <c r="CA385" s="433"/>
      <c r="CB385" s="433"/>
      <c r="CC385" s="433"/>
      <c r="CD385" s="433"/>
      <c r="CE385" s="433"/>
      <c r="CF385" s="433"/>
      <c r="CG385" s="433"/>
      <c r="CH385" s="433"/>
      <c r="CI385" s="433"/>
      <c r="CJ385" s="433"/>
      <c r="CK385" s="433"/>
      <c r="CL385" s="433"/>
      <c r="CM385" s="433"/>
      <c r="CN385" s="433"/>
      <c r="CO385" s="433"/>
      <c r="CP385" s="433"/>
      <c r="CQ385" s="433"/>
      <c r="CR385" s="433"/>
      <c r="CS385" s="433"/>
      <c r="CT385" s="433"/>
      <c r="CU385" s="433"/>
      <c r="CV385" s="433"/>
      <c r="CW385" s="433"/>
      <c r="CX385" s="433"/>
      <c r="CY385" s="433"/>
      <c r="CZ385" s="433"/>
      <c r="DA385" s="433"/>
      <c r="DB385" s="433"/>
      <c r="DC385" s="433"/>
      <c r="DD385" s="433"/>
      <c r="DE385" s="433"/>
      <c r="DF385" s="433"/>
      <c r="DG385" s="433"/>
      <c r="DH385" s="433"/>
      <c r="DI385" s="433"/>
      <c r="DJ385" s="433"/>
    </row>
    <row r="386" spans="1:114" ht="14.1" customHeight="1" x14ac:dyDescent="0.25">
      <c r="A386" s="101"/>
      <c r="B386" s="94">
        <v>5511</v>
      </c>
      <c r="C386" s="45" t="s">
        <v>160</v>
      </c>
      <c r="D386" s="20"/>
      <c r="E386" s="156"/>
      <c r="F386" s="20"/>
      <c r="G386" s="20"/>
      <c r="H386" s="156"/>
      <c r="I386" s="207"/>
      <c r="J386" s="157"/>
      <c r="K386" s="157"/>
      <c r="L386" s="157"/>
      <c r="M386" s="157"/>
      <c r="N386" s="350">
        <f>SUM(N387:N394)</f>
        <v>42500</v>
      </c>
      <c r="O386" s="77">
        <f>SUM(O387:O394)</f>
        <v>-10000</v>
      </c>
      <c r="P386" s="228">
        <f t="shared" ref="P386:P394" si="150">+O386+N386</f>
        <v>32500</v>
      </c>
      <c r="Q386" s="331"/>
      <c r="R386" s="377">
        <f t="shared" si="149"/>
        <v>32500</v>
      </c>
      <c r="S386" s="331">
        <f>SUM(S387:S394)</f>
        <v>13903</v>
      </c>
      <c r="T386" s="442"/>
      <c r="Y386" s="429"/>
    </row>
    <row r="387" spans="1:114" ht="14.1" customHeight="1" x14ac:dyDescent="0.25">
      <c r="A387" s="101"/>
      <c r="B387" s="94"/>
      <c r="C387" s="45" t="s">
        <v>308</v>
      </c>
      <c r="D387" s="20"/>
      <c r="E387" s="156"/>
      <c r="F387" s="20"/>
      <c r="G387" s="20"/>
      <c r="H387" s="156"/>
      <c r="I387" s="207"/>
      <c r="J387" s="157"/>
      <c r="K387" s="157"/>
      <c r="L387" s="157"/>
      <c r="M387" s="157"/>
      <c r="N387" s="350">
        <v>31000</v>
      </c>
      <c r="O387" s="77">
        <v>-10000</v>
      </c>
      <c r="P387" s="228">
        <f t="shared" si="150"/>
        <v>21000</v>
      </c>
      <c r="Q387" s="331"/>
      <c r="R387" s="377">
        <f t="shared" si="149"/>
        <v>21000</v>
      </c>
      <c r="S387" s="331">
        <v>11596</v>
      </c>
      <c r="T387" s="442"/>
      <c r="Y387" s="345"/>
    </row>
    <row r="388" spans="1:114" ht="14.1" customHeight="1" x14ac:dyDescent="0.25">
      <c r="A388" s="101"/>
      <c r="B388" s="182"/>
      <c r="C388" s="104" t="s">
        <v>282</v>
      </c>
      <c r="D388" s="20"/>
      <c r="E388" s="156"/>
      <c r="F388" s="20"/>
      <c r="G388" s="20"/>
      <c r="H388" s="156"/>
      <c r="I388" s="207"/>
      <c r="J388" s="157"/>
      <c r="K388" s="157"/>
      <c r="L388" s="157"/>
      <c r="M388" s="157"/>
      <c r="N388" s="457">
        <v>3300</v>
      </c>
      <c r="O388" s="332"/>
      <c r="P388" s="357">
        <f t="shared" si="150"/>
        <v>3300</v>
      </c>
      <c r="Q388" s="331"/>
      <c r="R388" s="377">
        <f t="shared" si="149"/>
        <v>3300</v>
      </c>
      <c r="S388" s="331">
        <v>765</v>
      </c>
      <c r="T388" s="442"/>
      <c r="Y388" s="345"/>
    </row>
    <row r="389" spans="1:114" ht="14.1" customHeight="1" x14ac:dyDescent="0.25">
      <c r="A389" s="101"/>
      <c r="B389" s="182"/>
      <c r="C389" s="104" t="s">
        <v>283</v>
      </c>
      <c r="D389" s="20"/>
      <c r="E389" s="156"/>
      <c r="F389" s="20"/>
      <c r="G389" s="20"/>
      <c r="H389" s="156"/>
      <c r="I389" s="207"/>
      <c r="J389" s="157"/>
      <c r="K389" s="157"/>
      <c r="L389" s="157"/>
      <c r="M389" s="157"/>
      <c r="N389" s="457">
        <v>1500</v>
      </c>
      <c r="O389" s="332"/>
      <c r="P389" s="357">
        <f t="shared" si="150"/>
        <v>1500</v>
      </c>
      <c r="Q389" s="331"/>
      <c r="R389" s="377">
        <f t="shared" si="149"/>
        <v>1500</v>
      </c>
      <c r="S389" s="331">
        <v>518</v>
      </c>
      <c r="T389" s="442"/>
      <c r="Y389" s="345"/>
    </row>
    <row r="390" spans="1:114" ht="14.1" customHeight="1" x14ac:dyDescent="0.25">
      <c r="A390" s="101"/>
      <c r="B390" s="182"/>
      <c r="C390" s="104" t="s">
        <v>284</v>
      </c>
      <c r="D390" s="20"/>
      <c r="E390" s="156"/>
      <c r="F390" s="20"/>
      <c r="G390" s="20"/>
      <c r="H390" s="156"/>
      <c r="I390" s="207"/>
      <c r="J390" s="157"/>
      <c r="K390" s="157"/>
      <c r="L390" s="157"/>
      <c r="M390" s="157"/>
      <c r="N390" s="457">
        <v>2400</v>
      </c>
      <c r="O390" s="332"/>
      <c r="P390" s="357">
        <f t="shared" si="150"/>
        <v>2400</v>
      </c>
      <c r="Q390" s="331"/>
      <c r="R390" s="377">
        <f t="shared" si="149"/>
        <v>2400</v>
      </c>
      <c r="S390" s="331">
        <v>1024</v>
      </c>
      <c r="T390" s="442"/>
      <c r="Y390" s="345"/>
    </row>
    <row r="391" spans="1:114" ht="14.1" customHeight="1" x14ac:dyDescent="0.25">
      <c r="A391" s="101"/>
      <c r="B391" s="182"/>
      <c r="C391" s="104" t="s">
        <v>285</v>
      </c>
      <c r="D391" s="20"/>
      <c r="E391" s="156"/>
      <c r="F391" s="20"/>
      <c r="G391" s="20"/>
      <c r="H391" s="156"/>
      <c r="I391" s="207"/>
      <c r="J391" s="157"/>
      <c r="K391" s="157"/>
      <c r="L391" s="157"/>
      <c r="M391" s="157"/>
      <c r="N391" s="457">
        <v>1000</v>
      </c>
      <c r="O391" s="332"/>
      <c r="P391" s="357">
        <f t="shared" si="150"/>
        <v>1000</v>
      </c>
      <c r="Q391" s="331"/>
      <c r="R391" s="377">
        <f t="shared" si="149"/>
        <v>1000</v>
      </c>
      <c r="S391" s="331"/>
      <c r="T391" s="442"/>
      <c r="Y391" s="345"/>
    </row>
    <row r="392" spans="1:114" ht="14.1" customHeight="1" x14ac:dyDescent="0.25">
      <c r="A392" s="101"/>
      <c r="B392" s="182"/>
      <c r="C392" s="104" t="s">
        <v>286</v>
      </c>
      <c r="D392" s="20"/>
      <c r="E392" s="156"/>
      <c r="F392" s="20"/>
      <c r="G392" s="20"/>
      <c r="H392" s="156"/>
      <c r="I392" s="207"/>
      <c r="J392" s="157"/>
      <c r="K392" s="157"/>
      <c r="L392" s="157"/>
      <c r="M392" s="157"/>
      <c r="N392" s="457">
        <v>300</v>
      </c>
      <c r="O392" s="332"/>
      <c r="P392" s="357">
        <f t="shared" si="150"/>
        <v>300</v>
      </c>
      <c r="Q392" s="331"/>
      <c r="R392" s="377">
        <f t="shared" si="149"/>
        <v>300</v>
      </c>
      <c r="S392" s="331"/>
      <c r="T392" s="442"/>
      <c r="U392" s="442"/>
      <c r="Y392" s="345"/>
    </row>
    <row r="393" spans="1:114" ht="14.1" customHeight="1" x14ac:dyDescent="0.25">
      <c r="A393" s="101"/>
      <c r="B393" s="182"/>
      <c r="C393" s="104" t="s">
        <v>288</v>
      </c>
      <c r="D393" s="20"/>
      <c r="E393" s="156"/>
      <c r="F393" s="20"/>
      <c r="G393" s="20"/>
      <c r="H393" s="156"/>
      <c r="I393" s="207"/>
      <c r="J393" s="157"/>
      <c r="K393" s="157"/>
      <c r="L393" s="157"/>
      <c r="M393" s="157"/>
      <c r="N393" s="457">
        <v>2500</v>
      </c>
      <c r="O393" s="332"/>
      <c r="P393" s="357">
        <f t="shared" si="150"/>
        <v>2500</v>
      </c>
      <c r="Q393" s="331"/>
      <c r="R393" s="377">
        <f t="shared" si="149"/>
        <v>2500</v>
      </c>
      <c r="S393" s="331"/>
      <c r="T393" s="442"/>
      <c r="U393" s="442"/>
      <c r="Y393" s="345"/>
    </row>
    <row r="394" spans="1:114" ht="14.1" customHeight="1" x14ac:dyDescent="0.25">
      <c r="A394" s="101"/>
      <c r="B394" s="182"/>
      <c r="C394" s="104" t="s">
        <v>289</v>
      </c>
      <c r="D394" s="20"/>
      <c r="E394" s="156"/>
      <c r="F394" s="20"/>
      <c r="G394" s="20"/>
      <c r="H394" s="156"/>
      <c r="I394" s="207"/>
      <c r="J394" s="157"/>
      <c r="K394" s="157"/>
      <c r="L394" s="157"/>
      <c r="M394" s="157"/>
      <c r="N394" s="457">
        <v>500</v>
      </c>
      <c r="O394" s="332"/>
      <c r="P394" s="357">
        <f t="shared" si="150"/>
        <v>500</v>
      </c>
      <c r="Q394" s="331"/>
      <c r="R394" s="377">
        <f t="shared" si="149"/>
        <v>500</v>
      </c>
      <c r="S394" s="331"/>
      <c r="T394" s="442"/>
      <c r="U394" s="442"/>
      <c r="Y394" s="345"/>
    </row>
    <row r="395" spans="1:114" ht="14.1" customHeight="1" x14ac:dyDescent="0.25">
      <c r="A395" s="101"/>
      <c r="B395" s="182">
        <v>5514</v>
      </c>
      <c r="C395" s="45" t="s">
        <v>162</v>
      </c>
      <c r="D395" s="20"/>
      <c r="E395" s="156"/>
      <c r="F395" s="20"/>
      <c r="G395" s="20"/>
      <c r="H395" s="156"/>
      <c r="I395" s="207"/>
      <c r="J395" s="157"/>
      <c r="K395" s="157"/>
      <c r="L395" s="157"/>
      <c r="M395" s="157"/>
      <c r="N395" s="457"/>
      <c r="O395" s="332">
        <v>4000</v>
      </c>
      <c r="P395" s="357">
        <f>+O395+N395</f>
        <v>4000</v>
      </c>
      <c r="Q395" s="331"/>
      <c r="R395" s="377">
        <f t="shared" si="149"/>
        <v>4000</v>
      </c>
      <c r="S395" s="331"/>
      <c r="T395" s="442"/>
      <c r="U395" s="442"/>
      <c r="Y395" s="345"/>
    </row>
    <row r="396" spans="1:114" ht="14.1" customHeight="1" x14ac:dyDescent="0.25">
      <c r="A396" s="101"/>
      <c r="B396" s="182">
        <v>5515</v>
      </c>
      <c r="C396" s="45" t="s">
        <v>184</v>
      </c>
      <c r="D396" s="20"/>
      <c r="E396" s="156"/>
      <c r="F396" s="20"/>
      <c r="G396" s="20"/>
      <c r="H396" s="156"/>
      <c r="I396" s="207"/>
      <c r="J396" s="157"/>
      <c r="K396" s="157"/>
      <c r="L396" s="157"/>
      <c r="M396" s="157"/>
      <c r="N396" s="457"/>
      <c r="O396" s="332"/>
      <c r="P396" s="357"/>
      <c r="Q396" s="331"/>
      <c r="R396" s="377">
        <f t="shared" si="149"/>
        <v>0</v>
      </c>
      <c r="S396" s="331">
        <v>425</v>
      </c>
      <c r="T396" s="442"/>
      <c r="U396" s="442"/>
      <c r="Y396" s="345"/>
    </row>
    <row r="397" spans="1:114" s="8" customFormat="1" ht="14.1" customHeight="1" x14ac:dyDescent="0.25">
      <c r="A397" s="82" t="s">
        <v>292</v>
      </c>
      <c r="B397" s="68"/>
      <c r="C397" s="69" t="s">
        <v>309</v>
      </c>
      <c r="D397" s="79"/>
      <c r="E397" s="79"/>
      <c r="F397" s="79"/>
      <c r="G397" s="79"/>
      <c r="H397" s="79"/>
      <c r="I397" s="239"/>
      <c r="J397" s="75"/>
      <c r="K397" s="75"/>
      <c r="L397" s="75"/>
      <c r="M397" s="75"/>
      <c r="N397" s="70">
        <f>+N398+N399</f>
        <v>37060</v>
      </c>
      <c r="O397" s="78">
        <f>+O398+O399</f>
        <v>0</v>
      </c>
      <c r="P397" s="70">
        <f>+O397+N397</f>
        <v>37060</v>
      </c>
      <c r="Q397" s="341"/>
      <c r="R397" s="379">
        <f>+Q397+P397</f>
        <v>37060</v>
      </c>
      <c r="S397" s="224">
        <v>1110</v>
      </c>
      <c r="T397" s="442"/>
      <c r="U397" s="442"/>
      <c r="V397" s="373"/>
      <c r="W397" s="373"/>
      <c r="X397" s="373"/>
      <c r="Y397" s="345"/>
      <c r="Z397" s="429"/>
      <c r="AA397" s="429"/>
      <c r="AB397" s="429"/>
      <c r="AC397" s="430"/>
      <c r="AD397" s="430"/>
      <c r="AE397" s="430"/>
      <c r="AF397" s="430"/>
      <c r="AG397" s="430"/>
      <c r="AH397" s="430"/>
      <c r="AI397" s="430"/>
      <c r="AJ397" s="430"/>
      <c r="AK397" s="430"/>
      <c r="AL397" s="430"/>
      <c r="AM397" s="430"/>
      <c r="AN397" s="430"/>
      <c r="AO397" s="430"/>
      <c r="AP397" s="430"/>
      <c r="AQ397" s="430"/>
      <c r="AR397" s="430"/>
      <c r="AS397" s="430"/>
      <c r="AT397" s="430"/>
      <c r="AU397" s="430"/>
      <c r="AV397" s="430"/>
      <c r="AW397" s="430"/>
      <c r="AX397" s="430"/>
      <c r="AY397" s="430"/>
      <c r="AZ397" s="430"/>
      <c r="BA397" s="430"/>
      <c r="BB397" s="430"/>
      <c r="BC397" s="430"/>
      <c r="BD397" s="430"/>
      <c r="BE397" s="430"/>
      <c r="BF397" s="430"/>
      <c r="BG397" s="430"/>
      <c r="BH397" s="430"/>
      <c r="BI397" s="430"/>
      <c r="BJ397" s="430"/>
      <c r="BK397" s="430"/>
      <c r="BL397" s="430"/>
      <c r="BM397" s="430"/>
      <c r="BN397" s="430"/>
      <c r="BO397" s="430"/>
      <c r="BP397" s="430"/>
      <c r="BQ397" s="430"/>
      <c r="BR397" s="430"/>
      <c r="BS397" s="430"/>
      <c r="BT397" s="430"/>
      <c r="BU397" s="430"/>
      <c r="BV397" s="430"/>
      <c r="BW397" s="430"/>
      <c r="BX397" s="430"/>
      <c r="BY397" s="430"/>
      <c r="BZ397" s="430"/>
      <c r="CA397" s="430"/>
      <c r="CB397" s="430"/>
      <c r="CC397" s="430"/>
      <c r="CD397" s="430"/>
      <c r="CE397" s="430"/>
      <c r="CF397" s="430"/>
      <c r="CG397" s="430"/>
      <c r="CH397" s="430"/>
      <c r="CI397" s="430"/>
      <c r="CJ397" s="430"/>
      <c r="CK397" s="430"/>
      <c r="CL397" s="430"/>
      <c r="CM397" s="430"/>
      <c r="CN397" s="430"/>
      <c r="CO397" s="430"/>
      <c r="CP397" s="430"/>
      <c r="CQ397" s="430"/>
      <c r="CR397" s="430"/>
      <c r="CS397" s="430"/>
      <c r="CT397" s="430"/>
      <c r="CU397" s="430"/>
      <c r="CV397" s="430"/>
      <c r="CW397" s="430"/>
      <c r="CX397" s="430"/>
      <c r="CY397" s="430"/>
      <c r="CZ397" s="430"/>
      <c r="DA397" s="430"/>
      <c r="DB397" s="430"/>
      <c r="DC397" s="430"/>
      <c r="DD397" s="430"/>
      <c r="DE397" s="430"/>
      <c r="DF397" s="430"/>
      <c r="DG397" s="430"/>
      <c r="DH397" s="430"/>
      <c r="DI397" s="430"/>
      <c r="DJ397" s="430"/>
    </row>
    <row r="398" spans="1:114" s="155" customFormat="1" ht="14.1" customHeight="1" x14ac:dyDescent="0.25">
      <c r="A398" s="191"/>
      <c r="B398" s="151">
        <v>50</v>
      </c>
      <c r="C398" s="89" t="s">
        <v>152</v>
      </c>
      <c r="D398" s="156"/>
      <c r="E398" s="156"/>
      <c r="F398" s="156"/>
      <c r="G398" s="156"/>
      <c r="H398" s="156"/>
      <c r="I398" s="207"/>
      <c r="J398" s="157"/>
      <c r="K398" s="157"/>
      <c r="L398" s="157"/>
      <c r="M398" s="157"/>
      <c r="N398" s="196">
        <v>18060</v>
      </c>
      <c r="O398" s="220">
        <v>0</v>
      </c>
      <c r="P398" s="196">
        <f t="shared" ref="P398:P408" si="151">+O398+N398</f>
        <v>18060</v>
      </c>
      <c r="Q398" s="331"/>
      <c r="R398" s="377">
        <f>+Q398+P398</f>
        <v>18060</v>
      </c>
      <c r="S398" s="331"/>
      <c r="T398" s="442"/>
      <c r="U398" s="442"/>
      <c r="V398" s="373"/>
      <c r="W398" s="373"/>
      <c r="X398" s="373"/>
      <c r="Y398" s="345"/>
      <c r="Z398" s="345"/>
      <c r="AA398" s="345"/>
      <c r="AB398" s="345"/>
      <c r="AC398" s="345"/>
      <c r="AD398" s="345"/>
      <c r="AE398" s="345"/>
      <c r="AF398" s="345"/>
      <c r="AG398" s="345"/>
      <c r="AH398" s="345"/>
      <c r="AI398" s="345"/>
      <c r="AJ398" s="345"/>
      <c r="AK398" s="345"/>
      <c r="AL398" s="345"/>
      <c r="AM398" s="345"/>
      <c r="AN398" s="345"/>
      <c r="AO398" s="345"/>
      <c r="AP398" s="345"/>
      <c r="AQ398" s="345"/>
      <c r="AR398" s="345"/>
      <c r="AS398" s="345"/>
      <c r="AT398" s="345"/>
      <c r="AU398" s="345"/>
      <c r="AV398" s="345"/>
      <c r="AW398" s="345"/>
      <c r="AX398" s="345"/>
      <c r="AY398" s="345"/>
      <c r="AZ398" s="345"/>
      <c r="BA398" s="345"/>
      <c r="BB398" s="345"/>
      <c r="BC398" s="345"/>
      <c r="BD398" s="345"/>
      <c r="BE398" s="345"/>
      <c r="BF398" s="345"/>
      <c r="BG398" s="345"/>
      <c r="BH398" s="345"/>
      <c r="BI398" s="345"/>
      <c r="BJ398" s="345"/>
      <c r="BK398" s="345"/>
      <c r="BL398" s="345"/>
      <c r="BM398" s="345"/>
      <c r="BN398" s="345"/>
      <c r="BO398" s="345"/>
      <c r="BP398" s="345"/>
      <c r="BQ398" s="345"/>
      <c r="BR398" s="345"/>
      <c r="BS398" s="345"/>
      <c r="BT398" s="345"/>
      <c r="BU398" s="345"/>
      <c r="BV398" s="345"/>
      <c r="BW398" s="345"/>
      <c r="BX398" s="345"/>
      <c r="BY398" s="345"/>
      <c r="BZ398" s="345"/>
      <c r="CA398" s="345"/>
      <c r="CB398" s="345"/>
      <c r="CC398" s="345"/>
      <c r="CD398" s="345"/>
      <c r="CE398" s="345"/>
      <c r="CF398" s="345"/>
      <c r="CG398" s="345"/>
      <c r="CH398" s="345"/>
      <c r="CI398" s="345"/>
      <c r="CJ398" s="345"/>
      <c r="CK398" s="345"/>
      <c r="CL398" s="345"/>
      <c r="CM398" s="345"/>
      <c r="CN398" s="345"/>
      <c r="CO398" s="345"/>
      <c r="CP398" s="345"/>
      <c r="CQ398" s="345"/>
      <c r="CR398" s="345"/>
      <c r="CS398" s="345"/>
      <c r="CT398" s="345"/>
      <c r="CU398" s="345"/>
      <c r="CV398" s="345"/>
      <c r="CW398" s="345"/>
      <c r="CX398" s="345"/>
      <c r="CY398" s="345"/>
      <c r="CZ398" s="345"/>
      <c r="DA398" s="345"/>
      <c r="DB398" s="345"/>
      <c r="DC398" s="345"/>
      <c r="DD398" s="345"/>
      <c r="DE398" s="345"/>
      <c r="DF398" s="345"/>
      <c r="DG398" s="345"/>
      <c r="DH398" s="345"/>
      <c r="DI398" s="345"/>
      <c r="DJ398" s="345"/>
    </row>
    <row r="399" spans="1:114" s="155" customFormat="1" ht="14.1" customHeight="1" x14ac:dyDescent="0.25">
      <c r="A399" s="191"/>
      <c r="B399" s="151">
        <v>55</v>
      </c>
      <c r="C399" s="89" t="s">
        <v>154</v>
      </c>
      <c r="D399" s="156"/>
      <c r="E399" s="156"/>
      <c r="F399" s="156"/>
      <c r="G399" s="156"/>
      <c r="H399" s="156"/>
      <c r="I399" s="207"/>
      <c r="J399" s="157"/>
      <c r="K399" s="157"/>
      <c r="L399" s="157"/>
      <c r="M399" s="157"/>
      <c r="N399" s="196">
        <f>+N400+N409</f>
        <v>19000</v>
      </c>
      <c r="O399" s="324">
        <f>+O400+O409</f>
        <v>0</v>
      </c>
      <c r="P399" s="196">
        <f t="shared" si="151"/>
        <v>19000</v>
      </c>
      <c r="Q399" s="331"/>
      <c r="R399" s="377">
        <f t="shared" ref="R399:R409" si="152">+Q399+P399</f>
        <v>19000</v>
      </c>
      <c r="S399" s="331"/>
      <c r="T399" s="345"/>
      <c r="U399" s="345"/>
      <c r="V399" s="345"/>
      <c r="W399" s="345"/>
      <c r="X399" s="345"/>
      <c r="Y399" s="345"/>
      <c r="Z399" s="345"/>
      <c r="AA399" s="345"/>
      <c r="AB399" s="345"/>
      <c r="AC399" s="345"/>
      <c r="AD399" s="345"/>
      <c r="AE399" s="345"/>
      <c r="AF399" s="345"/>
      <c r="AG399" s="345"/>
      <c r="AH399" s="345"/>
      <c r="AI399" s="345"/>
      <c r="AJ399" s="345"/>
      <c r="AK399" s="345"/>
      <c r="AL399" s="345"/>
      <c r="AM399" s="345"/>
      <c r="AN399" s="345"/>
      <c r="AO399" s="345"/>
      <c r="AP399" s="345"/>
      <c r="AQ399" s="345"/>
      <c r="AR399" s="345"/>
      <c r="AS399" s="345"/>
      <c r="AT399" s="345"/>
      <c r="AU399" s="345"/>
      <c r="AV399" s="345"/>
      <c r="AW399" s="345"/>
      <c r="AX399" s="345"/>
      <c r="AY399" s="345"/>
      <c r="AZ399" s="345"/>
      <c r="BA399" s="345"/>
      <c r="BB399" s="345"/>
      <c r="BC399" s="345"/>
      <c r="BD399" s="345"/>
      <c r="BE399" s="345"/>
      <c r="BF399" s="345"/>
      <c r="BG399" s="345"/>
      <c r="BH399" s="345"/>
      <c r="BI399" s="345"/>
      <c r="BJ399" s="345"/>
      <c r="BK399" s="345"/>
      <c r="BL399" s="345"/>
      <c r="BM399" s="345"/>
      <c r="BN399" s="345"/>
      <c r="BO399" s="345"/>
      <c r="BP399" s="345"/>
      <c r="BQ399" s="345"/>
      <c r="BR399" s="345"/>
      <c r="BS399" s="345"/>
      <c r="BT399" s="345"/>
      <c r="BU399" s="345"/>
      <c r="BV399" s="345"/>
      <c r="BW399" s="345"/>
      <c r="BX399" s="345"/>
      <c r="BY399" s="345"/>
      <c r="BZ399" s="345"/>
      <c r="CA399" s="345"/>
      <c r="CB399" s="345"/>
      <c r="CC399" s="345"/>
      <c r="CD399" s="345"/>
      <c r="CE399" s="345"/>
      <c r="CF399" s="345"/>
      <c r="CG399" s="345"/>
      <c r="CH399" s="345"/>
      <c r="CI399" s="345"/>
      <c r="CJ399" s="345"/>
      <c r="CK399" s="345"/>
      <c r="CL399" s="345"/>
      <c r="CM399" s="345"/>
      <c r="CN399" s="345"/>
      <c r="CO399" s="345"/>
      <c r="CP399" s="345"/>
      <c r="CQ399" s="345"/>
      <c r="CR399" s="345"/>
      <c r="CS399" s="345"/>
      <c r="CT399" s="345"/>
      <c r="CU399" s="345"/>
      <c r="CV399" s="345"/>
      <c r="CW399" s="345"/>
      <c r="CX399" s="345"/>
      <c r="CY399" s="345"/>
      <c r="CZ399" s="345"/>
      <c r="DA399" s="345"/>
      <c r="DB399" s="345"/>
      <c r="DC399" s="345"/>
      <c r="DD399" s="345"/>
      <c r="DE399" s="345"/>
      <c r="DF399" s="345"/>
      <c r="DG399" s="345"/>
      <c r="DH399" s="345"/>
      <c r="DI399" s="345"/>
      <c r="DJ399" s="345"/>
    </row>
    <row r="400" spans="1:114" ht="14.1" customHeight="1" x14ac:dyDescent="0.25">
      <c r="A400" s="101"/>
      <c r="B400" s="94">
        <v>5511</v>
      </c>
      <c r="C400" s="45" t="s">
        <v>160</v>
      </c>
      <c r="D400" s="20"/>
      <c r="E400" s="156"/>
      <c r="F400" s="20"/>
      <c r="G400" s="20"/>
      <c r="H400" s="156"/>
      <c r="I400" s="207"/>
      <c r="J400" s="157"/>
      <c r="K400" s="157"/>
      <c r="L400" s="157"/>
      <c r="M400" s="157"/>
      <c r="N400" s="350">
        <f>SUM(N401:N409)</f>
        <v>19000</v>
      </c>
      <c r="O400" s="77">
        <f>SUM(O401:O408)</f>
        <v>-2500</v>
      </c>
      <c r="P400" s="357">
        <f t="shared" si="151"/>
        <v>16500</v>
      </c>
      <c r="Q400" s="331"/>
      <c r="R400" s="377">
        <f t="shared" si="152"/>
        <v>16500</v>
      </c>
      <c r="S400" s="331"/>
      <c r="Y400" s="345"/>
    </row>
    <row r="401" spans="1:25" ht="14.1" customHeight="1" x14ac:dyDescent="0.25">
      <c r="A401" s="101"/>
      <c r="B401" s="94"/>
      <c r="C401" s="45" t="s">
        <v>281</v>
      </c>
      <c r="D401" s="20"/>
      <c r="E401" s="156"/>
      <c r="F401" s="20"/>
      <c r="G401" s="20"/>
      <c r="H401" s="156"/>
      <c r="I401" s="207"/>
      <c r="J401" s="157"/>
      <c r="K401" s="157"/>
      <c r="L401" s="157"/>
      <c r="M401" s="157"/>
      <c r="N401" s="350">
        <v>7500</v>
      </c>
      <c r="O401" s="77"/>
      <c r="P401" s="357">
        <f t="shared" si="151"/>
        <v>7500</v>
      </c>
      <c r="Q401" s="331"/>
      <c r="R401" s="377">
        <f t="shared" si="152"/>
        <v>7500</v>
      </c>
      <c r="S401" s="331"/>
      <c r="Y401" s="345"/>
    </row>
    <row r="402" spans="1:25" ht="14.1" customHeight="1" x14ac:dyDescent="0.25">
      <c r="A402" s="101"/>
      <c r="B402" s="94"/>
      <c r="C402" s="45" t="s">
        <v>282</v>
      </c>
      <c r="D402" s="20"/>
      <c r="E402" s="156"/>
      <c r="F402" s="20"/>
      <c r="G402" s="20"/>
      <c r="H402" s="156"/>
      <c r="I402" s="207"/>
      <c r="J402" s="157"/>
      <c r="K402" s="157"/>
      <c r="L402" s="157"/>
      <c r="M402" s="157"/>
      <c r="N402" s="350">
        <v>1500</v>
      </c>
      <c r="O402" s="77"/>
      <c r="P402" s="357">
        <f t="shared" si="151"/>
        <v>1500</v>
      </c>
      <c r="Q402" s="331"/>
      <c r="R402" s="377">
        <f t="shared" si="152"/>
        <v>1500</v>
      </c>
      <c r="S402" s="331"/>
      <c r="Y402" s="345"/>
    </row>
    <row r="403" spans="1:25" ht="14.1" customHeight="1" x14ac:dyDescent="0.25">
      <c r="A403" s="101"/>
      <c r="B403" s="94"/>
      <c r="C403" s="45" t="s">
        <v>283</v>
      </c>
      <c r="D403" s="20"/>
      <c r="E403" s="156"/>
      <c r="F403" s="20"/>
      <c r="G403" s="20"/>
      <c r="H403" s="156"/>
      <c r="I403" s="207"/>
      <c r="J403" s="157"/>
      <c r="K403" s="157"/>
      <c r="L403" s="157"/>
      <c r="M403" s="157"/>
      <c r="N403" s="350">
        <v>1000</v>
      </c>
      <c r="O403" s="77"/>
      <c r="P403" s="357">
        <f t="shared" si="151"/>
        <v>1000</v>
      </c>
      <c r="Q403" s="331"/>
      <c r="R403" s="377">
        <f t="shared" si="152"/>
        <v>1000</v>
      </c>
      <c r="S403" s="331"/>
      <c r="Y403" s="345"/>
    </row>
    <row r="404" spans="1:25" ht="14.1" customHeight="1" x14ac:dyDescent="0.25">
      <c r="A404" s="101"/>
      <c r="B404" s="94"/>
      <c r="C404" s="45" t="s">
        <v>284</v>
      </c>
      <c r="D404" s="20"/>
      <c r="E404" s="156"/>
      <c r="F404" s="20"/>
      <c r="G404" s="20"/>
      <c r="H404" s="156"/>
      <c r="I404" s="207"/>
      <c r="J404" s="157"/>
      <c r="K404" s="157"/>
      <c r="L404" s="157"/>
      <c r="M404" s="157"/>
      <c r="N404" s="350">
        <v>2500</v>
      </c>
      <c r="O404" s="77"/>
      <c r="P404" s="357">
        <f t="shared" si="151"/>
        <v>2500</v>
      </c>
      <c r="Q404" s="331"/>
      <c r="R404" s="377">
        <f t="shared" si="152"/>
        <v>2500</v>
      </c>
      <c r="S404" s="331"/>
      <c r="Y404" s="345"/>
    </row>
    <row r="405" spans="1:25" ht="14.1" customHeight="1" x14ac:dyDescent="0.25">
      <c r="A405" s="101"/>
      <c r="B405" s="94"/>
      <c r="C405" s="45" t="s">
        <v>285</v>
      </c>
      <c r="D405" s="20"/>
      <c r="E405" s="156"/>
      <c r="F405" s="20"/>
      <c r="G405" s="20"/>
      <c r="H405" s="156"/>
      <c r="I405" s="207"/>
      <c r="J405" s="157"/>
      <c r="K405" s="157"/>
      <c r="L405" s="157"/>
      <c r="M405" s="157"/>
      <c r="N405" s="350">
        <v>2500</v>
      </c>
      <c r="O405" s="77"/>
      <c r="P405" s="357">
        <f t="shared" si="151"/>
        <v>2500</v>
      </c>
      <c r="Q405" s="331"/>
      <c r="R405" s="377">
        <f t="shared" si="152"/>
        <v>2500</v>
      </c>
      <c r="S405" s="331"/>
      <c r="Y405" s="345"/>
    </row>
    <row r="406" spans="1:25" ht="14.1" customHeight="1" x14ac:dyDescent="0.25">
      <c r="A406" s="101"/>
      <c r="B406" s="94"/>
      <c r="C406" s="45" t="s">
        <v>286</v>
      </c>
      <c r="D406" s="20"/>
      <c r="E406" s="156"/>
      <c r="F406" s="20"/>
      <c r="G406" s="20"/>
      <c r="H406" s="156"/>
      <c r="I406" s="207"/>
      <c r="J406" s="157"/>
      <c r="K406" s="157"/>
      <c r="L406" s="157"/>
      <c r="M406" s="157"/>
      <c r="N406" s="350">
        <v>300</v>
      </c>
      <c r="O406" s="77"/>
      <c r="P406" s="357">
        <f t="shared" si="151"/>
        <v>300</v>
      </c>
      <c r="Q406" s="331"/>
      <c r="R406" s="377">
        <f t="shared" si="152"/>
        <v>300</v>
      </c>
      <c r="S406" s="331">
        <v>1110</v>
      </c>
      <c r="Y406" s="345"/>
    </row>
    <row r="407" spans="1:25" ht="14.1" customHeight="1" x14ac:dyDescent="0.25">
      <c r="A407" s="101"/>
      <c r="B407" s="94"/>
      <c r="C407" s="45" t="s">
        <v>288</v>
      </c>
      <c r="D407" s="20"/>
      <c r="E407" s="156"/>
      <c r="F407" s="20"/>
      <c r="G407" s="20"/>
      <c r="H407" s="156"/>
      <c r="I407" s="207"/>
      <c r="J407" s="157"/>
      <c r="K407" s="157"/>
      <c r="L407" s="157"/>
      <c r="M407" s="157"/>
      <c r="N407" s="350">
        <v>2500</v>
      </c>
      <c r="O407" s="77">
        <v>-2500</v>
      </c>
      <c r="P407" s="357">
        <f t="shared" si="151"/>
        <v>0</v>
      </c>
      <c r="Q407" s="331"/>
      <c r="R407" s="377">
        <f t="shared" si="152"/>
        <v>0</v>
      </c>
      <c r="S407" s="331"/>
      <c r="Y407" s="345"/>
    </row>
    <row r="408" spans="1:25" ht="14.1" customHeight="1" x14ac:dyDescent="0.25">
      <c r="A408" s="101"/>
      <c r="B408" s="94"/>
      <c r="C408" s="45" t="s">
        <v>289</v>
      </c>
      <c r="D408" s="20"/>
      <c r="E408" s="156"/>
      <c r="F408" s="20"/>
      <c r="G408" s="20"/>
      <c r="H408" s="156"/>
      <c r="I408" s="207"/>
      <c r="J408" s="157"/>
      <c r="K408" s="157"/>
      <c r="L408" s="157"/>
      <c r="M408" s="157"/>
      <c r="N408" s="350">
        <v>1200</v>
      </c>
      <c r="O408" s="77"/>
      <c r="P408" s="357">
        <f t="shared" si="151"/>
        <v>1200</v>
      </c>
      <c r="Q408" s="331"/>
      <c r="R408" s="377">
        <f t="shared" si="152"/>
        <v>1200</v>
      </c>
      <c r="S408" s="331"/>
      <c r="Y408" s="345"/>
    </row>
    <row r="409" spans="1:25" ht="14.1" customHeight="1" x14ac:dyDescent="0.25">
      <c r="A409" s="101"/>
      <c r="B409" s="94">
        <v>5515</v>
      </c>
      <c r="C409" s="45" t="s">
        <v>184</v>
      </c>
      <c r="D409" s="20"/>
      <c r="E409" s="156"/>
      <c r="F409" s="20"/>
      <c r="G409" s="20"/>
      <c r="H409" s="156"/>
      <c r="I409" s="207"/>
      <c r="J409" s="157"/>
      <c r="K409" s="157"/>
      <c r="L409" s="157"/>
      <c r="M409" s="157"/>
      <c r="N409" s="350"/>
      <c r="O409" s="77">
        <v>2500</v>
      </c>
      <c r="P409" s="357">
        <f>+O409+N409</f>
        <v>2500</v>
      </c>
      <c r="Q409" s="331"/>
      <c r="R409" s="377">
        <f t="shared" si="152"/>
        <v>2500</v>
      </c>
      <c r="S409" s="331"/>
      <c r="Y409" s="345"/>
    </row>
    <row r="410" spans="1:25" ht="14.1" customHeight="1" x14ac:dyDescent="0.25">
      <c r="A410" s="67" t="s">
        <v>310</v>
      </c>
      <c r="B410" s="68"/>
      <c r="C410" s="69" t="s">
        <v>311</v>
      </c>
      <c r="D410" s="79">
        <f>+D411+D412</f>
        <v>49083</v>
      </c>
      <c r="E410" s="79">
        <f>+E411+E412</f>
        <v>32528</v>
      </c>
      <c r="F410" s="79">
        <f t="shared" ref="F410:M410" si="153">+F411+F412</f>
        <v>0</v>
      </c>
      <c r="G410" s="79">
        <f t="shared" si="153"/>
        <v>0</v>
      </c>
      <c r="H410" s="106">
        <f t="shared" si="153"/>
        <v>28033</v>
      </c>
      <c r="I410" s="239">
        <f t="shared" si="153"/>
        <v>-4495</v>
      </c>
      <c r="J410" s="75">
        <f t="shared" si="153"/>
        <v>-1228</v>
      </c>
      <c r="K410" s="75">
        <f t="shared" si="153"/>
        <v>0</v>
      </c>
      <c r="L410" s="75">
        <f t="shared" si="153"/>
        <v>26805</v>
      </c>
      <c r="M410" s="75">
        <f t="shared" si="153"/>
        <v>22612.260000000002</v>
      </c>
      <c r="N410" s="70">
        <f>+N411+N412</f>
        <v>28162</v>
      </c>
      <c r="O410" s="78">
        <f>+O411+O412</f>
        <v>0</v>
      </c>
      <c r="P410" s="70">
        <f>+O410+N410</f>
        <v>28162</v>
      </c>
      <c r="Q410" s="341">
        <f>+Q411+Q412</f>
        <v>300</v>
      </c>
      <c r="R410" s="379">
        <f>+Q410+P410</f>
        <v>28462</v>
      </c>
      <c r="S410" s="224">
        <f>+S411+S412</f>
        <v>12307</v>
      </c>
      <c r="Y410" s="345"/>
    </row>
    <row r="411" spans="1:25" ht="14.1" customHeight="1" x14ac:dyDescent="0.25">
      <c r="A411" s="43"/>
      <c r="B411" s="50">
        <v>50</v>
      </c>
      <c r="C411" s="51" t="s">
        <v>152</v>
      </c>
      <c r="D411" s="21">
        <v>21020</v>
      </c>
      <c r="E411" s="153">
        <v>22028</v>
      </c>
      <c r="F411" s="21"/>
      <c r="G411" s="20"/>
      <c r="H411" s="156">
        <f t="shared" si="131"/>
        <v>17533</v>
      </c>
      <c r="I411" s="205">
        <v>-4495</v>
      </c>
      <c r="J411" s="184"/>
      <c r="K411" s="184">
        <v>1700</v>
      </c>
      <c r="L411" s="184">
        <v>19233</v>
      </c>
      <c r="M411" s="184">
        <v>17320.560000000001</v>
      </c>
      <c r="N411" s="98">
        <v>17662</v>
      </c>
      <c r="O411" s="76">
        <v>0</v>
      </c>
      <c r="P411" s="196">
        <f t="shared" ref="P411:P421" si="154">+O411+N411</f>
        <v>17662</v>
      </c>
      <c r="Q411" s="331"/>
      <c r="R411" s="377">
        <f>+Q411+P411</f>
        <v>17662</v>
      </c>
      <c r="S411" s="331">
        <v>9765</v>
      </c>
      <c r="Y411" s="345"/>
    </row>
    <row r="412" spans="1:25" ht="14.1" customHeight="1" x14ac:dyDescent="0.25">
      <c r="A412" s="43"/>
      <c r="B412" s="50">
        <v>55</v>
      </c>
      <c r="C412" s="51" t="s">
        <v>154</v>
      </c>
      <c r="D412" s="21">
        <f>SUM(D413:D421)</f>
        <v>28063</v>
      </c>
      <c r="E412" s="153">
        <f>SUM(E413:E421)</f>
        <v>10500</v>
      </c>
      <c r="F412" s="51">
        <f>SUM(F413:F421)</f>
        <v>0</v>
      </c>
      <c r="G412" s="20"/>
      <c r="H412" s="156">
        <f t="shared" si="131"/>
        <v>10500</v>
      </c>
      <c r="I412" s="294"/>
      <c r="J412" s="184">
        <f>SUM(J413:J421)</f>
        <v>-1228</v>
      </c>
      <c r="K412" s="157">
        <f t="shared" ref="K412:M412" si="155">SUM(K413:K421)</f>
        <v>-1700</v>
      </c>
      <c r="L412" s="157">
        <f t="shared" si="155"/>
        <v>7572</v>
      </c>
      <c r="M412" s="157">
        <f t="shared" si="155"/>
        <v>5291.7000000000007</v>
      </c>
      <c r="N412" s="98">
        <f>+N413+N414+N415+N416+N417+N418+N419+N420+N421</f>
        <v>10500</v>
      </c>
      <c r="O412" s="76">
        <f>+O413+O414+O415+O416+O417+O418+O419+O420+O421</f>
        <v>0</v>
      </c>
      <c r="P412" s="196">
        <f t="shared" si="154"/>
        <v>10500</v>
      </c>
      <c r="Q412" s="331">
        <f>+Q413+Q414+Q415+Q416+Q417+Q418+Q419+Q420+Q421</f>
        <v>300</v>
      </c>
      <c r="R412" s="377">
        <f t="shared" ref="R412:R421" si="156">+Q412+P412</f>
        <v>10800</v>
      </c>
      <c r="S412" s="331">
        <f>SUM(S413:S421)</f>
        <v>2542</v>
      </c>
      <c r="Y412" s="345"/>
    </row>
    <row r="413" spans="1:25" ht="14.1" customHeight="1" x14ac:dyDescent="0.25">
      <c r="A413" s="43"/>
      <c r="B413" s="44">
        <v>5500</v>
      </c>
      <c r="C413" s="45" t="s">
        <v>230</v>
      </c>
      <c r="D413" s="20">
        <v>1469</v>
      </c>
      <c r="E413" s="156">
        <v>240</v>
      </c>
      <c r="F413" s="20"/>
      <c r="G413" s="20"/>
      <c r="H413" s="156">
        <f t="shared" si="131"/>
        <v>240</v>
      </c>
      <c r="I413" s="207"/>
      <c r="J413" s="157"/>
      <c r="K413" s="157"/>
      <c r="L413" s="157">
        <v>240</v>
      </c>
      <c r="M413" s="157">
        <v>625.32000000000005</v>
      </c>
      <c r="N413" s="350">
        <v>240</v>
      </c>
      <c r="O413" s="77"/>
      <c r="P413" s="228">
        <f t="shared" si="154"/>
        <v>240</v>
      </c>
      <c r="Q413" s="331"/>
      <c r="R413" s="377">
        <f t="shared" si="156"/>
        <v>240</v>
      </c>
      <c r="S413" s="331"/>
      <c r="T413" s="442"/>
      <c r="U413" s="442"/>
      <c r="Y413" s="345"/>
    </row>
    <row r="414" spans="1:25" ht="14.1" customHeight="1" x14ac:dyDescent="0.25">
      <c r="A414" s="43"/>
      <c r="B414" s="44">
        <v>5503</v>
      </c>
      <c r="C414" s="45" t="s">
        <v>157</v>
      </c>
      <c r="D414" s="20">
        <v>105</v>
      </c>
      <c r="E414" s="156"/>
      <c r="F414" s="20"/>
      <c r="G414" s="20"/>
      <c r="H414" s="156">
        <f t="shared" si="131"/>
        <v>0</v>
      </c>
      <c r="I414" s="207"/>
      <c r="J414" s="157"/>
      <c r="K414" s="157"/>
      <c r="L414" s="157"/>
      <c r="M414" s="157"/>
      <c r="N414" s="350"/>
      <c r="O414" s="77"/>
      <c r="P414" s="228">
        <f t="shared" si="154"/>
        <v>0</v>
      </c>
      <c r="Q414" s="331"/>
      <c r="R414" s="377">
        <f t="shared" si="156"/>
        <v>0</v>
      </c>
      <c r="S414" s="331">
        <v>464</v>
      </c>
      <c r="T414" s="442"/>
      <c r="U414" s="442"/>
      <c r="Y414" s="345"/>
    </row>
    <row r="415" spans="1:25" ht="14.1" customHeight="1" x14ac:dyDescent="0.25">
      <c r="A415" s="43"/>
      <c r="B415" s="44">
        <v>5504</v>
      </c>
      <c r="C415" s="45" t="s">
        <v>312</v>
      </c>
      <c r="D415" s="20">
        <v>737</v>
      </c>
      <c r="E415" s="156">
        <v>800</v>
      </c>
      <c r="F415" s="20"/>
      <c r="G415" s="20"/>
      <c r="H415" s="156">
        <f t="shared" si="131"/>
        <v>800</v>
      </c>
      <c r="I415" s="207"/>
      <c r="J415" s="157"/>
      <c r="K415" s="157"/>
      <c r="L415" s="157">
        <v>800</v>
      </c>
      <c r="M415" s="157">
        <v>40</v>
      </c>
      <c r="N415" s="350">
        <v>800</v>
      </c>
      <c r="O415" s="77"/>
      <c r="P415" s="228">
        <f t="shared" si="154"/>
        <v>800</v>
      </c>
      <c r="Q415" s="331"/>
      <c r="R415" s="377">
        <f t="shared" si="156"/>
        <v>800</v>
      </c>
      <c r="S415" s="331"/>
      <c r="T415" s="442"/>
      <c r="U415" s="442"/>
      <c r="Y415" s="345"/>
    </row>
    <row r="416" spans="1:25" ht="14.1" customHeight="1" x14ac:dyDescent="0.25">
      <c r="A416" s="43"/>
      <c r="B416" s="44">
        <v>5511</v>
      </c>
      <c r="C416" s="45" t="s">
        <v>313</v>
      </c>
      <c r="D416" s="20">
        <v>593</v>
      </c>
      <c r="E416" s="156">
        <v>60</v>
      </c>
      <c r="F416" s="20"/>
      <c r="G416" s="283"/>
      <c r="H416" s="156">
        <f t="shared" si="131"/>
        <v>60</v>
      </c>
      <c r="I416" s="207"/>
      <c r="J416" s="157"/>
      <c r="K416" s="157"/>
      <c r="L416" s="157">
        <v>60</v>
      </c>
      <c r="M416" s="157">
        <v>79</v>
      </c>
      <c r="N416" s="350">
        <v>60</v>
      </c>
      <c r="O416" s="77"/>
      <c r="P416" s="228">
        <f t="shared" si="154"/>
        <v>60</v>
      </c>
      <c r="Q416" s="331"/>
      <c r="R416" s="377">
        <f t="shared" si="156"/>
        <v>60</v>
      </c>
      <c r="S416" s="331">
        <v>26</v>
      </c>
      <c r="T416" s="442"/>
      <c r="U416" s="442"/>
      <c r="Y416" s="345"/>
    </row>
    <row r="417" spans="1:114" ht="14.1" customHeight="1" x14ac:dyDescent="0.25">
      <c r="A417" s="43"/>
      <c r="B417" s="44">
        <v>5513</v>
      </c>
      <c r="C417" s="45" t="s">
        <v>181</v>
      </c>
      <c r="D417" s="20">
        <v>1753</v>
      </c>
      <c r="E417" s="156">
        <v>1200</v>
      </c>
      <c r="F417" s="20"/>
      <c r="G417" s="273"/>
      <c r="H417" s="156">
        <f t="shared" si="131"/>
        <v>1200</v>
      </c>
      <c r="I417" s="207"/>
      <c r="J417" s="157"/>
      <c r="K417" s="157"/>
      <c r="L417" s="157">
        <v>1200</v>
      </c>
      <c r="M417" s="157">
        <v>764</v>
      </c>
      <c r="N417" s="350">
        <v>1200</v>
      </c>
      <c r="O417" s="77"/>
      <c r="P417" s="228">
        <f t="shared" si="154"/>
        <v>1200</v>
      </c>
      <c r="Q417" s="222"/>
      <c r="R417" s="377">
        <f t="shared" si="156"/>
        <v>1200</v>
      </c>
      <c r="S417" s="331">
        <v>70</v>
      </c>
      <c r="T417" s="442"/>
      <c r="U417" s="442"/>
      <c r="Y417" s="345"/>
    </row>
    <row r="418" spans="1:114" ht="14.1" customHeight="1" x14ac:dyDescent="0.25">
      <c r="A418" s="43"/>
      <c r="B418" s="44">
        <v>5514</v>
      </c>
      <c r="C418" s="45" t="s">
        <v>162</v>
      </c>
      <c r="D418" s="20">
        <v>30</v>
      </c>
      <c r="E418" s="156">
        <v>760</v>
      </c>
      <c r="F418" s="20"/>
      <c r="G418" s="273"/>
      <c r="H418" s="156">
        <f t="shared" ref="H418:H505" si="157">E418+I418</f>
        <v>760</v>
      </c>
      <c r="I418" s="207"/>
      <c r="J418" s="157"/>
      <c r="K418" s="157"/>
      <c r="L418" s="157">
        <v>760</v>
      </c>
      <c r="M418" s="157">
        <v>851.9</v>
      </c>
      <c r="N418" s="350">
        <v>760</v>
      </c>
      <c r="O418" s="77"/>
      <c r="P418" s="228">
        <f t="shared" si="154"/>
        <v>760</v>
      </c>
      <c r="Q418" s="222"/>
      <c r="R418" s="377">
        <f t="shared" si="156"/>
        <v>760</v>
      </c>
      <c r="S418" s="331">
        <v>47</v>
      </c>
      <c r="T418" s="442"/>
      <c r="U418" s="442"/>
      <c r="Y418" s="345"/>
    </row>
    <row r="419" spans="1:114" ht="14.1" customHeight="1" x14ac:dyDescent="0.25">
      <c r="A419" s="43"/>
      <c r="B419" s="44">
        <v>5515</v>
      </c>
      <c r="C419" s="45" t="s">
        <v>184</v>
      </c>
      <c r="D419" s="20">
        <v>4107</v>
      </c>
      <c r="E419" s="156">
        <v>1240</v>
      </c>
      <c r="F419" s="20"/>
      <c r="G419" s="273"/>
      <c r="H419" s="156">
        <f t="shared" si="157"/>
        <v>1240</v>
      </c>
      <c r="I419" s="207"/>
      <c r="J419" s="157"/>
      <c r="K419" s="157"/>
      <c r="L419" s="157">
        <v>1240</v>
      </c>
      <c r="M419" s="157">
        <v>139.38</v>
      </c>
      <c r="N419" s="350">
        <v>1240</v>
      </c>
      <c r="O419" s="77"/>
      <c r="P419" s="228">
        <f t="shared" si="154"/>
        <v>1240</v>
      </c>
      <c r="Q419" s="222"/>
      <c r="R419" s="377">
        <f t="shared" si="156"/>
        <v>1240</v>
      </c>
      <c r="S419" s="331">
        <v>195</v>
      </c>
      <c r="T419" s="442"/>
      <c r="U419" s="442"/>
      <c r="Y419" s="345"/>
    </row>
    <row r="420" spans="1:114" ht="14.1" customHeight="1" x14ac:dyDescent="0.25">
      <c r="A420" s="43"/>
      <c r="B420" s="44">
        <v>5525</v>
      </c>
      <c r="C420" s="45" t="s">
        <v>190</v>
      </c>
      <c r="D420" s="20">
        <v>18465</v>
      </c>
      <c r="E420" s="156">
        <v>5600</v>
      </c>
      <c r="F420" s="20"/>
      <c r="G420" s="273"/>
      <c r="H420" s="156">
        <f t="shared" si="157"/>
        <v>5600</v>
      </c>
      <c r="I420" s="207"/>
      <c r="J420" s="157">
        <v>-1600</v>
      </c>
      <c r="K420" s="157">
        <v>-1700</v>
      </c>
      <c r="L420" s="157">
        <v>2300</v>
      </c>
      <c r="M420" s="157">
        <v>2030.26</v>
      </c>
      <c r="N420" s="350">
        <v>5600</v>
      </c>
      <c r="O420" s="77"/>
      <c r="P420" s="228">
        <f t="shared" si="154"/>
        <v>5600</v>
      </c>
      <c r="Q420" s="222">
        <v>300</v>
      </c>
      <c r="R420" s="377">
        <f t="shared" si="156"/>
        <v>5900</v>
      </c>
      <c r="S420" s="331">
        <v>1740</v>
      </c>
      <c r="T420" s="442"/>
      <c r="Y420" s="345"/>
    </row>
    <row r="421" spans="1:114" ht="14.1" customHeight="1" x14ac:dyDescent="0.25">
      <c r="A421" s="43"/>
      <c r="B421" s="44">
        <v>5540</v>
      </c>
      <c r="C421" s="60" t="s">
        <v>314</v>
      </c>
      <c r="D421" s="20">
        <v>804</v>
      </c>
      <c r="E421" s="156">
        <v>600</v>
      </c>
      <c r="F421" s="20"/>
      <c r="G421" s="273"/>
      <c r="H421" s="156">
        <f t="shared" si="157"/>
        <v>600</v>
      </c>
      <c r="I421" s="207"/>
      <c r="J421" s="157">
        <v>372</v>
      </c>
      <c r="K421" s="157"/>
      <c r="L421" s="157">
        <v>972</v>
      </c>
      <c r="M421" s="157">
        <v>761.84</v>
      </c>
      <c r="N421" s="350">
        <v>600</v>
      </c>
      <c r="O421" s="77"/>
      <c r="P421" s="228">
        <f t="shared" si="154"/>
        <v>600</v>
      </c>
      <c r="Q421" s="222"/>
      <c r="R421" s="377">
        <f t="shared" si="156"/>
        <v>600</v>
      </c>
      <c r="S421" s="331"/>
      <c r="T421" s="442"/>
      <c r="Y421" s="345"/>
    </row>
    <row r="422" spans="1:114" ht="14.1" customHeight="1" x14ac:dyDescent="0.25">
      <c r="A422" s="67" t="s">
        <v>315</v>
      </c>
      <c r="B422" s="68"/>
      <c r="C422" s="93" t="s">
        <v>316</v>
      </c>
      <c r="D422" s="81">
        <f t="shared" ref="D422:I422" si="158">+D423+D424</f>
        <v>24670</v>
      </c>
      <c r="E422" s="81">
        <f t="shared" si="158"/>
        <v>43033</v>
      </c>
      <c r="F422" s="81">
        <f t="shared" si="158"/>
        <v>0</v>
      </c>
      <c r="G422" s="81">
        <f t="shared" si="158"/>
        <v>0</v>
      </c>
      <c r="H422" s="106">
        <f t="shared" si="158"/>
        <v>43691</v>
      </c>
      <c r="I422" s="81">
        <f t="shared" si="158"/>
        <v>658</v>
      </c>
      <c r="J422" s="75">
        <f>+J423+J424</f>
        <v>-14000</v>
      </c>
      <c r="K422" s="75">
        <f t="shared" ref="K422:M422" si="159">+K423+K424</f>
        <v>0</v>
      </c>
      <c r="L422" s="75">
        <f t="shared" si="159"/>
        <v>29691</v>
      </c>
      <c r="M422" s="75">
        <f t="shared" si="159"/>
        <v>22055.52</v>
      </c>
      <c r="N422" s="352">
        <f>+N423+N424</f>
        <v>33820</v>
      </c>
      <c r="O422" s="224">
        <f>+O423+O424</f>
        <v>0</v>
      </c>
      <c r="P422" s="352">
        <f>+O422+N422</f>
        <v>33820</v>
      </c>
      <c r="Q422" s="341"/>
      <c r="R422" s="379">
        <f>+Q422+P422</f>
        <v>33820</v>
      </c>
      <c r="S422" s="224">
        <f>+S423+S424</f>
        <v>11646</v>
      </c>
      <c r="T422" s="442"/>
      <c r="Y422" s="345"/>
    </row>
    <row r="423" spans="1:114" ht="14.1" customHeight="1" x14ac:dyDescent="0.25">
      <c r="A423" s="49"/>
      <c r="B423" s="50">
        <v>50</v>
      </c>
      <c r="C423" s="14" t="s">
        <v>152</v>
      </c>
      <c r="D423" s="21">
        <v>12524</v>
      </c>
      <c r="E423" s="153">
        <v>23875</v>
      </c>
      <c r="F423" s="21"/>
      <c r="G423" s="273"/>
      <c r="H423" s="261">
        <f t="shared" si="157"/>
        <v>17533</v>
      </c>
      <c r="I423" s="205">
        <v>-6342</v>
      </c>
      <c r="J423" s="184"/>
      <c r="K423" s="184"/>
      <c r="L423" s="184">
        <v>17533</v>
      </c>
      <c r="M423" s="184">
        <v>14570.82</v>
      </c>
      <c r="N423" s="348">
        <v>17662</v>
      </c>
      <c r="O423" s="221">
        <v>0</v>
      </c>
      <c r="P423" s="353">
        <f t="shared" ref="P423:P436" si="160">+O423+N423</f>
        <v>17662</v>
      </c>
      <c r="Q423" s="331"/>
      <c r="R423" s="377">
        <f>+Q423+P423</f>
        <v>17662</v>
      </c>
      <c r="S423" s="331">
        <v>10303</v>
      </c>
      <c r="T423" s="442"/>
      <c r="Y423" s="345"/>
    </row>
    <row r="424" spans="1:114" s="7" customFormat="1" ht="14.1" customHeight="1" x14ac:dyDescent="0.25">
      <c r="A424" s="99"/>
      <c r="B424" s="88">
        <v>55</v>
      </c>
      <c r="C424" s="89" t="s">
        <v>154</v>
      </c>
      <c r="D424" s="100">
        <f>+D425+D426+D427+D430+D431+D432+D433+D434+D435+D436</f>
        <v>12146</v>
      </c>
      <c r="E424" s="153">
        <f>+E425+E426+E427+E430+E431+E432+E434+E435+E436</f>
        <v>19158</v>
      </c>
      <c r="F424" s="107">
        <f>SUM(F425:F436)</f>
        <v>0</v>
      </c>
      <c r="G424" s="273"/>
      <c r="H424" s="156">
        <f t="shared" si="157"/>
        <v>26158</v>
      </c>
      <c r="I424" s="295">
        <f>SUM(I425:I436)</f>
        <v>7000</v>
      </c>
      <c r="J424" s="211">
        <f>+J425+J426+J427+J430+J431+J432+J433+J434+J435+J436</f>
        <v>-14000</v>
      </c>
      <c r="K424" s="211">
        <f t="shared" ref="K424:M424" si="161">+K425+K426+K427+K430+K431+K432+K433+K434+K435+K436</f>
        <v>0</v>
      </c>
      <c r="L424" s="211">
        <f>+L425+L426+L427+L430+L431+L432+L433+L434+L435+L436</f>
        <v>12158</v>
      </c>
      <c r="M424" s="211">
        <f t="shared" si="161"/>
        <v>7484.7000000000007</v>
      </c>
      <c r="N424" s="348">
        <f>+N425+N426+N427+N430+N431+N432+N433+N434+N435+N436</f>
        <v>16158</v>
      </c>
      <c r="O424" s="221">
        <f>+O425+O426+O427+O430+O431+O432+O433+O434+O435+O436</f>
        <v>0</v>
      </c>
      <c r="P424" s="353">
        <f t="shared" si="160"/>
        <v>16158</v>
      </c>
      <c r="Q424" s="331"/>
      <c r="R424" s="377">
        <f t="shared" ref="R424:R436" si="162">+Q424+P424</f>
        <v>16158</v>
      </c>
      <c r="S424" s="331">
        <f>+S425+S426+S427+S430+S431+S432+S433+S434+S435+S436</f>
        <v>1343</v>
      </c>
      <c r="T424" s="442"/>
      <c r="U424" s="373"/>
      <c r="V424" s="373"/>
      <c r="W424" s="373"/>
      <c r="X424" s="373"/>
      <c r="Y424" s="345"/>
      <c r="Z424" s="345"/>
      <c r="AA424" s="345"/>
      <c r="AB424" s="345"/>
      <c r="AC424" s="217"/>
      <c r="AD424" s="217"/>
      <c r="AE424" s="217"/>
      <c r="AF424" s="217"/>
      <c r="AG424" s="217"/>
      <c r="AH424" s="217"/>
      <c r="AI424" s="217"/>
      <c r="AJ424" s="217"/>
      <c r="AK424" s="217"/>
      <c r="AL424" s="217"/>
      <c r="AM424" s="217"/>
      <c r="AN424" s="217"/>
      <c r="AO424" s="217"/>
      <c r="AP424" s="217"/>
      <c r="AQ424" s="217"/>
      <c r="AR424" s="217"/>
      <c r="AS424" s="217"/>
      <c r="AT424" s="217"/>
      <c r="AU424" s="217"/>
      <c r="AV424" s="217"/>
      <c r="AW424" s="217"/>
      <c r="AX424" s="217"/>
      <c r="AY424" s="217"/>
      <c r="AZ424" s="217"/>
      <c r="BA424" s="217"/>
      <c r="BB424" s="217"/>
      <c r="BC424" s="217"/>
      <c r="BD424" s="217"/>
      <c r="BE424" s="217"/>
      <c r="BF424" s="217"/>
      <c r="BG424" s="217"/>
      <c r="BH424" s="217"/>
      <c r="BI424" s="217"/>
      <c r="BJ424" s="217"/>
      <c r="BK424" s="217"/>
      <c r="BL424" s="217"/>
      <c r="BM424" s="217"/>
      <c r="BN424" s="217"/>
      <c r="BO424" s="217"/>
      <c r="BP424" s="217"/>
      <c r="BQ424" s="217"/>
      <c r="BR424" s="217"/>
      <c r="BS424" s="217"/>
      <c r="BT424" s="217"/>
      <c r="BU424" s="217"/>
      <c r="BV424" s="217"/>
      <c r="BW424" s="217"/>
      <c r="BX424" s="217"/>
      <c r="BY424" s="217"/>
      <c r="BZ424" s="217"/>
      <c r="CA424" s="217"/>
      <c r="CB424" s="217"/>
      <c r="CC424" s="217"/>
      <c r="CD424" s="217"/>
      <c r="CE424" s="217"/>
      <c r="CF424" s="217"/>
      <c r="CG424" s="217"/>
      <c r="CH424" s="217"/>
      <c r="CI424" s="217"/>
      <c r="CJ424" s="217"/>
      <c r="CK424" s="217"/>
      <c r="CL424" s="217"/>
      <c r="CM424" s="217"/>
      <c r="CN424" s="217"/>
      <c r="CO424" s="217"/>
      <c r="CP424" s="217"/>
      <c r="CQ424" s="217"/>
      <c r="CR424" s="217"/>
      <c r="CS424" s="217"/>
      <c r="CT424" s="217"/>
      <c r="CU424" s="217"/>
      <c r="CV424" s="217"/>
      <c r="CW424" s="217"/>
      <c r="CX424" s="217"/>
      <c r="CY424" s="217"/>
      <c r="CZ424" s="217"/>
      <c r="DA424" s="217"/>
      <c r="DB424" s="217"/>
      <c r="DC424" s="217"/>
      <c r="DD424" s="217"/>
      <c r="DE424" s="217"/>
      <c r="DF424" s="217"/>
      <c r="DG424" s="217"/>
      <c r="DH424" s="217"/>
      <c r="DI424" s="217"/>
      <c r="DJ424" s="217"/>
    </row>
    <row r="425" spans="1:114" s="7" customFormat="1" ht="14.1" customHeight="1" x14ac:dyDescent="0.25">
      <c r="A425" s="99"/>
      <c r="B425" s="94">
        <v>5500</v>
      </c>
      <c r="C425" s="108" t="s">
        <v>230</v>
      </c>
      <c r="D425" s="20">
        <v>751</v>
      </c>
      <c r="E425" s="156">
        <v>700</v>
      </c>
      <c r="F425" s="20"/>
      <c r="G425" s="273"/>
      <c r="H425" s="156">
        <f t="shared" si="157"/>
        <v>700</v>
      </c>
      <c r="I425" s="207"/>
      <c r="J425" s="157"/>
      <c r="K425" s="157"/>
      <c r="L425" s="157">
        <v>700</v>
      </c>
      <c r="M425" s="157">
        <v>887</v>
      </c>
      <c r="N425" s="351">
        <v>700</v>
      </c>
      <c r="O425" s="225"/>
      <c r="P425" s="354">
        <f t="shared" si="160"/>
        <v>700</v>
      </c>
      <c r="Q425" s="331"/>
      <c r="R425" s="377">
        <f t="shared" si="162"/>
        <v>700</v>
      </c>
      <c r="S425" s="331">
        <v>76</v>
      </c>
      <c r="T425" s="442"/>
      <c r="U425" s="373"/>
      <c r="V425" s="373"/>
      <c r="W425" s="373"/>
      <c r="X425" s="373"/>
      <c r="Y425" s="345"/>
      <c r="Z425" s="345"/>
      <c r="AA425" s="345"/>
      <c r="AB425" s="345"/>
      <c r="AC425" s="217"/>
      <c r="AD425" s="217"/>
      <c r="AE425" s="217"/>
      <c r="AF425" s="217"/>
      <c r="AG425" s="217"/>
      <c r="AH425" s="217"/>
      <c r="AI425" s="217"/>
      <c r="AJ425" s="217"/>
      <c r="AK425" s="217"/>
      <c r="AL425" s="217"/>
      <c r="AM425" s="217"/>
      <c r="AN425" s="217"/>
      <c r="AO425" s="217"/>
      <c r="AP425" s="217"/>
      <c r="AQ425" s="217"/>
      <c r="AR425" s="217"/>
      <c r="AS425" s="217"/>
      <c r="AT425" s="217"/>
      <c r="AU425" s="217"/>
      <c r="AV425" s="217"/>
      <c r="AW425" s="217"/>
      <c r="AX425" s="217"/>
      <c r="AY425" s="217"/>
      <c r="AZ425" s="217"/>
      <c r="BA425" s="217"/>
      <c r="BB425" s="217"/>
      <c r="BC425" s="217"/>
      <c r="BD425" s="217"/>
      <c r="BE425" s="217"/>
      <c r="BF425" s="217"/>
      <c r="BG425" s="217"/>
      <c r="BH425" s="217"/>
      <c r="BI425" s="217"/>
      <c r="BJ425" s="217"/>
      <c r="BK425" s="217"/>
      <c r="BL425" s="217"/>
      <c r="BM425" s="217"/>
      <c r="BN425" s="217"/>
      <c r="BO425" s="217"/>
      <c r="BP425" s="217"/>
      <c r="BQ425" s="217"/>
      <c r="BR425" s="217"/>
      <c r="BS425" s="217"/>
      <c r="BT425" s="217"/>
      <c r="BU425" s="217"/>
      <c r="BV425" s="217"/>
      <c r="BW425" s="217"/>
      <c r="BX425" s="217"/>
      <c r="BY425" s="217"/>
      <c r="BZ425" s="217"/>
      <c r="CA425" s="217"/>
      <c r="CB425" s="217"/>
      <c r="CC425" s="217"/>
      <c r="CD425" s="217"/>
      <c r="CE425" s="217"/>
      <c r="CF425" s="217"/>
      <c r="CG425" s="217"/>
      <c r="CH425" s="217"/>
      <c r="CI425" s="217"/>
      <c r="CJ425" s="217"/>
      <c r="CK425" s="217"/>
      <c r="CL425" s="217"/>
      <c r="CM425" s="217"/>
      <c r="CN425" s="217"/>
      <c r="CO425" s="217"/>
      <c r="CP425" s="217"/>
      <c r="CQ425" s="217"/>
      <c r="CR425" s="217"/>
      <c r="CS425" s="217"/>
      <c r="CT425" s="217"/>
      <c r="CU425" s="217"/>
      <c r="CV425" s="217"/>
      <c r="CW425" s="217"/>
      <c r="CX425" s="217"/>
      <c r="CY425" s="217"/>
      <c r="CZ425" s="217"/>
      <c r="DA425" s="217"/>
      <c r="DB425" s="217"/>
      <c r="DC425" s="217"/>
      <c r="DD425" s="217"/>
      <c r="DE425" s="217"/>
      <c r="DF425" s="217"/>
      <c r="DG425" s="217"/>
      <c r="DH425" s="217"/>
      <c r="DI425" s="217"/>
      <c r="DJ425" s="217"/>
    </row>
    <row r="426" spans="1:114" s="7" customFormat="1" ht="14.1" customHeight="1" x14ac:dyDescent="0.25">
      <c r="A426" s="99"/>
      <c r="B426" s="94">
        <v>5504</v>
      </c>
      <c r="C426" s="108" t="s">
        <v>312</v>
      </c>
      <c r="D426" s="20">
        <v>60</v>
      </c>
      <c r="E426" s="156">
        <v>300</v>
      </c>
      <c r="F426" s="20"/>
      <c r="G426" s="273"/>
      <c r="H426" s="156">
        <f t="shared" si="157"/>
        <v>300</v>
      </c>
      <c r="I426" s="207"/>
      <c r="J426" s="157"/>
      <c r="K426" s="157"/>
      <c r="L426" s="157">
        <v>300</v>
      </c>
      <c r="M426" s="157"/>
      <c r="N426" s="351">
        <v>300</v>
      </c>
      <c r="O426" s="225"/>
      <c r="P426" s="354">
        <f t="shared" si="160"/>
        <v>300</v>
      </c>
      <c r="Q426" s="331"/>
      <c r="R426" s="377">
        <f t="shared" si="162"/>
        <v>300</v>
      </c>
      <c r="S426" s="331"/>
      <c r="T426" s="442"/>
      <c r="U426" s="373"/>
      <c r="V426" s="373"/>
      <c r="W426" s="373"/>
      <c r="X426" s="373"/>
      <c r="Y426" s="345"/>
      <c r="Z426" s="345"/>
      <c r="AA426" s="345"/>
      <c r="AB426" s="345"/>
      <c r="AC426" s="217"/>
      <c r="AD426" s="217"/>
      <c r="AE426" s="217"/>
      <c r="AF426" s="217"/>
      <c r="AG426" s="217"/>
      <c r="AH426" s="217"/>
      <c r="AI426" s="217"/>
      <c r="AJ426" s="217"/>
      <c r="AK426" s="217"/>
      <c r="AL426" s="217"/>
      <c r="AM426" s="217"/>
      <c r="AN426" s="217"/>
      <c r="AO426" s="217"/>
      <c r="AP426" s="217"/>
      <c r="AQ426" s="217"/>
      <c r="AR426" s="217"/>
      <c r="AS426" s="217"/>
      <c r="AT426" s="217"/>
      <c r="AU426" s="217"/>
      <c r="AV426" s="217"/>
      <c r="AW426" s="217"/>
      <c r="AX426" s="217"/>
      <c r="AY426" s="217"/>
      <c r="AZ426" s="217"/>
      <c r="BA426" s="217"/>
      <c r="BB426" s="217"/>
      <c r="BC426" s="217"/>
      <c r="BD426" s="217"/>
      <c r="BE426" s="217"/>
      <c r="BF426" s="217"/>
      <c r="BG426" s="217"/>
      <c r="BH426" s="217"/>
      <c r="BI426" s="217"/>
      <c r="BJ426" s="217"/>
      <c r="BK426" s="217"/>
      <c r="BL426" s="217"/>
      <c r="BM426" s="217"/>
      <c r="BN426" s="217"/>
      <c r="BO426" s="217"/>
      <c r="BP426" s="217"/>
      <c r="BQ426" s="217"/>
      <c r="BR426" s="217"/>
      <c r="BS426" s="217"/>
      <c r="BT426" s="217"/>
      <c r="BU426" s="217"/>
      <c r="BV426" s="217"/>
      <c r="BW426" s="217"/>
      <c r="BX426" s="217"/>
      <c r="BY426" s="217"/>
      <c r="BZ426" s="217"/>
      <c r="CA426" s="217"/>
      <c r="CB426" s="217"/>
      <c r="CC426" s="217"/>
      <c r="CD426" s="217"/>
      <c r="CE426" s="217"/>
      <c r="CF426" s="217"/>
      <c r="CG426" s="217"/>
      <c r="CH426" s="217"/>
      <c r="CI426" s="217"/>
      <c r="CJ426" s="217"/>
      <c r="CK426" s="217"/>
      <c r="CL426" s="217"/>
      <c r="CM426" s="217"/>
      <c r="CN426" s="217"/>
      <c r="CO426" s="217"/>
      <c r="CP426" s="217"/>
      <c r="CQ426" s="217"/>
      <c r="CR426" s="217"/>
      <c r="CS426" s="217"/>
      <c r="CT426" s="217"/>
      <c r="CU426" s="217"/>
      <c r="CV426" s="217"/>
      <c r="CW426" s="217"/>
      <c r="CX426" s="217"/>
      <c r="CY426" s="217"/>
      <c r="CZ426" s="217"/>
      <c r="DA426" s="217"/>
      <c r="DB426" s="217"/>
      <c r="DC426" s="217"/>
      <c r="DD426" s="217"/>
      <c r="DE426" s="217"/>
      <c r="DF426" s="217"/>
      <c r="DG426" s="217"/>
      <c r="DH426" s="217"/>
      <c r="DI426" s="217"/>
      <c r="DJ426" s="217"/>
    </row>
    <row r="427" spans="1:114" s="7" customFormat="1" ht="14.1" customHeight="1" x14ac:dyDescent="0.25">
      <c r="A427" s="99"/>
      <c r="B427" s="44">
        <v>5511</v>
      </c>
      <c r="C427" s="85" t="s">
        <v>313</v>
      </c>
      <c r="D427" s="20">
        <f>SUM(D428:D429)</f>
        <v>58</v>
      </c>
      <c r="E427" s="156">
        <f>+E428+E429</f>
        <v>10200</v>
      </c>
      <c r="F427" s="20"/>
      <c r="G427" s="273"/>
      <c r="H427" s="156">
        <f t="shared" si="157"/>
        <v>10200</v>
      </c>
      <c r="I427" s="207"/>
      <c r="J427" s="157">
        <v>-10000</v>
      </c>
      <c r="K427" s="157"/>
      <c r="L427" s="157">
        <v>200</v>
      </c>
      <c r="M427" s="157">
        <v>320</v>
      </c>
      <c r="N427" s="351">
        <f>+N428+N429</f>
        <v>200</v>
      </c>
      <c r="O427" s="225"/>
      <c r="P427" s="354">
        <f t="shared" si="160"/>
        <v>200</v>
      </c>
      <c r="Q427" s="331"/>
      <c r="R427" s="377">
        <f t="shared" si="162"/>
        <v>200</v>
      </c>
      <c r="S427" s="331">
        <f>+S428</f>
        <v>94</v>
      </c>
      <c r="T427" s="442"/>
      <c r="U427" s="373"/>
      <c r="V427" s="373"/>
      <c r="W427" s="373"/>
      <c r="X427" s="373"/>
      <c r="Y427" s="345"/>
      <c r="Z427" s="345"/>
      <c r="AA427" s="345"/>
      <c r="AB427" s="345"/>
      <c r="AC427" s="217"/>
      <c r="AD427" s="217"/>
      <c r="AE427" s="217"/>
      <c r="AF427" s="217"/>
      <c r="AG427" s="217"/>
      <c r="AH427" s="217"/>
      <c r="AI427" s="217"/>
      <c r="AJ427" s="217"/>
      <c r="AK427" s="217"/>
      <c r="AL427" s="217"/>
      <c r="AM427" s="217"/>
      <c r="AN427" s="217"/>
      <c r="AO427" s="217"/>
      <c r="AP427" s="217"/>
      <c r="AQ427" s="217"/>
      <c r="AR427" s="217"/>
      <c r="AS427" s="217"/>
      <c r="AT427" s="217"/>
      <c r="AU427" s="217"/>
      <c r="AV427" s="217"/>
      <c r="AW427" s="217"/>
      <c r="AX427" s="217"/>
      <c r="AY427" s="217"/>
      <c r="AZ427" s="217"/>
      <c r="BA427" s="217"/>
      <c r="BB427" s="217"/>
      <c r="BC427" s="217"/>
      <c r="BD427" s="217"/>
      <c r="BE427" s="217"/>
      <c r="BF427" s="217"/>
      <c r="BG427" s="217"/>
      <c r="BH427" s="217"/>
      <c r="BI427" s="217"/>
      <c r="BJ427" s="217"/>
      <c r="BK427" s="217"/>
      <c r="BL427" s="217"/>
      <c r="BM427" s="217"/>
      <c r="BN427" s="217"/>
      <c r="BO427" s="217"/>
      <c r="BP427" s="217"/>
      <c r="BQ427" s="217"/>
      <c r="BR427" s="217"/>
      <c r="BS427" s="217"/>
      <c r="BT427" s="217"/>
      <c r="BU427" s="217"/>
      <c r="BV427" s="217"/>
      <c r="BW427" s="217"/>
      <c r="BX427" s="217"/>
      <c r="BY427" s="217"/>
      <c r="BZ427" s="217"/>
      <c r="CA427" s="217"/>
      <c r="CB427" s="217"/>
      <c r="CC427" s="217"/>
      <c r="CD427" s="217"/>
      <c r="CE427" s="217"/>
      <c r="CF427" s="217"/>
      <c r="CG427" s="217"/>
      <c r="CH427" s="217"/>
      <c r="CI427" s="217"/>
      <c r="CJ427" s="217"/>
      <c r="CK427" s="217"/>
      <c r="CL427" s="217"/>
      <c r="CM427" s="217"/>
      <c r="CN427" s="217"/>
      <c r="CO427" s="217"/>
      <c r="CP427" s="217"/>
      <c r="CQ427" s="217"/>
      <c r="CR427" s="217"/>
      <c r="CS427" s="217"/>
      <c r="CT427" s="217"/>
      <c r="CU427" s="217"/>
      <c r="CV427" s="217"/>
      <c r="CW427" s="217"/>
      <c r="CX427" s="217"/>
      <c r="CY427" s="217"/>
      <c r="CZ427" s="217"/>
      <c r="DA427" s="217"/>
      <c r="DB427" s="217"/>
      <c r="DC427" s="217"/>
      <c r="DD427" s="217"/>
      <c r="DE427" s="217"/>
      <c r="DF427" s="217"/>
      <c r="DG427" s="217"/>
      <c r="DH427" s="217"/>
      <c r="DI427" s="217"/>
      <c r="DJ427" s="217"/>
    </row>
    <row r="428" spans="1:114" s="7" customFormat="1" ht="14.1" customHeight="1" x14ac:dyDescent="0.25">
      <c r="A428" s="99"/>
      <c r="B428" s="44"/>
      <c r="C428" s="165" t="s">
        <v>317</v>
      </c>
      <c r="D428" s="20">
        <v>58</v>
      </c>
      <c r="E428" s="173">
        <v>200</v>
      </c>
      <c r="F428" s="20"/>
      <c r="G428" s="273"/>
      <c r="H428" s="156">
        <f t="shared" si="157"/>
        <v>200</v>
      </c>
      <c r="I428" s="207"/>
      <c r="J428" s="157"/>
      <c r="K428" s="157"/>
      <c r="L428" s="157"/>
      <c r="M428" s="157"/>
      <c r="N428" s="351">
        <v>200</v>
      </c>
      <c r="O428" s="225"/>
      <c r="P428" s="354">
        <f t="shared" si="160"/>
        <v>200</v>
      </c>
      <c r="Q428" s="331"/>
      <c r="R428" s="377">
        <f t="shared" si="162"/>
        <v>200</v>
      </c>
      <c r="S428" s="331">
        <v>94</v>
      </c>
      <c r="T428" s="442"/>
      <c r="U428" s="373"/>
      <c r="V428" s="373"/>
      <c r="W428" s="373"/>
      <c r="X428" s="373"/>
      <c r="Y428" s="345"/>
      <c r="Z428" s="345"/>
      <c r="AA428" s="345"/>
      <c r="AB428" s="345"/>
      <c r="AC428" s="217"/>
      <c r="AD428" s="217"/>
      <c r="AE428" s="217"/>
      <c r="AF428" s="217"/>
      <c r="AG428" s="217"/>
      <c r="AH428" s="217"/>
      <c r="AI428" s="217"/>
      <c r="AJ428" s="217"/>
      <c r="AK428" s="217"/>
      <c r="AL428" s="217"/>
      <c r="AM428" s="217"/>
      <c r="AN428" s="217"/>
      <c r="AO428" s="217"/>
      <c r="AP428" s="217"/>
      <c r="AQ428" s="217"/>
      <c r="AR428" s="217"/>
      <c r="AS428" s="217"/>
      <c r="AT428" s="217"/>
      <c r="AU428" s="217"/>
      <c r="AV428" s="217"/>
      <c r="AW428" s="217"/>
      <c r="AX428" s="217"/>
      <c r="AY428" s="217"/>
      <c r="AZ428" s="217"/>
      <c r="BA428" s="217"/>
      <c r="BB428" s="217"/>
      <c r="BC428" s="217"/>
      <c r="BD428" s="217"/>
      <c r="BE428" s="217"/>
      <c r="BF428" s="217"/>
      <c r="BG428" s="217"/>
      <c r="BH428" s="217"/>
      <c r="BI428" s="217"/>
      <c r="BJ428" s="217"/>
      <c r="BK428" s="217"/>
      <c r="BL428" s="217"/>
      <c r="BM428" s="217"/>
      <c r="BN428" s="217"/>
      <c r="BO428" s="217"/>
      <c r="BP428" s="217"/>
      <c r="BQ428" s="217"/>
      <c r="BR428" s="217"/>
      <c r="BS428" s="217"/>
      <c r="BT428" s="217"/>
      <c r="BU428" s="217"/>
      <c r="BV428" s="217"/>
      <c r="BW428" s="217"/>
      <c r="BX428" s="217"/>
      <c r="BY428" s="217"/>
      <c r="BZ428" s="217"/>
      <c r="CA428" s="217"/>
      <c r="CB428" s="217"/>
      <c r="CC428" s="217"/>
      <c r="CD428" s="217"/>
      <c r="CE428" s="217"/>
      <c r="CF428" s="217"/>
      <c r="CG428" s="217"/>
      <c r="CH428" s="217"/>
      <c r="CI428" s="217"/>
      <c r="CJ428" s="217"/>
      <c r="CK428" s="217"/>
      <c r="CL428" s="217"/>
      <c r="CM428" s="217"/>
      <c r="CN428" s="217"/>
      <c r="CO428" s="217"/>
      <c r="CP428" s="217"/>
      <c r="CQ428" s="217"/>
      <c r="CR428" s="217"/>
      <c r="CS428" s="217"/>
      <c r="CT428" s="217"/>
      <c r="CU428" s="217"/>
      <c r="CV428" s="217"/>
      <c r="CW428" s="217"/>
      <c r="CX428" s="217"/>
      <c r="CY428" s="217"/>
      <c r="CZ428" s="217"/>
      <c r="DA428" s="217"/>
      <c r="DB428" s="217"/>
      <c r="DC428" s="217"/>
      <c r="DD428" s="217"/>
      <c r="DE428" s="217"/>
      <c r="DF428" s="217"/>
      <c r="DG428" s="217"/>
      <c r="DH428" s="217"/>
      <c r="DI428" s="217"/>
      <c r="DJ428" s="217"/>
    </row>
    <row r="429" spans="1:114" s="7" customFormat="1" ht="14.1" customHeight="1" x14ac:dyDescent="0.25">
      <c r="A429" s="99"/>
      <c r="B429" s="44"/>
      <c r="C429" s="165" t="s">
        <v>318</v>
      </c>
      <c r="D429" s="20">
        <v>0</v>
      </c>
      <c r="E429" s="173">
        <v>10000</v>
      </c>
      <c r="F429" s="20"/>
      <c r="G429" s="273"/>
      <c r="H429" s="261">
        <f t="shared" si="157"/>
        <v>10000</v>
      </c>
      <c r="I429" s="207"/>
      <c r="J429" s="157"/>
      <c r="K429" s="157"/>
      <c r="L429" s="157"/>
      <c r="M429" s="157"/>
      <c r="N429" s="351"/>
      <c r="O429" s="225"/>
      <c r="P429" s="354">
        <f t="shared" si="160"/>
        <v>0</v>
      </c>
      <c r="Q429" s="331"/>
      <c r="R429" s="377">
        <f t="shared" si="162"/>
        <v>0</v>
      </c>
      <c r="S429" s="331"/>
      <c r="T429" s="442"/>
      <c r="U429" s="373"/>
      <c r="V429" s="373"/>
      <c r="W429" s="373"/>
      <c r="X429" s="373"/>
      <c r="Y429" s="345"/>
      <c r="Z429" s="345"/>
      <c r="AA429" s="345"/>
      <c r="AB429" s="345"/>
      <c r="AC429" s="217"/>
      <c r="AD429" s="217"/>
      <c r="AE429" s="217"/>
      <c r="AF429" s="217"/>
      <c r="AG429" s="217"/>
      <c r="AH429" s="217"/>
      <c r="AI429" s="217"/>
      <c r="AJ429" s="217"/>
      <c r="AK429" s="217"/>
      <c r="AL429" s="217"/>
      <c r="AM429" s="217"/>
      <c r="AN429" s="217"/>
      <c r="AO429" s="217"/>
      <c r="AP429" s="217"/>
      <c r="AQ429" s="217"/>
      <c r="AR429" s="217"/>
      <c r="AS429" s="217"/>
      <c r="AT429" s="217"/>
      <c r="AU429" s="217"/>
      <c r="AV429" s="217"/>
      <c r="AW429" s="217"/>
      <c r="AX429" s="217"/>
      <c r="AY429" s="217"/>
      <c r="AZ429" s="217"/>
      <c r="BA429" s="217"/>
      <c r="BB429" s="217"/>
      <c r="BC429" s="217"/>
      <c r="BD429" s="217"/>
      <c r="BE429" s="217"/>
      <c r="BF429" s="217"/>
      <c r="BG429" s="217"/>
      <c r="BH429" s="217"/>
      <c r="BI429" s="217"/>
      <c r="BJ429" s="217"/>
      <c r="BK429" s="217"/>
      <c r="BL429" s="217"/>
      <c r="BM429" s="217"/>
      <c r="BN429" s="217"/>
      <c r="BO429" s="217"/>
      <c r="BP429" s="217"/>
      <c r="BQ429" s="217"/>
      <c r="BR429" s="217"/>
      <c r="BS429" s="217"/>
      <c r="BT429" s="217"/>
      <c r="BU429" s="217"/>
      <c r="BV429" s="217"/>
      <c r="BW429" s="217"/>
      <c r="BX429" s="217"/>
      <c r="BY429" s="217"/>
      <c r="BZ429" s="217"/>
      <c r="CA429" s="217"/>
      <c r="CB429" s="217"/>
      <c r="CC429" s="217"/>
      <c r="CD429" s="217"/>
      <c r="CE429" s="217"/>
      <c r="CF429" s="217"/>
      <c r="CG429" s="217"/>
      <c r="CH429" s="217"/>
      <c r="CI429" s="217"/>
      <c r="CJ429" s="217"/>
      <c r="CK429" s="217"/>
      <c r="CL429" s="217"/>
      <c r="CM429" s="217"/>
      <c r="CN429" s="217"/>
      <c r="CO429" s="217"/>
      <c r="CP429" s="217"/>
      <c r="CQ429" s="217"/>
      <c r="CR429" s="217"/>
      <c r="CS429" s="217"/>
      <c r="CT429" s="217"/>
      <c r="CU429" s="217"/>
      <c r="CV429" s="217"/>
      <c r="CW429" s="217"/>
      <c r="CX429" s="217"/>
      <c r="CY429" s="217"/>
      <c r="CZ429" s="217"/>
      <c r="DA429" s="217"/>
      <c r="DB429" s="217"/>
      <c r="DC429" s="217"/>
      <c r="DD429" s="217"/>
      <c r="DE429" s="217"/>
      <c r="DF429" s="217"/>
      <c r="DG429" s="217"/>
      <c r="DH429" s="217"/>
      <c r="DI429" s="217"/>
      <c r="DJ429" s="217"/>
    </row>
    <row r="430" spans="1:114" s="7" customFormat="1" ht="14.1" customHeight="1" x14ac:dyDescent="0.25">
      <c r="A430" s="99"/>
      <c r="B430" s="94">
        <v>5513</v>
      </c>
      <c r="C430" s="108" t="s">
        <v>181</v>
      </c>
      <c r="D430" s="20">
        <v>944</v>
      </c>
      <c r="E430" s="156">
        <v>768</v>
      </c>
      <c r="F430" s="20"/>
      <c r="G430" s="273"/>
      <c r="H430" s="156">
        <f t="shared" si="157"/>
        <v>768</v>
      </c>
      <c r="I430" s="207"/>
      <c r="J430" s="157"/>
      <c r="K430" s="157"/>
      <c r="L430" s="157">
        <v>768</v>
      </c>
      <c r="M430" s="157">
        <v>0</v>
      </c>
      <c r="N430" s="351">
        <v>768</v>
      </c>
      <c r="O430" s="225"/>
      <c r="P430" s="354">
        <f t="shared" si="160"/>
        <v>768</v>
      </c>
      <c r="Q430" s="331"/>
      <c r="R430" s="377">
        <f t="shared" si="162"/>
        <v>768</v>
      </c>
      <c r="S430" s="331">
        <v>60</v>
      </c>
      <c r="T430" s="442"/>
      <c r="U430" s="373"/>
      <c r="V430" s="373"/>
      <c r="W430" s="373"/>
      <c r="X430" s="373"/>
      <c r="Y430" s="345"/>
      <c r="Z430" s="345"/>
      <c r="AA430" s="345"/>
      <c r="AB430" s="345"/>
      <c r="AC430" s="217"/>
      <c r="AD430" s="217"/>
      <c r="AE430" s="217"/>
      <c r="AF430" s="217"/>
      <c r="AG430" s="217"/>
      <c r="AH430" s="217"/>
      <c r="AI430" s="217"/>
      <c r="AJ430" s="217"/>
      <c r="AK430" s="217"/>
      <c r="AL430" s="217"/>
      <c r="AM430" s="217"/>
      <c r="AN430" s="217"/>
      <c r="AO430" s="217"/>
      <c r="AP430" s="217"/>
      <c r="AQ430" s="217"/>
      <c r="AR430" s="217"/>
      <c r="AS430" s="217"/>
      <c r="AT430" s="217"/>
      <c r="AU430" s="217"/>
      <c r="AV430" s="217"/>
      <c r="AW430" s="217"/>
      <c r="AX430" s="217"/>
      <c r="AY430" s="217"/>
      <c r="AZ430" s="217"/>
      <c r="BA430" s="217"/>
      <c r="BB430" s="217"/>
      <c r="BC430" s="217"/>
      <c r="BD430" s="217"/>
      <c r="BE430" s="217"/>
      <c r="BF430" s="217"/>
      <c r="BG430" s="217"/>
      <c r="BH430" s="217"/>
      <c r="BI430" s="217"/>
      <c r="BJ430" s="217"/>
      <c r="BK430" s="217"/>
      <c r="BL430" s="217"/>
      <c r="BM430" s="217"/>
      <c r="BN430" s="217"/>
      <c r="BO430" s="217"/>
      <c r="BP430" s="217"/>
      <c r="BQ430" s="217"/>
      <c r="BR430" s="217"/>
      <c r="BS430" s="217"/>
      <c r="BT430" s="217"/>
      <c r="BU430" s="217"/>
      <c r="BV430" s="217"/>
      <c r="BW430" s="217"/>
      <c r="BX430" s="217"/>
      <c r="BY430" s="217"/>
      <c r="BZ430" s="217"/>
      <c r="CA430" s="217"/>
      <c r="CB430" s="217"/>
      <c r="CC430" s="217"/>
      <c r="CD430" s="217"/>
      <c r="CE430" s="217"/>
      <c r="CF430" s="217"/>
      <c r="CG430" s="217"/>
      <c r="CH430" s="217"/>
      <c r="CI430" s="217"/>
      <c r="CJ430" s="217"/>
      <c r="CK430" s="217"/>
      <c r="CL430" s="217"/>
      <c r="CM430" s="217"/>
      <c r="CN430" s="217"/>
      <c r="CO430" s="217"/>
      <c r="CP430" s="217"/>
      <c r="CQ430" s="217"/>
      <c r="CR430" s="217"/>
      <c r="CS430" s="217"/>
      <c r="CT430" s="217"/>
      <c r="CU430" s="217"/>
      <c r="CV430" s="217"/>
      <c r="CW430" s="217"/>
      <c r="CX430" s="217"/>
      <c r="CY430" s="217"/>
      <c r="CZ430" s="217"/>
      <c r="DA430" s="217"/>
      <c r="DB430" s="217"/>
      <c r="DC430" s="217"/>
      <c r="DD430" s="217"/>
      <c r="DE430" s="217"/>
      <c r="DF430" s="217"/>
      <c r="DG430" s="217"/>
      <c r="DH430" s="217"/>
      <c r="DI430" s="217"/>
      <c r="DJ430" s="217"/>
    </row>
    <row r="431" spans="1:114" s="7" customFormat="1" ht="14.1" customHeight="1" x14ac:dyDescent="0.25">
      <c r="A431" s="99"/>
      <c r="B431" s="94">
        <v>5514</v>
      </c>
      <c r="C431" s="85" t="s">
        <v>162</v>
      </c>
      <c r="D431" s="20">
        <v>420</v>
      </c>
      <c r="E431" s="156">
        <v>240</v>
      </c>
      <c r="F431" s="20"/>
      <c r="G431" s="273"/>
      <c r="H431" s="156">
        <f t="shared" si="157"/>
        <v>240</v>
      </c>
      <c r="I431" s="207"/>
      <c r="J431" s="157"/>
      <c r="K431" s="157"/>
      <c r="L431" s="157">
        <v>240</v>
      </c>
      <c r="M431" s="157">
        <v>0</v>
      </c>
      <c r="N431" s="351">
        <v>240</v>
      </c>
      <c r="O431" s="225"/>
      <c r="P431" s="354">
        <f t="shared" si="160"/>
        <v>240</v>
      </c>
      <c r="Q431" s="331"/>
      <c r="R431" s="377">
        <f t="shared" si="162"/>
        <v>240</v>
      </c>
      <c r="S431" s="331">
        <v>122</v>
      </c>
      <c r="T431" s="442"/>
      <c r="U431" s="373"/>
      <c r="V431" s="373"/>
      <c r="W431" s="373"/>
      <c r="X431" s="373"/>
      <c r="Y431" s="345"/>
      <c r="Z431" s="345"/>
      <c r="AA431" s="345"/>
      <c r="AB431" s="345"/>
      <c r="AC431" s="217"/>
      <c r="AD431" s="217"/>
      <c r="AE431" s="217"/>
      <c r="AF431" s="217"/>
      <c r="AG431" s="217"/>
      <c r="AH431" s="217"/>
      <c r="AI431" s="217"/>
      <c r="AJ431" s="217"/>
      <c r="AK431" s="217"/>
      <c r="AL431" s="217"/>
      <c r="AM431" s="217"/>
      <c r="AN431" s="217"/>
      <c r="AO431" s="217"/>
      <c r="AP431" s="217"/>
      <c r="AQ431" s="217"/>
      <c r="AR431" s="217"/>
      <c r="AS431" s="217"/>
      <c r="AT431" s="217"/>
      <c r="AU431" s="217"/>
      <c r="AV431" s="217"/>
      <c r="AW431" s="217"/>
      <c r="AX431" s="217"/>
      <c r="AY431" s="217"/>
      <c r="AZ431" s="217"/>
      <c r="BA431" s="217"/>
      <c r="BB431" s="217"/>
      <c r="BC431" s="217"/>
      <c r="BD431" s="217"/>
      <c r="BE431" s="217"/>
      <c r="BF431" s="217"/>
      <c r="BG431" s="217"/>
      <c r="BH431" s="217"/>
      <c r="BI431" s="217"/>
      <c r="BJ431" s="217"/>
      <c r="BK431" s="217"/>
      <c r="BL431" s="217"/>
      <c r="BM431" s="217"/>
      <c r="BN431" s="217"/>
      <c r="BO431" s="217"/>
      <c r="BP431" s="217"/>
      <c r="BQ431" s="217"/>
      <c r="BR431" s="217"/>
      <c r="BS431" s="217"/>
      <c r="BT431" s="217"/>
      <c r="BU431" s="217"/>
      <c r="BV431" s="217"/>
      <c r="BW431" s="217"/>
      <c r="BX431" s="217"/>
      <c r="BY431" s="217"/>
      <c r="BZ431" s="217"/>
      <c r="CA431" s="217"/>
      <c r="CB431" s="217"/>
      <c r="CC431" s="217"/>
      <c r="CD431" s="217"/>
      <c r="CE431" s="217"/>
      <c r="CF431" s="217"/>
      <c r="CG431" s="217"/>
      <c r="CH431" s="217"/>
      <c r="CI431" s="217"/>
      <c r="CJ431" s="217"/>
      <c r="CK431" s="217"/>
      <c r="CL431" s="217"/>
      <c r="CM431" s="217"/>
      <c r="CN431" s="217"/>
      <c r="CO431" s="217"/>
      <c r="CP431" s="217"/>
      <c r="CQ431" s="217"/>
      <c r="CR431" s="217"/>
      <c r="CS431" s="217"/>
      <c r="CT431" s="217"/>
      <c r="CU431" s="217"/>
      <c r="CV431" s="217"/>
      <c r="CW431" s="217"/>
      <c r="CX431" s="217"/>
      <c r="CY431" s="217"/>
      <c r="CZ431" s="217"/>
      <c r="DA431" s="217"/>
      <c r="DB431" s="217"/>
      <c r="DC431" s="217"/>
      <c r="DD431" s="217"/>
      <c r="DE431" s="217"/>
      <c r="DF431" s="217"/>
      <c r="DG431" s="217"/>
      <c r="DH431" s="217"/>
      <c r="DI431" s="217"/>
      <c r="DJ431" s="217"/>
    </row>
    <row r="432" spans="1:114" s="7" customFormat="1" ht="14.1" customHeight="1" x14ac:dyDescent="0.25">
      <c r="A432" s="99"/>
      <c r="B432" s="94">
        <v>5515</v>
      </c>
      <c r="C432" s="108" t="s">
        <v>184</v>
      </c>
      <c r="D432" s="20">
        <v>2025</v>
      </c>
      <c r="E432" s="156">
        <v>200</v>
      </c>
      <c r="F432" s="20"/>
      <c r="G432" s="273"/>
      <c r="H432" s="156">
        <f t="shared" si="157"/>
        <v>200</v>
      </c>
      <c r="I432" s="207"/>
      <c r="J432" s="157"/>
      <c r="K432" s="157"/>
      <c r="L432" s="157">
        <v>200</v>
      </c>
      <c r="M432" s="157">
        <v>2153.92</v>
      </c>
      <c r="N432" s="351">
        <v>200</v>
      </c>
      <c r="O432" s="225"/>
      <c r="P432" s="354">
        <f t="shared" si="160"/>
        <v>200</v>
      </c>
      <c r="Q432" s="331"/>
      <c r="R432" s="377">
        <f t="shared" si="162"/>
        <v>200</v>
      </c>
      <c r="S432" s="331"/>
      <c r="T432" s="442"/>
      <c r="U432" s="373"/>
      <c r="V432" s="373"/>
      <c r="W432" s="373"/>
      <c r="X432" s="373"/>
      <c r="Y432" s="345"/>
      <c r="Z432" s="345"/>
      <c r="AA432" s="345"/>
      <c r="AB432" s="345"/>
      <c r="AC432" s="217"/>
      <c r="AD432" s="217"/>
      <c r="AE432" s="217"/>
      <c r="AF432" s="217"/>
      <c r="AG432" s="217"/>
      <c r="AH432" s="217"/>
      <c r="AI432" s="217"/>
      <c r="AJ432" s="217"/>
      <c r="AK432" s="217"/>
      <c r="AL432" s="217"/>
      <c r="AM432" s="217"/>
      <c r="AN432" s="217"/>
      <c r="AO432" s="217"/>
      <c r="AP432" s="217"/>
      <c r="AQ432" s="217"/>
      <c r="AR432" s="217"/>
      <c r="AS432" s="217"/>
      <c r="AT432" s="217"/>
      <c r="AU432" s="217"/>
      <c r="AV432" s="217"/>
      <c r="AW432" s="217"/>
      <c r="AX432" s="217"/>
      <c r="AY432" s="217"/>
      <c r="AZ432" s="217"/>
      <c r="BA432" s="217"/>
      <c r="BB432" s="217"/>
      <c r="BC432" s="217"/>
      <c r="BD432" s="217"/>
      <c r="BE432" s="217"/>
      <c r="BF432" s="217"/>
      <c r="BG432" s="217"/>
      <c r="BH432" s="217"/>
      <c r="BI432" s="217"/>
      <c r="BJ432" s="217"/>
      <c r="BK432" s="217"/>
      <c r="BL432" s="217"/>
      <c r="BM432" s="217"/>
      <c r="BN432" s="217"/>
      <c r="BO432" s="217"/>
      <c r="BP432" s="217"/>
      <c r="BQ432" s="217"/>
      <c r="BR432" s="217"/>
      <c r="BS432" s="217"/>
      <c r="BT432" s="217"/>
      <c r="BU432" s="217"/>
      <c r="BV432" s="217"/>
      <c r="BW432" s="217"/>
      <c r="BX432" s="217"/>
      <c r="BY432" s="217"/>
      <c r="BZ432" s="217"/>
      <c r="CA432" s="217"/>
      <c r="CB432" s="217"/>
      <c r="CC432" s="217"/>
      <c r="CD432" s="217"/>
      <c r="CE432" s="217"/>
      <c r="CF432" s="217"/>
      <c r="CG432" s="217"/>
      <c r="CH432" s="217"/>
      <c r="CI432" s="217"/>
      <c r="CJ432" s="217"/>
      <c r="CK432" s="217"/>
      <c r="CL432" s="217"/>
      <c r="CM432" s="217"/>
      <c r="CN432" s="217"/>
      <c r="CO432" s="217"/>
      <c r="CP432" s="217"/>
      <c r="CQ432" s="217"/>
      <c r="CR432" s="217"/>
      <c r="CS432" s="217"/>
      <c r="CT432" s="217"/>
      <c r="CU432" s="217"/>
      <c r="CV432" s="217"/>
      <c r="CW432" s="217"/>
      <c r="CX432" s="217"/>
      <c r="CY432" s="217"/>
      <c r="CZ432" s="217"/>
      <c r="DA432" s="217"/>
      <c r="DB432" s="217"/>
      <c r="DC432" s="217"/>
      <c r="DD432" s="217"/>
      <c r="DE432" s="217"/>
      <c r="DF432" s="217"/>
      <c r="DG432" s="217"/>
      <c r="DH432" s="217"/>
      <c r="DI432" s="217"/>
      <c r="DJ432" s="217"/>
    </row>
    <row r="433" spans="1:114" s="7" customFormat="1" ht="14.1" customHeight="1" x14ac:dyDescent="0.25">
      <c r="A433" s="99"/>
      <c r="B433" s="94">
        <v>5521</v>
      </c>
      <c r="C433" s="108" t="s">
        <v>319</v>
      </c>
      <c r="D433" s="20">
        <v>45</v>
      </c>
      <c r="E433" s="156"/>
      <c r="F433" s="20"/>
      <c r="G433" s="273"/>
      <c r="H433" s="156"/>
      <c r="I433" s="207"/>
      <c r="J433" s="157"/>
      <c r="K433" s="157"/>
      <c r="L433" s="157">
        <v>0</v>
      </c>
      <c r="M433" s="157">
        <v>198.78</v>
      </c>
      <c r="N433" s="351"/>
      <c r="O433" s="225"/>
      <c r="P433" s="354">
        <f t="shared" si="160"/>
        <v>0</v>
      </c>
      <c r="Q433" s="331"/>
      <c r="R433" s="377">
        <f t="shared" si="162"/>
        <v>0</v>
      </c>
      <c r="S433" s="331"/>
      <c r="T433" s="442"/>
      <c r="U433" s="373"/>
      <c r="V433" s="373"/>
      <c r="W433" s="373"/>
      <c r="X433" s="373"/>
      <c r="Y433" s="345"/>
      <c r="Z433" s="345"/>
      <c r="AA433" s="345"/>
      <c r="AB433" s="345"/>
      <c r="AC433" s="217"/>
      <c r="AD433" s="217"/>
      <c r="AE433" s="217"/>
      <c r="AF433" s="217"/>
      <c r="AG433" s="217"/>
      <c r="AH433" s="217"/>
      <c r="AI433" s="217"/>
      <c r="AJ433" s="217"/>
      <c r="AK433" s="217"/>
      <c r="AL433" s="217"/>
      <c r="AM433" s="217"/>
      <c r="AN433" s="217"/>
      <c r="AO433" s="217"/>
      <c r="AP433" s="217"/>
      <c r="AQ433" s="217"/>
      <c r="AR433" s="217"/>
      <c r="AS433" s="217"/>
      <c r="AT433" s="217"/>
      <c r="AU433" s="217"/>
      <c r="AV433" s="217"/>
      <c r="AW433" s="217"/>
      <c r="AX433" s="217"/>
      <c r="AY433" s="217"/>
      <c r="AZ433" s="217"/>
      <c r="BA433" s="217"/>
      <c r="BB433" s="217"/>
      <c r="BC433" s="217"/>
      <c r="BD433" s="217"/>
      <c r="BE433" s="217"/>
      <c r="BF433" s="217"/>
      <c r="BG433" s="217"/>
      <c r="BH433" s="217"/>
      <c r="BI433" s="217"/>
      <c r="BJ433" s="217"/>
      <c r="BK433" s="217"/>
      <c r="BL433" s="217"/>
      <c r="BM433" s="217"/>
      <c r="BN433" s="217"/>
      <c r="BO433" s="217"/>
      <c r="BP433" s="217"/>
      <c r="BQ433" s="217"/>
      <c r="BR433" s="217"/>
      <c r="BS433" s="217"/>
      <c r="BT433" s="217"/>
      <c r="BU433" s="217"/>
      <c r="BV433" s="217"/>
      <c r="BW433" s="217"/>
      <c r="BX433" s="217"/>
      <c r="BY433" s="217"/>
      <c r="BZ433" s="217"/>
      <c r="CA433" s="217"/>
      <c r="CB433" s="217"/>
      <c r="CC433" s="217"/>
      <c r="CD433" s="217"/>
      <c r="CE433" s="217"/>
      <c r="CF433" s="217"/>
      <c r="CG433" s="217"/>
      <c r="CH433" s="217"/>
      <c r="CI433" s="217"/>
      <c r="CJ433" s="217"/>
      <c r="CK433" s="217"/>
      <c r="CL433" s="217"/>
      <c r="CM433" s="217"/>
      <c r="CN433" s="217"/>
      <c r="CO433" s="217"/>
      <c r="CP433" s="217"/>
      <c r="CQ433" s="217"/>
      <c r="CR433" s="217"/>
      <c r="CS433" s="217"/>
      <c r="CT433" s="217"/>
      <c r="CU433" s="217"/>
      <c r="CV433" s="217"/>
      <c r="CW433" s="217"/>
      <c r="CX433" s="217"/>
      <c r="CY433" s="217"/>
      <c r="CZ433" s="217"/>
      <c r="DA433" s="217"/>
      <c r="DB433" s="217"/>
      <c r="DC433" s="217"/>
      <c r="DD433" s="217"/>
      <c r="DE433" s="217"/>
      <c r="DF433" s="217"/>
      <c r="DG433" s="217"/>
      <c r="DH433" s="217"/>
      <c r="DI433" s="217"/>
      <c r="DJ433" s="217"/>
    </row>
    <row r="434" spans="1:114" s="7" customFormat="1" ht="14.1" customHeight="1" x14ac:dyDescent="0.25">
      <c r="A434" s="99"/>
      <c r="B434" s="94">
        <v>5522</v>
      </c>
      <c r="C434" s="108" t="s">
        <v>188</v>
      </c>
      <c r="D434" s="54">
        <v>0</v>
      </c>
      <c r="E434" s="156">
        <v>50</v>
      </c>
      <c r="F434" s="20"/>
      <c r="G434" s="273"/>
      <c r="H434" s="156">
        <f t="shared" si="157"/>
        <v>50</v>
      </c>
      <c r="I434" s="207"/>
      <c r="J434" s="157"/>
      <c r="K434" s="157"/>
      <c r="L434" s="157">
        <v>50</v>
      </c>
      <c r="M434" s="157">
        <v>0</v>
      </c>
      <c r="N434" s="351">
        <v>50</v>
      </c>
      <c r="O434" s="225"/>
      <c r="P434" s="354">
        <f t="shared" si="160"/>
        <v>50</v>
      </c>
      <c r="Q434" s="331"/>
      <c r="R434" s="377">
        <f t="shared" si="162"/>
        <v>50</v>
      </c>
      <c r="S434" s="331"/>
      <c r="T434" s="442"/>
      <c r="U434" s="373"/>
      <c r="V434" s="373"/>
      <c r="W434" s="373"/>
      <c r="X434" s="373"/>
      <c r="Y434" s="345"/>
      <c r="Z434" s="345"/>
      <c r="AA434" s="345"/>
      <c r="AB434" s="345"/>
      <c r="AC434" s="217"/>
      <c r="AD434" s="217"/>
      <c r="AE434" s="217"/>
      <c r="AF434" s="217"/>
      <c r="AG434" s="217"/>
      <c r="AH434" s="217"/>
      <c r="AI434" s="217"/>
      <c r="AJ434" s="217"/>
      <c r="AK434" s="217"/>
      <c r="AL434" s="217"/>
      <c r="AM434" s="217"/>
      <c r="AN434" s="217"/>
      <c r="AO434" s="217"/>
      <c r="AP434" s="217"/>
      <c r="AQ434" s="217"/>
      <c r="AR434" s="217"/>
      <c r="AS434" s="217"/>
      <c r="AT434" s="217"/>
      <c r="AU434" s="217"/>
      <c r="AV434" s="217"/>
      <c r="AW434" s="217"/>
      <c r="AX434" s="217"/>
      <c r="AY434" s="217"/>
      <c r="AZ434" s="217"/>
      <c r="BA434" s="217"/>
      <c r="BB434" s="217"/>
      <c r="BC434" s="217"/>
      <c r="BD434" s="217"/>
      <c r="BE434" s="217"/>
      <c r="BF434" s="217"/>
      <c r="BG434" s="217"/>
      <c r="BH434" s="217"/>
      <c r="BI434" s="217"/>
      <c r="BJ434" s="217"/>
      <c r="BK434" s="217"/>
      <c r="BL434" s="217"/>
      <c r="BM434" s="217"/>
      <c r="BN434" s="217"/>
      <c r="BO434" s="217"/>
      <c r="BP434" s="217"/>
      <c r="BQ434" s="217"/>
      <c r="BR434" s="217"/>
      <c r="BS434" s="217"/>
      <c r="BT434" s="217"/>
      <c r="BU434" s="217"/>
      <c r="BV434" s="217"/>
      <c r="BW434" s="217"/>
      <c r="BX434" s="217"/>
      <c r="BY434" s="217"/>
      <c r="BZ434" s="217"/>
      <c r="CA434" s="217"/>
      <c r="CB434" s="217"/>
      <c r="CC434" s="217"/>
      <c r="CD434" s="217"/>
      <c r="CE434" s="217"/>
      <c r="CF434" s="217"/>
      <c r="CG434" s="217"/>
      <c r="CH434" s="217"/>
      <c r="CI434" s="217"/>
      <c r="CJ434" s="217"/>
      <c r="CK434" s="217"/>
      <c r="CL434" s="217"/>
      <c r="CM434" s="217"/>
      <c r="CN434" s="217"/>
      <c r="CO434" s="217"/>
      <c r="CP434" s="217"/>
      <c r="CQ434" s="217"/>
      <c r="CR434" s="217"/>
      <c r="CS434" s="217"/>
      <c r="CT434" s="217"/>
      <c r="CU434" s="217"/>
      <c r="CV434" s="217"/>
      <c r="CW434" s="217"/>
      <c r="CX434" s="217"/>
      <c r="CY434" s="217"/>
      <c r="CZ434" s="217"/>
      <c r="DA434" s="217"/>
      <c r="DB434" s="217"/>
      <c r="DC434" s="217"/>
      <c r="DD434" s="217"/>
      <c r="DE434" s="217"/>
      <c r="DF434" s="217"/>
      <c r="DG434" s="217"/>
      <c r="DH434" s="217"/>
      <c r="DI434" s="217"/>
      <c r="DJ434" s="217"/>
    </row>
    <row r="435" spans="1:114" ht="14.1" customHeight="1" x14ac:dyDescent="0.25">
      <c r="A435" s="43"/>
      <c r="B435" s="44">
        <v>5525</v>
      </c>
      <c r="C435" s="85" t="s">
        <v>190</v>
      </c>
      <c r="D435" s="20">
        <v>7377</v>
      </c>
      <c r="E435" s="156">
        <v>6000</v>
      </c>
      <c r="F435" s="20"/>
      <c r="G435" s="273"/>
      <c r="H435" s="156">
        <f t="shared" si="157"/>
        <v>13000</v>
      </c>
      <c r="I435" s="207">
        <v>7000</v>
      </c>
      <c r="J435" s="157">
        <v>-4000</v>
      </c>
      <c r="K435" s="157"/>
      <c r="L435" s="157">
        <v>9000</v>
      </c>
      <c r="M435" s="157">
        <v>3885</v>
      </c>
      <c r="N435" s="351">
        <v>13000</v>
      </c>
      <c r="O435" s="225"/>
      <c r="P435" s="354">
        <f t="shared" si="160"/>
        <v>13000</v>
      </c>
      <c r="Q435" s="331"/>
      <c r="R435" s="377">
        <f t="shared" si="162"/>
        <v>13000</v>
      </c>
      <c r="S435" s="331">
        <v>991</v>
      </c>
      <c r="T435" s="442"/>
      <c r="Y435" s="345"/>
    </row>
    <row r="436" spans="1:114" ht="14.1" customHeight="1" x14ac:dyDescent="0.25">
      <c r="A436" s="43"/>
      <c r="B436" s="44">
        <v>5540</v>
      </c>
      <c r="C436" s="60" t="s">
        <v>314</v>
      </c>
      <c r="D436" s="20">
        <v>466</v>
      </c>
      <c r="E436" s="156">
        <v>700</v>
      </c>
      <c r="F436" s="20"/>
      <c r="G436" s="273"/>
      <c r="H436" s="156">
        <f t="shared" si="157"/>
        <v>700</v>
      </c>
      <c r="I436" s="207"/>
      <c r="J436" s="157"/>
      <c r="K436" s="157"/>
      <c r="L436" s="157">
        <v>700</v>
      </c>
      <c r="M436" s="157">
        <v>40</v>
      </c>
      <c r="N436" s="351">
        <v>700</v>
      </c>
      <c r="O436" s="225"/>
      <c r="P436" s="354">
        <f t="shared" si="160"/>
        <v>700</v>
      </c>
      <c r="Q436" s="331"/>
      <c r="R436" s="377">
        <f t="shared" si="162"/>
        <v>700</v>
      </c>
      <c r="S436" s="331"/>
      <c r="T436" s="442"/>
      <c r="Y436" s="345"/>
    </row>
    <row r="437" spans="1:114" ht="14.1" customHeight="1" x14ac:dyDescent="0.25">
      <c r="A437" s="67">
        <v>81074</v>
      </c>
      <c r="B437" s="68"/>
      <c r="C437" s="93" t="s">
        <v>320</v>
      </c>
      <c r="D437" s="81">
        <f>+D438+D439</f>
        <v>25837</v>
      </c>
      <c r="E437" s="79">
        <f>+E438+E439</f>
        <v>27755</v>
      </c>
      <c r="F437" s="79">
        <f t="shared" ref="F437:I437" si="163">+F438+F439</f>
        <v>0</v>
      </c>
      <c r="G437" s="75">
        <f t="shared" si="163"/>
        <v>0</v>
      </c>
      <c r="H437" s="106">
        <f t="shared" si="163"/>
        <v>27755</v>
      </c>
      <c r="I437" s="239">
        <f t="shared" si="163"/>
        <v>0</v>
      </c>
      <c r="J437" s="75">
        <f>+J438+J439</f>
        <v>-3600</v>
      </c>
      <c r="K437" s="75">
        <f t="shared" ref="K437:M437" si="164">+K438+K439</f>
        <v>0</v>
      </c>
      <c r="L437" s="75">
        <f t="shared" si="164"/>
        <v>24155</v>
      </c>
      <c r="M437" s="75">
        <f t="shared" si="164"/>
        <v>18435.669999999998</v>
      </c>
      <c r="N437" s="70">
        <f>+N438+N439</f>
        <v>28136</v>
      </c>
      <c r="O437" s="78">
        <f>+O438+O439</f>
        <v>0</v>
      </c>
      <c r="P437" s="70">
        <f>+O437+N437</f>
        <v>28136</v>
      </c>
      <c r="Q437" s="341">
        <f>+Q438+Q439</f>
        <v>300</v>
      </c>
      <c r="R437" s="379">
        <f>+Q437+P437</f>
        <v>28436</v>
      </c>
      <c r="S437" s="224">
        <f>+S438+S439</f>
        <v>12212</v>
      </c>
      <c r="T437" s="442"/>
      <c r="Y437" s="345"/>
    </row>
    <row r="438" spans="1:114" s="7" customFormat="1" ht="14.1" customHeight="1" x14ac:dyDescent="0.25">
      <c r="A438" s="99"/>
      <c r="B438" s="88" t="s">
        <v>151</v>
      </c>
      <c r="C438" s="89" t="s">
        <v>152</v>
      </c>
      <c r="D438" s="100">
        <v>14106</v>
      </c>
      <c r="E438" s="153">
        <v>17533</v>
      </c>
      <c r="F438" s="100"/>
      <c r="G438" s="273"/>
      <c r="H438" s="156">
        <f t="shared" si="157"/>
        <v>17533</v>
      </c>
      <c r="I438" s="205"/>
      <c r="J438" s="184"/>
      <c r="K438" s="184"/>
      <c r="L438" s="184">
        <v>17533</v>
      </c>
      <c r="M438" s="184">
        <v>14819.96</v>
      </c>
      <c r="N438" s="348">
        <v>17662</v>
      </c>
      <c r="O438" s="221">
        <v>0</v>
      </c>
      <c r="P438" s="196">
        <f t="shared" ref="P438:P454" si="165">+O438+N438</f>
        <v>17662</v>
      </c>
      <c r="Q438" s="331"/>
      <c r="R438" s="377">
        <f>+Q438+P438</f>
        <v>17662</v>
      </c>
      <c r="S438" s="331">
        <v>9919</v>
      </c>
      <c r="T438" s="442"/>
      <c r="U438" s="373"/>
      <c r="V438" s="373"/>
      <c r="W438" s="373"/>
      <c r="X438" s="373"/>
      <c r="Y438" s="345"/>
      <c r="Z438" s="345"/>
      <c r="AA438" s="345"/>
      <c r="AB438" s="345"/>
      <c r="AC438" s="217"/>
      <c r="AD438" s="217"/>
      <c r="AE438" s="217"/>
      <c r="AF438" s="217"/>
      <c r="AG438" s="217"/>
      <c r="AH438" s="217"/>
      <c r="AI438" s="217"/>
      <c r="AJ438" s="217"/>
      <c r="AK438" s="217"/>
      <c r="AL438" s="217"/>
      <c r="AM438" s="217"/>
      <c r="AN438" s="217"/>
      <c r="AO438" s="217"/>
      <c r="AP438" s="217"/>
      <c r="AQ438" s="217"/>
      <c r="AR438" s="217"/>
      <c r="AS438" s="217"/>
      <c r="AT438" s="217"/>
      <c r="AU438" s="217"/>
      <c r="AV438" s="217"/>
      <c r="AW438" s="217"/>
      <c r="AX438" s="217"/>
      <c r="AY438" s="217"/>
      <c r="AZ438" s="217"/>
      <c r="BA438" s="217"/>
      <c r="BB438" s="217"/>
      <c r="BC438" s="217"/>
      <c r="BD438" s="217"/>
      <c r="BE438" s="217"/>
      <c r="BF438" s="217"/>
      <c r="BG438" s="217"/>
      <c r="BH438" s="217"/>
      <c r="BI438" s="217"/>
      <c r="BJ438" s="217"/>
      <c r="BK438" s="217"/>
      <c r="BL438" s="217"/>
      <c r="BM438" s="217"/>
      <c r="BN438" s="217"/>
      <c r="BO438" s="217"/>
      <c r="BP438" s="217"/>
      <c r="BQ438" s="217"/>
      <c r="BR438" s="217"/>
      <c r="BS438" s="217"/>
      <c r="BT438" s="217"/>
      <c r="BU438" s="217"/>
      <c r="BV438" s="217"/>
      <c r="BW438" s="217"/>
      <c r="BX438" s="217"/>
      <c r="BY438" s="217"/>
      <c r="BZ438" s="217"/>
      <c r="CA438" s="217"/>
      <c r="CB438" s="217"/>
      <c r="CC438" s="217"/>
      <c r="CD438" s="217"/>
      <c r="CE438" s="217"/>
      <c r="CF438" s="217"/>
      <c r="CG438" s="217"/>
      <c r="CH438" s="217"/>
      <c r="CI438" s="217"/>
      <c r="CJ438" s="217"/>
      <c r="CK438" s="217"/>
      <c r="CL438" s="217"/>
      <c r="CM438" s="217"/>
      <c r="CN438" s="217"/>
      <c r="CO438" s="217"/>
      <c r="CP438" s="217"/>
      <c r="CQ438" s="217"/>
      <c r="CR438" s="217"/>
      <c r="CS438" s="217"/>
      <c r="CT438" s="217"/>
      <c r="CU438" s="217"/>
      <c r="CV438" s="217"/>
      <c r="CW438" s="217"/>
      <c r="CX438" s="217"/>
      <c r="CY438" s="217"/>
      <c r="CZ438" s="217"/>
      <c r="DA438" s="217"/>
      <c r="DB438" s="217"/>
      <c r="DC438" s="217"/>
      <c r="DD438" s="217"/>
      <c r="DE438" s="217"/>
      <c r="DF438" s="217"/>
      <c r="DG438" s="217"/>
      <c r="DH438" s="217"/>
      <c r="DI438" s="217"/>
      <c r="DJ438" s="217"/>
    </row>
    <row r="439" spans="1:114" ht="14.1" customHeight="1" x14ac:dyDescent="0.25">
      <c r="A439" s="43"/>
      <c r="B439" s="50">
        <v>55</v>
      </c>
      <c r="C439" s="51" t="s">
        <v>154</v>
      </c>
      <c r="D439" s="21">
        <f>+D440+D441+D442+D443+D448+D449+D450+D451+D452+D453+D454</f>
        <v>11731</v>
      </c>
      <c r="E439" s="153">
        <f t="shared" ref="E439" si="166">+E440+E442+E443+E448+E449+E450+E452+E453+E454</f>
        <v>10222</v>
      </c>
      <c r="F439" s="51">
        <f>SUM(F440:F454)</f>
        <v>0</v>
      </c>
      <c r="G439" s="273"/>
      <c r="H439" s="156">
        <f t="shared" si="157"/>
        <v>10222</v>
      </c>
      <c r="I439" s="294"/>
      <c r="J439" s="184">
        <f>+J440+J441+J442+J443+J448+J449+J450+J451+J452+J453+J454</f>
        <v>-3600</v>
      </c>
      <c r="K439" s="184">
        <f t="shared" ref="K439:M439" si="167">+K440+K441+K442+K443+K448+K449+K450+K451+K452+K453+K454</f>
        <v>0</v>
      </c>
      <c r="L439" s="184">
        <f t="shared" si="167"/>
        <v>6622</v>
      </c>
      <c r="M439" s="184">
        <f t="shared" si="167"/>
        <v>3615.71</v>
      </c>
      <c r="N439" s="196">
        <f>+N440+N441+N442+N443+N448+N449+N450+N451+N452+N453+N454</f>
        <v>10474</v>
      </c>
      <c r="O439" s="220">
        <f>+O440+O441+O442+O443+O448+O449+O450+O451+O452+O453+O454</f>
        <v>0</v>
      </c>
      <c r="P439" s="196">
        <f t="shared" si="165"/>
        <v>10474</v>
      </c>
      <c r="Q439" s="331">
        <f>+Q440+Q441+Q442+Q443+Q448+Q449+Q450+Q451+Q452+Q453+Q454</f>
        <v>300</v>
      </c>
      <c r="R439" s="377">
        <f t="shared" ref="R439:R454" si="168">+Q439+P439</f>
        <v>10774</v>
      </c>
      <c r="S439" s="331">
        <f>+S440+S441+S442+S443+S448+S449+S450+S451+S452+S453</f>
        <v>2293</v>
      </c>
      <c r="T439" s="442"/>
      <c r="Y439" s="345"/>
    </row>
    <row r="440" spans="1:114" ht="14.1" customHeight="1" x14ac:dyDescent="0.25">
      <c r="A440" s="43"/>
      <c r="B440" s="44">
        <v>5500</v>
      </c>
      <c r="C440" s="53" t="s">
        <v>230</v>
      </c>
      <c r="D440" s="54">
        <v>344</v>
      </c>
      <c r="E440" s="156">
        <v>400</v>
      </c>
      <c r="F440" s="20"/>
      <c r="G440" s="273"/>
      <c r="H440" s="156">
        <f t="shared" si="157"/>
        <v>400</v>
      </c>
      <c r="I440" s="207"/>
      <c r="J440" s="157"/>
      <c r="K440" s="157"/>
      <c r="L440" s="157">
        <v>400</v>
      </c>
      <c r="M440" s="157">
        <v>140</v>
      </c>
      <c r="N440" s="351">
        <v>400</v>
      </c>
      <c r="O440" s="225"/>
      <c r="P440" s="228">
        <f t="shared" si="165"/>
        <v>400</v>
      </c>
      <c r="Q440" s="331"/>
      <c r="R440" s="377">
        <f t="shared" si="168"/>
        <v>400</v>
      </c>
      <c r="S440" s="331">
        <v>21</v>
      </c>
      <c r="T440" s="442"/>
      <c r="Y440" s="345"/>
    </row>
    <row r="441" spans="1:114" ht="14.1" customHeight="1" x14ac:dyDescent="0.25">
      <c r="A441" s="43"/>
      <c r="B441" s="44">
        <v>5503</v>
      </c>
      <c r="C441" s="53" t="s">
        <v>157</v>
      </c>
      <c r="D441" s="54">
        <v>105</v>
      </c>
      <c r="E441" s="156"/>
      <c r="F441" s="20"/>
      <c r="G441" s="273"/>
      <c r="H441" s="156">
        <f t="shared" si="157"/>
        <v>0</v>
      </c>
      <c r="I441" s="207"/>
      <c r="J441" s="157"/>
      <c r="K441" s="157"/>
      <c r="L441" s="157"/>
      <c r="M441" s="157"/>
      <c r="N441" s="351">
        <v>0</v>
      </c>
      <c r="O441" s="225"/>
      <c r="P441" s="228">
        <f t="shared" si="165"/>
        <v>0</v>
      </c>
      <c r="Q441" s="331"/>
      <c r="R441" s="377">
        <f t="shared" si="168"/>
        <v>0</v>
      </c>
      <c r="S441" s="331"/>
      <c r="T441" s="442"/>
      <c r="Y441" s="345"/>
    </row>
    <row r="442" spans="1:114" ht="14.1" customHeight="1" x14ac:dyDescent="0.25">
      <c r="A442" s="43"/>
      <c r="B442" s="44">
        <v>5504</v>
      </c>
      <c r="C442" s="53" t="s">
        <v>312</v>
      </c>
      <c r="D442" s="54">
        <v>60</v>
      </c>
      <c r="E442" s="156">
        <v>300</v>
      </c>
      <c r="F442" s="20"/>
      <c r="G442" s="273"/>
      <c r="H442" s="156">
        <f t="shared" si="157"/>
        <v>300</v>
      </c>
      <c r="I442" s="207"/>
      <c r="J442" s="157"/>
      <c r="K442" s="157"/>
      <c r="L442" s="157">
        <v>300</v>
      </c>
      <c r="M442" s="157">
        <v>120</v>
      </c>
      <c r="N442" s="351">
        <v>300</v>
      </c>
      <c r="O442" s="225"/>
      <c r="P442" s="228">
        <f t="shared" si="165"/>
        <v>300</v>
      </c>
      <c r="Q442" s="331"/>
      <c r="R442" s="377">
        <f t="shared" si="168"/>
        <v>300</v>
      </c>
      <c r="S442" s="331"/>
      <c r="T442" s="442"/>
      <c r="Y442" s="345"/>
    </row>
    <row r="443" spans="1:114" ht="14.1" customHeight="1" x14ac:dyDescent="0.25">
      <c r="A443" s="43"/>
      <c r="B443" s="44">
        <v>5511</v>
      </c>
      <c r="C443" s="45" t="s">
        <v>313</v>
      </c>
      <c r="D443" s="20">
        <f>+D446</f>
        <v>460</v>
      </c>
      <c r="E443" s="156">
        <f t="shared" ref="E443" si="169">SUM(E444:E447)</f>
        <v>1644</v>
      </c>
      <c r="F443" s="20"/>
      <c r="G443" s="273"/>
      <c r="H443" s="156">
        <f t="shared" si="157"/>
        <v>1644</v>
      </c>
      <c r="I443" s="207"/>
      <c r="J443" s="157">
        <f>SUM(J444:J447)</f>
        <v>0</v>
      </c>
      <c r="K443" s="157"/>
      <c r="L443" s="157">
        <v>1644</v>
      </c>
      <c r="M443" s="157">
        <v>129</v>
      </c>
      <c r="N443" s="228">
        <f>SUM(N444:N447)</f>
        <v>1644</v>
      </c>
      <c r="O443" s="222"/>
      <c r="P443" s="228">
        <f t="shared" si="165"/>
        <v>1644</v>
      </c>
      <c r="Q443" s="331"/>
      <c r="R443" s="377">
        <f t="shared" si="168"/>
        <v>1644</v>
      </c>
      <c r="S443" s="331">
        <f>+S444+S445+S446+S447</f>
        <v>30</v>
      </c>
      <c r="T443" s="442"/>
      <c r="Y443" s="345"/>
    </row>
    <row r="444" spans="1:114" ht="14.1" customHeight="1" x14ac:dyDescent="0.25">
      <c r="A444" s="43"/>
      <c r="B444" s="44"/>
      <c r="C444" s="104" t="s">
        <v>172</v>
      </c>
      <c r="D444" s="105"/>
      <c r="E444" s="173">
        <v>1300</v>
      </c>
      <c r="F444" s="20"/>
      <c r="G444" s="273"/>
      <c r="H444" s="156">
        <f t="shared" si="157"/>
        <v>1300</v>
      </c>
      <c r="I444" s="207"/>
      <c r="J444" s="157"/>
      <c r="K444" s="157"/>
      <c r="L444" s="157"/>
      <c r="M444" s="157"/>
      <c r="N444" s="356">
        <v>1300</v>
      </c>
      <c r="O444" s="330"/>
      <c r="P444" s="357">
        <f t="shared" si="165"/>
        <v>1300</v>
      </c>
      <c r="Q444" s="331"/>
      <c r="R444" s="377">
        <f t="shared" si="168"/>
        <v>1300</v>
      </c>
      <c r="S444" s="331"/>
      <c r="T444" s="442"/>
      <c r="Y444" s="345"/>
    </row>
    <row r="445" spans="1:114" ht="14.1" customHeight="1" x14ac:dyDescent="0.25">
      <c r="A445" s="43"/>
      <c r="B445" s="44"/>
      <c r="C445" s="104" t="s">
        <v>173</v>
      </c>
      <c r="D445" s="105"/>
      <c r="E445" s="173">
        <v>144</v>
      </c>
      <c r="F445" s="20"/>
      <c r="G445" s="273"/>
      <c r="H445" s="156">
        <f t="shared" si="157"/>
        <v>144</v>
      </c>
      <c r="I445" s="207"/>
      <c r="J445" s="157"/>
      <c r="K445" s="157"/>
      <c r="L445" s="157"/>
      <c r="M445" s="157"/>
      <c r="N445" s="356">
        <v>144</v>
      </c>
      <c r="O445" s="330"/>
      <c r="P445" s="357">
        <f t="shared" si="165"/>
        <v>144</v>
      </c>
      <c r="Q445" s="331"/>
      <c r="R445" s="377">
        <f t="shared" si="168"/>
        <v>144</v>
      </c>
      <c r="S445" s="331"/>
      <c r="T445" s="442"/>
      <c r="Y445" s="345"/>
    </row>
    <row r="446" spans="1:114" ht="14.1" customHeight="1" x14ac:dyDescent="0.25">
      <c r="A446" s="43"/>
      <c r="B446" s="44"/>
      <c r="C446" s="104" t="s">
        <v>174</v>
      </c>
      <c r="D446" s="105">
        <v>460</v>
      </c>
      <c r="E446" s="173">
        <v>100</v>
      </c>
      <c r="F446" s="20"/>
      <c r="G446" s="273"/>
      <c r="H446" s="156">
        <f t="shared" si="157"/>
        <v>100</v>
      </c>
      <c r="I446" s="207"/>
      <c r="J446" s="157"/>
      <c r="K446" s="157"/>
      <c r="L446" s="157"/>
      <c r="M446" s="157"/>
      <c r="N446" s="356">
        <v>100</v>
      </c>
      <c r="O446" s="330"/>
      <c r="P446" s="357">
        <f t="shared" si="165"/>
        <v>100</v>
      </c>
      <c r="Q446" s="331"/>
      <c r="R446" s="377">
        <f t="shared" si="168"/>
        <v>100</v>
      </c>
      <c r="S446" s="331">
        <v>30</v>
      </c>
      <c r="T446" s="442"/>
      <c r="Y446" s="345"/>
    </row>
    <row r="447" spans="1:114" ht="14.1" customHeight="1" x14ac:dyDescent="0.25">
      <c r="A447" s="43"/>
      <c r="B447" s="44"/>
      <c r="C447" s="104" t="s">
        <v>175</v>
      </c>
      <c r="D447" s="105"/>
      <c r="E447" s="173">
        <v>100</v>
      </c>
      <c r="F447" s="20"/>
      <c r="G447" s="273"/>
      <c r="H447" s="156">
        <f t="shared" si="157"/>
        <v>100</v>
      </c>
      <c r="I447" s="207"/>
      <c r="J447" s="157"/>
      <c r="K447" s="157"/>
      <c r="L447" s="157"/>
      <c r="M447" s="157"/>
      <c r="N447" s="356">
        <v>100</v>
      </c>
      <c r="O447" s="330"/>
      <c r="P447" s="357">
        <f t="shared" si="165"/>
        <v>100</v>
      </c>
      <c r="Q447" s="331"/>
      <c r="R447" s="377">
        <f t="shared" si="168"/>
        <v>100</v>
      </c>
      <c r="S447" s="331"/>
      <c r="T447" s="442"/>
      <c r="Y447" s="345"/>
    </row>
    <row r="448" spans="1:114" ht="14.1" customHeight="1" x14ac:dyDescent="0.25">
      <c r="A448" s="43"/>
      <c r="B448" s="44">
        <v>5513</v>
      </c>
      <c r="C448" s="45" t="s">
        <v>181</v>
      </c>
      <c r="D448" s="20">
        <v>711</v>
      </c>
      <c r="E448" s="156">
        <v>768</v>
      </c>
      <c r="F448" s="20"/>
      <c r="G448" s="273"/>
      <c r="H448" s="156">
        <f t="shared" si="157"/>
        <v>768</v>
      </c>
      <c r="I448" s="207"/>
      <c r="J448" s="157"/>
      <c r="K448" s="157"/>
      <c r="L448" s="157">
        <v>768</v>
      </c>
      <c r="M448" s="157">
        <v>244</v>
      </c>
      <c r="N448" s="351">
        <v>768</v>
      </c>
      <c r="O448" s="225"/>
      <c r="P448" s="228">
        <f t="shared" si="165"/>
        <v>768</v>
      </c>
      <c r="Q448" s="331"/>
      <c r="R448" s="377">
        <f t="shared" si="168"/>
        <v>768</v>
      </c>
      <c r="S448" s="331"/>
      <c r="T448" s="442"/>
      <c r="Y448" s="345"/>
    </row>
    <row r="449" spans="1:25" ht="14.1" customHeight="1" x14ac:dyDescent="0.25">
      <c r="A449" s="43"/>
      <c r="B449" s="44">
        <v>5514</v>
      </c>
      <c r="C449" s="45" t="s">
        <v>162</v>
      </c>
      <c r="D449" s="20">
        <v>305</v>
      </c>
      <c r="E449" s="156">
        <v>360</v>
      </c>
      <c r="F449" s="20"/>
      <c r="G449" s="273"/>
      <c r="H449" s="156">
        <f t="shared" si="157"/>
        <v>360</v>
      </c>
      <c r="I449" s="207"/>
      <c r="J449" s="157"/>
      <c r="K449" s="157"/>
      <c r="L449" s="157">
        <v>360</v>
      </c>
      <c r="M449" s="157">
        <v>553.08000000000004</v>
      </c>
      <c r="N449" s="351">
        <v>612</v>
      </c>
      <c r="O449" s="225"/>
      <c r="P449" s="228">
        <f t="shared" si="165"/>
        <v>612</v>
      </c>
      <c r="Q449" s="331"/>
      <c r="R449" s="377">
        <f t="shared" si="168"/>
        <v>612</v>
      </c>
      <c r="S449" s="331">
        <v>399</v>
      </c>
      <c r="T449" s="442"/>
      <c r="Y449" s="345"/>
    </row>
    <row r="450" spans="1:25" ht="14.1" customHeight="1" x14ac:dyDescent="0.25">
      <c r="A450" s="43"/>
      <c r="B450" s="44">
        <v>5515</v>
      </c>
      <c r="C450" s="45" t="s">
        <v>184</v>
      </c>
      <c r="D450" s="20">
        <v>2807</v>
      </c>
      <c r="E450" s="156">
        <v>500</v>
      </c>
      <c r="F450" s="20"/>
      <c r="G450" s="273"/>
      <c r="H450" s="156">
        <f t="shared" si="157"/>
        <v>500</v>
      </c>
      <c r="I450" s="207"/>
      <c r="J450" s="157"/>
      <c r="K450" s="157"/>
      <c r="L450" s="157">
        <v>500</v>
      </c>
      <c r="M450" s="157">
        <v>189.8</v>
      </c>
      <c r="N450" s="351">
        <v>500</v>
      </c>
      <c r="O450" s="225"/>
      <c r="P450" s="228">
        <f t="shared" si="165"/>
        <v>500</v>
      </c>
      <c r="Q450" s="331"/>
      <c r="R450" s="377">
        <f t="shared" si="168"/>
        <v>500</v>
      </c>
      <c r="S450" s="331"/>
      <c r="T450" s="442"/>
      <c r="Y450" s="345"/>
    </row>
    <row r="451" spans="1:25" ht="14.1" customHeight="1" x14ac:dyDescent="0.25">
      <c r="A451" s="43"/>
      <c r="B451" s="44">
        <v>5521</v>
      </c>
      <c r="C451" s="45" t="s">
        <v>321</v>
      </c>
      <c r="D451" s="20">
        <v>6</v>
      </c>
      <c r="E451" s="156"/>
      <c r="F451" s="20"/>
      <c r="G451" s="273"/>
      <c r="H451" s="156"/>
      <c r="I451" s="207"/>
      <c r="J451" s="157"/>
      <c r="K451" s="157"/>
      <c r="L451" s="157">
        <v>50</v>
      </c>
      <c r="M451" s="157">
        <v>0</v>
      </c>
      <c r="N451" s="351">
        <v>0</v>
      </c>
      <c r="O451" s="225"/>
      <c r="P451" s="228">
        <f t="shared" si="165"/>
        <v>0</v>
      </c>
      <c r="Q451" s="331"/>
      <c r="R451" s="377">
        <f t="shared" si="168"/>
        <v>0</v>
      </c>
      <c r="S451" s="331"/>
      <c r="T451" s="442"/>
      <c r="Y451" s="345"/>
    </row>
    <row r="452" spans="1:25" ht="14.1" customHeight="1" x14ac:dyDescent="0.25">
      <c r="A452" s="43"/>
      <c r="B452" s="44">
        <v>5522</v>
      </c>
      <c r="C452" s="53" t="s">
        <v>188</v>
      </c>
      <c r="D452" s="54"/>
      <c r="E452" s="156">
        <v>50</v>
      </c>
      <c r="F452" s="20"/>
      <c r="G452" s="273"/>
      <c r="H452" s="156">
        <f t="shared" si="157"/>
        <v>50</v>
      </c>
      <c r="I452" s="207"/>
      <c r="J452" s="157"/>
      <c r="K452" s="157"/>
      <c r="L452" s="157">
        <v>2100</v>
      </c>
      <c r="M452" s="157">
        <v>1776.88</v>
      </c>
      <c r="N452" s="351">
        <v>50</v>
      </c>
      <c r="O452" s="225"/>
      <c r="P452" s="228">
        <f t="shared" si="165"/>
        <v>50</v>
      </c>
      <c r="Q452" s="331"/>
      <c r="R452" s="377">
        <f t="shared" si="168"/>
        <v>50</v>
      </c>
      <c r="S452" s="331">
        <v>25</v>
      </c>
      <c r="T452" s="442"/>
      <c r="Y452" s="345"/>
    </row>
    <row r="453" spans="1:25" ht="14.1" customHeight="1" x14ac:dyDescent="0.25">
      <c r="A453" s="43"/>
      <c r="B453" s="44">
        <v>5525</v>
      </c>
      <c r="C453" s="45" t="s">
        <v>190</v>
      </c>
      <c r="D453" s="20">
        <v>4653</v>
      </c>
      <c r="E453" s="156">
        <v>5100</v>
      </c>
      <c r="F453" s="20"/>
      <c r="G453" s="273"/>
      <c r="H453" s="156">
        <f t="shared" si="157"/>
        <v>5100</v>
      </c>
      <c r="I453" s="207"/>
      <c r="J453" s="157">
        <v>-3000</v>
      </c>
      <c r="K453" s="157"/>
      <c r="L453" s="157">
        <v>500</v>
      </c>
      <c r="M453" s="157">
        <v>462.95</v>
      </c>
      <c r="N453" s="351">
        <v>5100</v>
      </c>
      <c r="O453" s="225"/>
      <c r="P453" s="228">
        <f t="shared" si="165"/>
        <v>5100</v>
      </c>
      <c r="Q453" s="331">
        <v>300</v>
      </c>
      <c r="R453" s="377">
        <f t="shared" si="168"/>
        <v>5400</v>
      </c>
      <c r="S453" s="331">
        <v>1818</v>
      </c>
      <c r="T453" s="442"/>
      <c r="Y453" s="345"/>
    </row>
    <row r="454" spans="1:25" ht="14.1" customHeight="1" x14ac:dyDescent="0.25">
      <c r="A454" s="43"/>
      <c r="B454" s="44">
        <v>5540</v>
      </c>
      <c r="C454" s="60" t="s">
        <v>314</v>
      </c>
      <c r="D454" s="20">
        <v>2280</v>
      </c>
      <c r="E454" s="156">
        <v>1100</v>
      </c>
      <c r="F454" s="20"/>
      <c r="G454" s="273"/>
      <c r="H454" s="156">
        <f t="shared" si="157"/>
        <v>1100</v>
      </c>
      <c r="I454" s="207"/>
      <c r="J454" s="157">
        <v>-600</v>
      </c>
      <c r="K454" s="157"/>
      <c r="L454" s="157"/>
      <c r="M454" s="157"/>
      <c r="N454" s="351">
        <v>1100</v>
      </c>
      <c r="O454" s="225"/>
      <c r="P454" s="228">
        <f t="shared" si="165"/>
        <v>1100</v>
      </c>
      <c r="Q454" s="331"/>
      <c r="R454" s="377">
        <f t="shared" si="168"/>
        <v>1100</v>
      </c>
      <c r="S454" s="331"/>
      <c r="T454" s="442"/>
      <c r="Y454" s="345"/>
    </row>
    <row r="455" spans="1:25" ht="14.1" customHeight="1" x14ac:dyDescent="0.25">
      <c r="A455" s="67" t="s">
        <v>322</v>
      </c>
      <c r="B455" s="68"/>
      <c r="C455" s="69" t="s">
        <v>323</v>
      </c>
      <c r="D455" s="81">
        <f t="shared" ref="D455:H455" si="170">+D456+D457</f>
        <v>22983</v>
      </c>
      <c r="E455" s="81">
        <f t="shared" si="170"/>
        <v>29143</v>
      </c>
      <c r="F455" s="81">
        <f t="shared" si="170"/>
        <v>0</v>
      </c>
      <c r="G455" s="81">
        <f t="shared" si="170"/>
        <v>-11610</v>
      </c>
      <c r="H455" s="106">
        <f t="shared" si="170"/>
        <v>35143</v>
      </c>
      <c r="I455" s="296">
        <f>+I456+I457</f>
        <v>6000</v>
      </c>
      <c r="J455" s="75">
        <f>+J456+J457</f>
        <v>-3000</v>
      </c>
      <c r="K455" s="75">
        <f t="shared" ref="K455:M455" si="171">+K456+K457</f>
        <v>0</v>
      </c>
      <c r="L455" s="75">
        <f t="shared" si="171"/>
        <v>32143</v>
      </c>
      <c r="M455" s="75">
        <f t="shared" si="171"/>
        <v>25630.959999999999</v>
      </c>
      <c r="N455" s="70">
        <f>+N456+N457</f>
        <v>41164</v>
      </c>
      <c r="O455" s="78">
        <f>+O456+O457</f>
        <v>-3000</v>
      </c>
      <c r="P455" s="70">
        <f>+O455+N455</f>
        <v>38164</v>
      </c>
      <c r="Q455" s="341"/>
      <c r="R455" s="379">
        <f>+Q455+P455</f>
        <v>38164</v>
      </c>
      <c r="S455" s="224">
        <f>+S456+S457</f>
        <v>16726</v>
      </c>
      <c r="T455" s="442"/>
      <c r="Y455" s="345"/>
    </row>
    <row r="456" spans="1:25" ht="14.1" customHeight="1" x14ac:dyDescent="0.25">
      <c r="A456" s="43"/>
      <c r="B456" s="50">
        <v>50</v>
      </c>
      <c r="C456" s="89" t="s">
        <v>152</v>
      </c>
      <c r="D456" s="100">
        <v>6004</v>
      </c>
      <c r="E456" s="153">
        <v>17533</v>
      </c>
      <c r="F456" s="21"/>
      <c r="G456" s="273"/>
      <c r="H456" s="156">
        <f t="shared" si="157"/>
        <v>17533</v>
      </c>
      <c r="I456" s="205"/>
      <c r="J456" s="184"/>
      <c r="K456" s="184"/>
      <c r="L456" s="184">
        <v>17533</v>
      </c>
      <c r="M456" s="184">
        <v>15962.99</v>
      </c>
      <c r="N456" s="348">
        <v>17662</v>
      </c>
      <c r="O456" s="221">
        <v>0</v>
      </c>
      <c r="P456" s="196">
        <f t="shared" ref="P456:P475" si="172">+O456+N456</f>
        <v>17662</v>
      </c>
      <c r="Q456" s="331"/>
      <c r="R456" s="378">
        <f>+Q456+P456</f>
        <v>17662</v>
      </c>
      <c r="S456" s="226">
        <v>10325</v>
      </c>
      <c r="T456" s="442"/>
      <c r="Y456" s="449"/>
    </row>
    <row r="457" spans="1:25" ht="14.1" customHeight="1" x14ac:dyDescent="0.25">
      <c r="A457" s="43"/>
      <c r="B457" s="50">
        <v>55</v>
      </c>
      <c r="C457" s="51" t="s">
        <v>154</v>
      </c>
      <c r="D457" s="21">
        <f>+D458+D459+D460+D469+D470+D471+D473+D474+D475</f>
        <v>16979</v>
      </c>
      <c r="E457" s="153">
        <f>+E458+E459+E460+E469+E470+E471+E473+E474+E475</f>
        <v>11610</v>
      </c>
      <c r="F457" s="21"/>
      <c r="G457" s="273">
        <f t="shared" ref="G457:G501" si="173">F457-E457</f>
        <v>-11610</v>
      </c>
      <c r="H457" s="156">
        <f t="shared" si="157"/>
        <v>17610</v>
      </c>
      <c r="I457" s="205">
        <f>+I458+I459+I460+I469+I470+I471+I473+I474+I475</f>
        <v>6000</v>
      </c>
      <c r="J457" s="184">
        <f>+J458+J459+J460+J469+J470+J471+J473+J474+J475</f>
        <v>-3000</v>
      </c>
      <c r="K457" s="184">
        <f t="shared" ref="K457:M457" si="174">+K458+K459+K460+K469+K470+K471+K473+K474+K475</f>
        <v>0</v>
      </c>
      <c r="L457" s="184">
        <f t="shared" si="174"/>
        <v>14610</v>
      </c>
      <c r="M457" s="184">
        <f t="shared" si="174"/>
        <v>9667.9699999999975</v>
      </c>
      <c r="N457" s="196">
        <f>+N458+N459+N460+N469+N470+N471+N473+N474+N475</f>
        <v>23502</v>
      </c>
      <c r="O457" s="324">
        <f>+O458+O459+O460+O469+O470+O471+O473+O474+O475</f>
        <v>-3000</v>
      </c>
      <c r="P457" s="196">
        <f t="shared" si="172"/>
        <v>20502</v>
      </c>
      <c r="Q457" s="331"/>
      <c r="R457" s="378">
        <f t="shared" ref="R457:R475" si="175">+Q457+P457</f>
        <v>20502</v>
      </c>
      <c r="S457" s="226">
        <f>+S458+S459+S460+S469+S470+S471+S472+S473+S474+S475</f>
        <v>6401</v>
      </c>
      <c r="T457" s="442"/>
      <c r="Y457" s="345"/>
    </row>
    <row r="458" spans="1:25" ht="14.1" customHeight="1" x14ac:dyDescent="0.25">
      <c r="A458" s="43"/>
      <c r="B458" s="44">
        <v>5500</v>
      </c>
      <c r="C458" s="45" t="s">
        <v>230</v>
      </c>
      <c r="D458" s="21">
        <v>206</v>
      </c>
      <c r="E458" s="156">
        <v>700</v>
      </c>
      <c r="F458" s="21"/>
      <c r="G458" s="273"/>
      <c r="H458" s="156">
        <f t="shared" si="157"/>
        <v>700</v>
      </c>
      <c r="I458" s="205"/>
      <c r="J458" s="184"/>
      <c r="K458" s="184"/>
      <c r="L458" s="157">
        <v>700</v>
      </c>
      <c r="M458" s="157">
        <v>71</v>
      </c>
      <c r="N458" s="351">
        <v>700</v>
      </c>
      <c r="O458" s="225"/>
      <c r="P458" s="228">
        <f t="shared" si="172"/>
        <v>700</v>
      </c>
      <c r="Q458" s="331"/>
      <c r="R458" s="377">
        <f t="shared" si="175"/>
        <v>700</v>
      </c>
      <c r="S458" s="331">
        <v>184</v>
      </c>
      <c r="T458" s="442"/>
      <c r="Y458" s="345"/>
    </row>
    <row r="459" spans="1:25" ht="14.1" customHeight="1" x14ac:dyDescent="0.25">
      <c r="A459" s="43"/>
      <c r="B459" s="44">
        <v>5504</v>
      </c>
      <c r="C459" s="45" t="s">
        <v>312</v>
      </c>
      <c r="D459" s="21"/>
      <c r="E459" s="156">
        <v>300</v>
      </c>
      <c r="F459" s="21"/>
      <c r="G459" s="273"/>
      <c r="H459" s="156">
        <f t="shared" si="157"/>
        <v>300</v>
      </c>
      <c r="I459" s="205"/>
      <c r="J459" s="184"/>
      <c r="K459" s="184"/>
      <c r="L459" s="157">
        <v>300</v>
      </c>
      <c r="M459" s="157"/>
      <c r="N459" s="351">
        <v>300</v>
      </c>
      <c r="O459" s="225"/>
      <c r="P459" s="228">
        <f t="shared" si="172"/>
        <v>300</v>
      </c>
      <c r="Q459" s="331"/>
      <c r="R459" s="377">
        <f t="shared" si="175"/>
        <v>300</v>
      </c>
      <c r="S459" s="331"/>
      <c r="T459" s="442"/>
      <c r="Y459" s="345"/>
    </row>
    <row r="460" spans="1:25" ht="14.1" customHeight="1" x14ac:dyDescent="0.25">
      <c r="A460" s="43"/>
      <c r="B460" s="44">
        <v>5511</v>
      </c>
      <c r="C460" s="45" t="s">
        <v>313</v>
      </c>
      <c r="D460" s="21">
        <f>SUM(D462:D467)</f>
        <v>7573</v>
      </c>
      <c r="E460" s="153">
        <f>SUM(E462:E465)</f>
        <v>2300</v>
      </c>
      <c r="F460" s="21"/>
      <c r="G460" s="273"/>
      <c r="H460" s="156">
        <f t="shared" si="157"/>
        <v>8300</v>
      </c>
      <c r="I460" s="205">
        <v>6000</v>
      </c>
      <c r="J460" s="184">
        <f>SUM(J462:J467)</f>
        <v>0</v>
      </c>
      <c r="K460" s="184"/>
      <c r="L460" s="157">
        <v>8300</v>
      </c>
      <c r="M460" s="157">
        <v>4457.83</v>
      </c>
      <c r="N460" s="228">
        <f>SUM(N462:N467)</f>
        <v>14192</v>
      </c>
      <c r="O460" s="329">
        <f>SUM(O462:O467)</f>
        <v>-3000</v>
      </c>
      <c r="P460" s="228">
        <f t="shared" si="172"/>
        <v>11192</v>
      </c>
      <c r="Q460" s="331"/>
      <c r="R460" s="377">
        <f t="shared" si="175"/>
        <v>11192</v>
      </c>
      <c r="S460" s="331">
        <f>+S461+S462+S463+S464+S465+S466+S467+S468</f>
        <v>3515</v>
      </c>
      <c r="T460" s="442"/>
      <c r="Y460" s="345"/>
    </row>
    <row r="461" spans="1:25" ht="14.1" customHeight="1" x14ac:dyDescent="0.25">
      <c r="A461" s="43"/>
      <c r="B461" s="44"/>
      <c r="C461" s="231" t="s">
        <v>754</v>
      </c>
      <c r="D461" s="21"/>
      <c r="E461" s="153"/>
      <c r="F461" s="21"/>
      <c r="G461" s="273"/>
      <c r="H461" s="156"/>
      <c r="I461" s="205"/>
      <c r="J461" s="184"/>
      <c r="K461" s="184"/>
      <c r="L461" s="157"/>
      <c r="M461" s="157"/>
      <c r="N461" s="228"/>
      <c r="O461" s="329"/>
      <c r="P461" s="228"/>
      <c r="Q461" s="331"/>
      <c r="R461" s="377">
        <f t="shared" si="175"/>
        <v>0</v>
      </c>
      <c r="S461" s="331">
        <v>228</v>
      </c>
      <c r="T461" s="442"/>
      <c r="Y461" s="345"/>
    </row>
    <row r="462" spans="1:25" ht="14.1" customHeight="1" x14ac:dyDescent="0.25">
      <c r="A462" s="43"/>
      <c r="B462" s="44"/>
      <c r="C462" s="104" t="s">
        <v>172</v>
      </c>
      <c r="D462" s="105">
        <v>1060</v>
      </c>
      <c r="E462" s="173">
        <v>1200</v>
      </c>
      <c r="F462" s="21"/>
      <c r="G462" s="273"/>
      <c r="H462" s="156">
        <f t="shared" si="157"/>
        <v>1200</v>
      </c>
      <c r="I462" s="205"/>
      <c r="J462" s="184"/>
      <c r="K462" s="184"/>
      <c r="L462" s="204">
        <v>0</v>
      </c>
      <c r="M462" s="204">
        <v>2841.74</v>
      </c>
      <c r="N462" s="356">
        <v>6000</v>
      </c>
      <c r="O462" s="330">
        <v>-1000</v>
      </c>
      <c r="P462" s="357">
        <f t="shared" si="172"/>
        <v>5000</v>
      </c>
      <c r="Q462" s="331"/>
      <c r="R462" s="377">
        <f t="shared" si="175"/>
        <v>5000</v>
      </c>
      <c r="S462" s="331">
        <v>2588</v>
      </c>
      <c r="T462" s="442"/>
      <c r="Y462" s="345"/>
    </row>
    <row r="463" spans="1:25" ht="14.1" customHeight="1" x14ac:dyDescent="0.25">
      <c r="A463" s="43"/>
      <c r="B463" s="44"/>
      <c r="C463" s="104" t="s">
        <v>173</v>
      </c>
      <c r="D463" s="105">
        <v>0</v>
      </c>
      <c r="E463" s="173">
        <v>500</v>
      </c>
      <c r="F463" s="21"/>
      <c r="G463" s="273"/>
      <c r="H463" s="156">
        <f t="shared" si="157"/>
        <v>500</v>
      </c>
      <c r="I463" s="205"/>
      <c r="J463" s="184"/>
      <c r="K463" s="184"/>
      <c r="L463" s="204">
        <v>0</v>
      </c>
      <c r="M463" s="204">
        <v>18.23</v>
      </c>
      <c r="N463" s="356"/>
      <c r="O463" s="330"/>
      <c r="P463" s="357">
        <f t="shared" si="172"/>
        <v>0</v>
      </c>
      <c r="Q463" s="331"/>
      <c r="R463" s="377">
        <f t="shared" si="175"/>
        <v>0</v>
      </c>
      <c r="S463" s="331">
        <v>29</v>
      </c>
      <c r="T463" s="442"/>
      <c r="Y463" s="345"/>
    </row>
    <row r="464" spans="1:25" ht="14.1" customHeight="1" x14ac:dyDescent="0.25">
      <c r="A464" s="43"/>
      <c r="B464" s="44"/>
      <c r="C464" s="104" t="s">
        <v>174</v>
      </c>
      <c r="D464" s="105">
        <v>889</v>
      </c>
      <c r="E464" s="173">
        <v>500</v>
      </c>
      <c r="F464" s="21"/>
      <c r="G464" s="273"/>
      <c r="H464" s="156">
        <f t="shared" si="157"/>
        <v>500</v>
      </c>
      <c r="I464" s="205"/>
      <c r="J464" s="184"/>
      <c r="K464" s="184"/>
      <c r="L464" s="204">
        <v>0</v>
      </c>
      <c r="M464" s="204">
        <v>424.98</v>
      </c>
      <c r="N464" s="356">
        <v>1000</v>
      </c>
      <c r="O464" s="330"/>
      <c r="P464" s="357">
        <f t="shared" si="172"/>
        <v>1000</v>
      </c>
      <c r="Q464" s="331"/>
      <c r="R464" s="377">
        <f t="shared" si="175"/>
        <v>1000</v>
      </c>
      <c r="S464" s="331">
        <v>288</v>
      </c>
      <c r="T464" s="442"/>
      <c r="Y464" s="345"/>
    </row>
    <row r="465" spans="1:25" ht="14.1" customHeight="1" x14ac:dyDescent="0.25">
      <c r="A465" s="43"/>
      <c r="B465" s="44"/>
      <c r="C465" s="104" t="s">
        <v>175</v>
      </c>
      <c r="D465" s="105">
        <v>31</v>
      </c>
      <c r="E465" s="173">
        <v>100</v>
      </c>
      <c r="F465" s="21"/>
      <c r="G465" s="273"/>
      <c r="H465" s="156">
        <f t="shared" si="157"/>
        <v>100</v>
      </c>
      <c r="I465" s="205"/>
      <c r="J465" s="184"/>
      <c r="K465" s="184"/>
      <c r="L465" s="204">
        <v>0</v>
      </c>
      <c r="M465" s="204">
        <v>307.98</v>
      </c>
      <c r="N465" s="356">
        <v>2400</v>
      </c>
      <c r="O465" s="330">
        <v>-2000</v>
      </c>
      <c r="P465" s="357">
        <f t="shared" si="172"/>
        <v>400</v>
      </c>
      <c r="Q465" s="331"/>
      <c r="R465" s="377">
        <f t="shared" si="175"/>
        <v>400</v>
      </c>
      <c r="S465" s="331">
        <v>334</v>
      </c>
      <c r="T465" s="442"/>
      <c r="V465" s="428"/>
      <c r="Y465" s="345"/>
    </row>
    <row r="466" spans="1:25" ht="14.1" customHeight="1" x14ac:dyDescent="0.25">
      <c r="A466" s="43"/>
      <c r="B466" s="44"/>
      <c r="C466" s="104" t="s">
        <v>324</v>
      </c>
      <c r="D466" s="105"/>
      <c r="E466" s="173"/>
      <c r="F466" s="21"/>
      <c r="G466" s="273"/>
      <c r="H466" s="156"/>
      <c r="I466" s="205"/>
      <c r="J466" s="184"/>
      <c r="K466" s="184"/>
      <c r="L466" s="204">
        <v>0</v>
      </c>
      <c r="M466" s="204">
        <v>74.400000000000006</v>
      </c>
      <c r="N466" s="356">
        <v>192</v>
      </c>
      <c r="O466" s="330"/>
      <c r="P466" s="357">
        <f t="shared" si="172"/>
        <v>192</v>
      </c>
      <c r="Q466" s="331"/>
      <c r="R466" s="377">
        <f t="shared" si="175"/>
        <v>192</v>
      </c>
      <c r="S466" s="331">
        <v>48</v>
      </c>
      <c r="T466" s="442"/>
      <c r="Y466" s="345"/>
    </row>
    <row r="467" spans="1:25" ht="14.1" customHeight="1" x14ac:dyDescent="0.25">
      <c r="A467" s="43"/>
      <c r="B467" s="44"/>
      <c r="C467" s="104" t="s">
        <v>251</v>
      </c>
      <c r="D467" s="105">
        <v>5593</v>
      </c>
      <c r="E467" s="173"/>
      <c r="F467" s="21"/>
      <c r="G467" s="273"/>
      <c r="H467" s="156">
        <f t="shared" si="157"/>
        <v>0</v>
      </c>
      <c r="I467" s="205"/>
      <c r="J467" s="184"/>
      <c r="K467" s="184"/>
      <c r="L467" s="204">
        <v>0</v>
      </c>
      <c r="M467" s="204">
        <v>734.5</v>
      </c>
      <c r="N467" s="356">
        <v>4600</v>
      </c>
      <c r="O467" s="330"/>
      <c r="P467" s="357">
        <f t="shared" si="172"/>
        <v>4600</v>
      </c>
      <c r="Q467" s="331"/>
      <c r="R467" s="377">
        <f t="shared" si="175"/>
        <v>4600</v>
      </c>
      <c r="S467" s="331"/>
      <c r="T467" s="442"/>
      <c r="Y467" s="345"/>
    </row>
    <row r="468" spans="1:25" ht="14.1" customHeight="1" x14ac:dyDescent="0.25">
      <c r="A468" s="43"/>
      <c r="B468" s="44"/>
      <c r="C468" s="104" t="s">
        <v>325</v>
      </c>
      <c r="D468" s="105"/>
      <c r="E468" s="173"/>
      <c r="F468" s="21"/>
      <c r="G468" s="273"/>
      <c r="H468" s="156"/>
      <c r="I468" s="205"/>
      <c r="J468" s="184"/>
      <c r="K468" s="184"/>
      <c r="L468" s="204">
        <v>0</v>
      </c>
      <c r="M468" s="204">
        <v>56</v>
      </c>
      <c r="N468" s="356"/>
      <c r="O468" s="330"/>
      <c r="P468" s="357">
        <f t="shared" si="172"/>
        <v>0</v>
      </c>
      <c r="Q468" s="331"/>
      <c r="R468" s="377">
        <f t="shared" si="175"/>
        <v>0</v>
      </c>
      <c r="S468" s="331"/>
      <c r="T468" s="442"/>
      <c r="Y468" s="345"/>
    </row>
    <row r="469" spans="1:25" ht="14.1" customHeight="1" x14ac:dyDescent="0.25">
      <c r="A469" s="43"/>
      <c r="B469" s="44">
        <v>5513</v>
      </c>
      <c r="C469" s="45" t="s">
        <v>181</v>
      </c>
      <c r="D469" s="20">
        <v>0</v>
      </c>
      <c r="E469" s="156">
        <v>700</v>
      </c>
      <c r="F469" s="21"/>
      <c r="G469" s="273"/>
      <c r="H469" s="156">
        <f t="shared" si="157"/>
        <v>700</v>
      </c>
      <c r="I469" s="205"/>
      <c r="J469" s="184"/>
      <c r="K469" s="184"/>
      <c r="L469" s="157">
        <v>700</v>
      </c>
      <c r="M469" s="157">
        <v>20</v>
      </c>
      <c r="N469" s="351">
        <v>700</v>
      </c>
      <c r="O469" s="225"/>
      <c r="P469" s="228">
        <f t="shared" si="172"/>
        <v>700</v>
      </c>
      <c r="Q469" s="331"/>
      <c r="R469" s="377">
        <f t="shared" si="175"/>
        <v>700</v>
      </c>
      <c r="S469" s="331"/>
      <c r="T469" s="442"/>
      <c r="Y469" s="345"/>
    </row>
    <row r="470" spans="1:25" ht="14.1" customHeight="1" x14ac:dyDescent="0.25">
      <c r="A470" s="43"/>
      <c r="B470" s="44">
        <v>5514</v>
      </c>
      <c r="C470" s="45" t="s">
        <v>162</v>
      </c>
      <c r="D470" s="20">
        <v>271</v>
      </c>
      <c r="E470" s="156">
        <v>360</v>
      </c>
      <c r="F470" s="21"/>
      <c r="G470" s="273"/>
      <c r="H470" s="156">
        <f t="shared" si="157"/>
        <v>360</v>
      </c>
      <c r="I470" s="205"/>
      <c r="J470" s="184"/>
      <c r="K470" s="184"/>
      <c r="L470" s="157">
        <v>360</v>
      </c>
      <c r="M470" s="157">
        <v>513.48</v>
      </c>
      <c r="N470" s="351">
        <v>360</v>
      </c>
      <c r="O470" s="225"/>
      <c r="P470" s="228">
        <f t="shared" si="172"/>
        <v>360</v>
      </c>
      <c r="Q470" s="331"/>
      <c r="R470" s="377">
        <f t="shared" si="175"/>
        <v>360</v>
      </c>
      <c r="S470" s="331">
        <v>468</v>
      </c>
      <c r="T470" s="442"/>
    </row>
    <row r="471" spans="1:25" ht="14.1" customHeight="1" x14ac:dyDescent="0.25">
      <c r="A471" s="43"/>
      <c r="B471" s="44">
        <v>5515</v>
      </c>
      <c r="C471" s="45" t="s">
        <v>184</v>
      </c>
      <c r="D471" s="20">
        <v>7740</v>
      </c>
      <c r="E471" s="156">
        <v>500</v>
      </c>
      <c r="F471" s="21"/>
      <c r="G471" s="273"/>
      <c r="H471" s="156">
        <f t="shared" si="157"/>
        <v>500</v>
      </c>
      <c r="I471" s="205"/>
      <c r="J471" s="184"/>
      <c r="K471" s="184"/>
      <c r="L471" s="157">
        <v>500</v>
      </c>
      <c r="M471" s="157">
        <v>3211.2</v>
      </c>
      <c r="N471" s="351">
        <v>500</v>
      </c>
      <c r="O471" s="225"/>
      <c r="P471" s="228">
        <f t="shared" si="172"/>
        <v>500</v>
      </c>
      <c r="Q471" s="331"/>
      <c r="R471" s="377">
        <f t="shared" si="175"/>
        <v>500</v>
      </c>
      <c r="S471" s="331">
        <v>181</v>
      </c>
      <c r="T471" s="442"/>
    </row>
    <row r="472" spans="1:25" ht="14.1" customHeight="1" x14ac:dyDescent="0.25">
      <c r="A472" s="43"/>
      <c r="B472" s="44">
        <v>5521</v>
      </c>
      <c r="C472" s="45" t="s">
        <v>321</v>
      </c>
      <c r="D472" s="20"/>
      <c r="E472" s="156"/>
      <c r="F472" s="21"/>
      <c r="G472" s="273"/>
      <c r="H472" s="156"/>
      <c r="I472" s="205"/>
      <c r="J472" s="184"/>
      <c r="K472" s="184"/>
      <c r="L472" s="157">
        <v>0</v>
      </c>
      <c r="M472" s="157">
        <v>28.63</v>
      </c>
      <c r="N472" s="351"/>
      <c r="O472" s="225"/>
      <c r="P472" s="228">
        <f t="shared" si="172"/>
        <v>0</v>
      </c>
      <c r="Q472" s="331"/>
      <c r="R472" s="377">
        <f t="shared" si="175"/>
        <v>0</v>
      </c>
      <c r="S472" s="331"/>
      <c r="T472" s="442"/>
    </row>
    <row r="473" spans="1:25" ht="14.1" customHeight="1" x14ac:dyDescent="0.25">
      <c r="A473" s="43"/>
      <c r="B473" s="44">
        <v>5522</v>
      </c>
      <c r="C473" s="45" t="s">
        <v>188</v>
      </c>
      <c r="D473" s="20">
        <v>0</v>
      </c>
      <c r="E473" s="156">
        <v>50</v>
      </c>
      <c r="F473" s="21"/>
      <c r="G473" s="273"/>
      <c r="H473" s="156">
        <f t="shared" si="157"/>
        <v>50</v>
      </c>
      <c r="I473" s="205"/>
      <c r="J473" s="184"/>
      <c r="K473" s="184"/>
      <c r="L473" s="157">
        <v>50</v>
      </c>
      <c r="M473" s="157">
        <v>0</v>
      </c>
      <c r="N473" s="351">
        <v>50</v>
      </c>
      <c r="O473" s="225"/>
      <c r="P473" s="228">
        <f t="shared" si="172"/>
        <v>50</v>
      </c>
      <c r="Q473" s="331"/>
      <c r="R473" s="377">
        <f t="shared" si="175"/>
        <v>50</v>
      </c>
      <c r="S473" s="331"/>
      <c r="T473" s="442"/>
    </row>
    <row r="474" spans="1:25" ht="14.1" customHeight="1" x14ac:dyDescent="0.25">
      <c r="A474" s="43"/>
      <c r="B474" s="44">
        <v>5525</v>
      </c>
      <c r="C474" s="45" t="s">
        <v>190</v>
      </c>
      <c r="D474" s="20">
        <v>1189</v>
      </c>
      <c r="E474" s="156">
        <v>6000</v>
      </c>
      <c r="F474" s="21"/>
      <c r="G474" s="273"/>
      <c r="H474" s="156">
        <f t="shared" si="157"/>
        <v>6000</v>
      </c>
      <c r="I474" s="205"/>
      <c r="J474" s="184">
        <v>-3000</v>
      </c>
      <c r="K474" s="184"/>
      <c r="L474" s="157">
        <v>3000</v>
      </c>
      <c r="M474" s="157">
        <v>1284</v>
      </c>
      <c r="N474" s="351">
        <v>6000</v>
      </c>
      <c r="O474" s="225"/>
      <c r="P474" s="228">
        <f t="shared" si="172"/>
        <v>6000</v>
      </c>
      <c r="Q474" s="331"/>
      <c r="R474" s="377">
        <f t="shared" si="175"/>
        <v>6000</v>
      </c>
      <c r="S474" s="331">
        <v>1835</v>
      </c>
      <c r="T474" s="442"/>
    </row>
    <row r="475" spans="1:25" ht="14.1" customHeight="1" x14ac:dyDescent="0.25">
      <c r="A475" s="43"/>
      <c r="B475" s="44">
        <v>5540</v>
      </c>
      <c r="C475" s="45" t="s">
        <v>314</v>
      </c>
      <c r="D475" s="20">
        <v>0</v>
      </c>
      <c r="E475" s="156">
        <v>700</v>
      </c>
      <c r="F475" s="21"/>
      <c r="G475" s="273"/>
      <c r="H475" s="156">
        <f t="shared" si="157"/>
        <v>700</v>
      </c>
      <c r="I475" s="205"/>
      <c r="J475" s="184"/>
      <c r="K475" s="184"/>
      <c r="L475" s="157">
        <v>700</v>
      </c>
      <c r="M475" s="157">
        <v>110.46</v>
      </c>
      <c r="N475" s="351">
        <v>700</v>
      </c>
      <c r="O475" s="225"/>
      <c r="P475" s="228">
        <f t="shared" si="172"/>
        <v>700</v>
      </c>
      <c r="Q475" s="331"/>
      <c r="R475" s="377">
        <f t="shared" si="175"/>
        <v>700</v>
      </c>
      <c r="S475" s="331">
        <v>218</v>
      </c>
      <c r="T475" s="442"/>
    </row>
    <row r="476" spans="1:25" ht="14.1" customHeight="1" x14ac:dyDescent="0.25">
      <c r="A476" s="67" t="s">
        <v>326</v>
      </c>
      <c r="B476" s="68"/>
      <c r="C476" s="69" t="s">
        <v>327</v>
      </c>
      <c r="D476" s="79"/>
      <c r="E476" s="79"/>
      <c r="F476" s="79"/>
      <c r="G476" s="202"/>
      <c r="H476" s="79"/>
      <c r="I476" s="239"/>
      <c r="J476" s="75">
        <f>+J477+J478</f>
        <v>25000</v>
      </c>
      <c r="K476" s="75">
        <f t="shared" ref="K476:M476" si="176">+K477+K478</f>
        <v>-120</v>
      </c>
      <c r="L476" s="75">
        <f t="shared" si="176"/>
        <v>24880</v>
      </c>
      <c r="M476" s="75">
        <f t="shared" si="176"/>
        <v>24637.11</v>
      </c>
      <c r="N476" s="352">
        <f>+N477+N478</f>
        <v>25000</v>
      </c>
      <c r="O476" s="224">
        <f>+O477+O478</f>
        <v>-2000</v>
      </c>
      <c r="P476" s="352">
        <f>+P477+P478</f>
        <v>23000</v>
      </c>
      <c r="Q476" s="341"/>
      <c r="R476" s="379">
        <f>+Q476+P476</f>
        <v>23000</v>
      </c>
      <c r="S476" s="224">
        <f>+S477+S478</f>
        <v>16658</v>
      </c>
      <c r="T476" s="442"/>
    </row>
    <row r="477" spans="1:25" ht="14.1" customHeight="1" x14ac:dyDescent="0.25">
      <c r="A477" s="49"/>
      <c r="B477" s="50">
        <v>50</v>
      </c>
      <c r="C477" s="51" t="s">
        <v>152</v>
      </c>
      <c r="D477" s="21"/>
      <c r="E477" s="153"/>
      <c r="F477" s="21"/>
      <c r="G477" s="20"/>
      <c r="H477" s="156"/>
      <c r="I477" s="205"/>
      <c r="J477" s="184">
        <v>11893</v>
      </c>
      <c r="K477" s="184">
        <v>1000</v>
      </c>
      <c r="L477" s="184">
        <v>12893</v>
      </c>
      <c r="M477" s="184">
        <v>12929.94</v>
      </c>
      <c r="N477" s="348">
        <v>12000</v>
      </c>
      <c r="O477" s="221">
        <v>-2000</v>
      </c>
      <c r="P477" s="348">
        <f>+O477+N477</f>
        <v>10000</v>
      </c>
      <c r="Q477" s="331"/>
      <c r="R477" s="378">
        <f>+Q477+P477</f>
        <v>10000</v>
      </c>
      <c r="S477" s="226">
        <v>9202</v>
      </c>
      <c r="T477" s="442"/>
    </row>
    <row r="478" spans="1:25" ht="14.1" customHeight="1" x14ac:dyDescent="0.25">
      <c r="A478" s="49"/>
      <c r="B478" s="50">
        <v>55</v>
      </c>
      <c r="C478" s="51" t="s">
        <v>154</v>
      </c>
      <c r="D478" s="21"/>
      <c r="E478" s="153"/>
      <c r="F478" s="21"/>
      <c r="G478" s="20"/>
      <c r="H478" s="156"/>
      <c r="I478" s="205"/>
      <c r="J478" s="184">
        <f>+J479+J480+J481+J483+J484+J485+J486</f>
        <v>13107</v>
      </c>
      <c r="K478" s="184">
        <f>+K479+K480+K481+K483+K484+K485+K486</f>
        <v>-1120</v>
      </c>
      <c r="L478" s="184">
        <f>+L479+L480+L481+L483+L484+L485+L486</f>
        <v>11987</v>
      </c>
      <c r="M478" s="184">
        <f>+M479+M480+M481+M482+M483+M484+M485+M486</f>
        <v>11707.17</v>
      </c>
      <c r="N478" s="348">
        <f>+N479+N480+N481+N483+N484+N485+N486</f>
        <v>13000</v>
      </c>
      <c r="O478" s="221">
        <f>+O479+O480+O481+O483+O484+O485+O486</f>
        <v>0</v>
      </c>
      <c r="P478" s="348">
        <f>+O478+N478</f>
        <v>13000</v>
      </c>
      <c r="Q478" s="331"/>
      <c r="R478" s="378">
        <f t="shared" ref="R478:R486" si="177">+Q478+P478</f>
        <v>13000</v>
      </c>
      <c r="S478" s="226">
        <f>SUM(S479:S486)</f>
        <v>7456</v>
      </c>
      <c r="T478" s="442"/>
    </row>
    <row r="479" spans="1:25" ht="14.1" customHeight="1" x14ac:dyDescent="0.25">
      <c r="A479" s="43"/>
      <c r="B479" s="44">
        <v>5504</v>
      </c>
      <c r="C479" s="45" t="s">
        <v>230</v>
      </c>
      <c r="D479" s="20"/>
      <c r="E479" s="156"/>
      <c r="F479" s="21"/>
      <c r="G479" s="20"/>
      <c r="H479" s="156"/>
      <c r="I479" s="205"/>
      <c r="J479" s="157">
        <v>500</v>
      </c>
      <c r="K479" s="157"/>
      <c r="L479" s="157">
        <v>500</v>
      </c>
      <c r="M479" s="157">
        <v>423</v>
      </c>
      <c r="N479" s="348"/>
      <c r="O479" s="221"/>
      <c r="P479" s="348"/>
      <c r="Q479" s="331"/>
      <c r="R479" s="377">
        <f t="shared" si="177"/>
        <v>0</v>
      </c>
      <c r="S479" s="331">
        <v>360</v>
      </c>
      <c r="T479" s="442"/>
    </row>
    <row r="480" spans="1:25" ht="14.1" customHeight="1" x14ac:dyDescent="0.25">
      <c r="A480" s="43"/>
      <c r="B480" s="44">
        <v>5511</v>
      </c>
      <c r="C480" s="45" t="s">
        <v>313</v>
      </c>
      <c r="D480" s="20"/>
      <c r="E480" s="156"/>
      <c r="F480" s="21"/>
      <c r="G480" s="20"/>
      <c r="H480" s="156"/>
      <c r="I480" s="205"/>
      <c r="J480" s="157">
        <v>2000</v>
      </c>
      <c r="K480" s="157">
        <v>-1000</v>
      </c>
      <c r="L480" s="157">
        <v>1000</v>
      </c>
      <c r="M480" s="157">
        <v>320</v>
      </c>
      <c r="N480" s="348"/>
      <c r="O480" s="221"/>
      <c r="P480" s="348"/>
      <c r="Q480" s="331"/>
      <c r="R480" s="377">
        <f t="shared" si="177"/>
        <v>0</v>
      </c>
      <c r="S480" s="331">
        <v>80</v>
      </c>
      <c r="T480" s="442"/>
    </row>
    <row r="481" spans="1:114" ht="14.1" customHeight="1" x14ac:dyDescent="0.25">
      <c r="A481" s="43"/>
      <c r="B481" s="44">
        <v>5513</v>
      </c>
      <c r="C481" s="45" t="s">
        <v>181</v>
      </c>
      <c r="D481" s="20"/>
      <c r="E481" s="156"/>
      <c r="F481" s="21"/>
      <c r="G481" s="20"/>
      <c r="H481" s="156"/>
      <c r="I481" s="205"/>
      <c r="J481" s="157">
        <v>500</v>
      </c>
      <c r="K481" s="157"/>
      <c r="L481" s="157">
        <v>500</v>
      </c>
      <c r="M481" s="157">
        <v>38</v>
      </c>
      <c r="N481" s="348"/>
      <c r="O481" s="221"/>
      <c r="P481" s="348"/>
      <c r="Q481" s="331"/>
      <c r="R481" s="377">
        <f t="shared" si="177"/>
        <v>0</v>
      </c>
      <c r="S481" s="331"/>
      <c r="T481" s="442"/>
    </row>
    <row r="482" spans="1:114" ht="14.1" customHeight="1" x14ac:dyDescent="0.25">
      <c r="A482" s="43"/>
      <c r="B482" s="44">
        <v>5515</v>
      </c>
      <c r="C482" s="45" t="s">
        <v>184</v>
      </c>
      <c r="D482" s="20"/>
      <c r="E482" s="156"/>
      <c r="F482" s="21"/>
      <c r="G482" s="20"/>
      <c r="H482" s="156"/>
      <c r="I482" s="205"/>
      <c r="J482" s="157"/>
      <c r="K482" s="157"/>
      <c r="L482" s="157">
        <v>0</v>
      </c>
      <c r="M482" s="157">
        <v>542.35</v>
      </c>
      <c r="N482" s="348"/>
      <c r="O482" s="221"/>
      <c r="P482" s="348"/>
      <c r="Q482" s="331"/>
      <c r="R482" s="377">
        <f t="shared" si="177"/>
        <v>0</v>
      </c>
      <c r="S482" s="331"/>
      <c r="T482" s="442"/>
    </row>
    <row r="483" spans="1:114" ht="14.1" customHeight="1" x14ac:dyDescent="0.25">
      <c r="A483" s="43"/>
      <c r="B483" s="44">
        <v>5521</v>
      </c>
      <c r="C483" s="45" t="s">
        <v>321</v>
      </c>
      <c r="D483" s="20"/>
      <c r="E483" s="156"/>
      <c r="F483" s="21"/>
      <c r="G483" s="20"/>
      <c r="H483" s="156"/>
      <c r="I483" s="205"/>
      <c r="J483" s="157">
        <v>3000</v>
      </c>
      <c r="K483" s="157"/>
      <c r="L483" s="157">
        <v>3000</v>
      </c>
      <c r="M483" s="157">
        <v>3021.51</v>
      </c>
      <c r="N483" s="348"/>
      <c r="O483" s="221"/>
      <c r="P483" s="348"/>
      <c r="Q483" s="331"/>
      <c r="R483" s="377">
        <f t="shared" si="177"/>
        <v>0</v>
      </c>
      <c r="S483" s="331">
        <v>1908</v>
      </c>
      <c r="T483" s="442"/>
    </row>
    <row r="484" spans="1:114" ht="14.1" customHeight="1" x14ac:dyDescent="0.25">
      <c r="A484" s="43"/>
      <c r="B484" s="44">
        <v>5522</v>
      </c>
      <c r="C484" s="53" t="s">
        <v>188</v>
      </c>
      <c r="D484" s="20"/>
      <c r="E484" s="156"/>
      <c r="F484" s="21"/>
      <c r="G484" s="20"/>
      <c r="H484" s="156"/>
      <c r="I484" s="205"/>
      <c r="J484" s="157">
        <v>200</v>
      </c>
      <c r="K484" s="157"/>
      <c r="L484" s="157">
        <v>200</v>
      </c>
      <c r="M484" s="157">
        <v>192.45</v>
      </c>
      <c r="N484" s="348"/>
      <c r="O484" s="221"/>
      <c r="P484" s="348"/>
      <c r="Q484" s="331"/>
      <c r="R484" s="377">
        <f t="shared" si="177"/>
        <v>0</v>
      </c>
      <c r="S484" s="331">
        <v>40</v>
      </c>
      <c r="T484" s="442"/>
    </row>
    <row r="485" spans="1:114" ht="14.1" customHeight="1" x14ac:dyDescent="0.25">
      <c r="A485" s="43"/>
      <c r="B485" s="44">
        <v>5525</v>
      </c>
      <c r="C485" s="45" t="s">
        <v>190</v>
      </c>
      <c r="D485" s="20"/>
      <c r="E485" s="156"/>
      <c r="F485" s="21"/>
      <c r="G485" s="20"/>
      <c r="H485" s="156"/>
      <c r="I485" s="205"/>
      <c r="J485" s="157">
        <v>1800</v>
      </c>
      <c r="K485" s="157"/>
      <c r="L485" s="157">
        <v>1800</v>
      </c>
      <c r="M485" s="157">
        <v>5732.26</v>
      </c>
      <c r="N485" s="348"/>
      <c r="O485" s="221"/>
      <c r="P485" s="348"/>
      <c r="Q485" s="331"/>
      <c r="R485" s="377">
        <f t="shared" si="177"/>
        <v>0</v>
      </c>
      <c r="S485" s="331">
        <v>4431</v>
      </c>
      <c r="T485" s="442"/>
    </row>
    <row r="486" spans="1:114" ht="14.1" customHeight="1" x14ac:dyDescent="0.25">
      <c r="A486" s="43"/>
      <c r="B486" s="44">
        <v>5540</v>
      </c>
      <c r="C486" s="60" t="s">
        <v>314</v>
      </c>
      <c r="D486" s="20"/>
      <c r="E486" s="156"/>
      <c r="F486" s="21"/>
      <c r="G486" s="20"/>
      <c r="H486" s="156"/>
      <c r="I486" s="205"/>
      <c r="J486" s="157">
        <v>5107</v>
      </c>
      <c r="K486" s="157">
        <v>-120</v>
      </c>
      <c r="L486" s="157">
        <v>4987</v>
      </c>
      <c r="M486" s="157">
        <v>1437.6</v>
      </c>
      <c r="N486" s="351">
        <v>13000</v>
      </c>
      <c r="O486" s="225"/>
      <c r="P486" s="351"/>
      <c r="Q486" s="331"/>
      <c r="R486" s="377">
        <f t="shared" si="177"/>
        <v>0</v>
      </c>
      <c r="S486" s="331">
        <v>637</v>
      </c>
      <c r="T486" s="442"/>
    </row>
    <row r="487" spans="1:114" ht="14.1" customHeight="1" x14ac:dyDescent="0.25">
      <c r="A487" s="67" t="s">
        <v>328</v>
      </c>
      <c r="B487" s="68"/>
      <c r="C487" s="93" t="s">
        <v>329</v>
      </c>
      <c r="D487" s="79"/>
      <c r="E487" s="79"/>
      <c r="F487" s="79"/>
      <c r="G487" s="75"/>
      <c r="H487" s="79"/>
      <c r="I487" s="239"/>
      <c r="J487" s="75"/>
      <c r="K487" s="75"/>
      <c r="L487" s="75"/>
      <c r="M487" s="75"/>
      <c r="N487" s="352"/>
      <c r="O487" s="224">
        <f>+O488</f>
        <v>21676</v>
      </c>
      <c r="P487" s="352">
        <v>21676</v>
      </c>
      <c r="Q487" s="341"/>
      <c r="R487" s="379">
        <f>+Q487+P487</f>
        <v>21676</v>
      </c>
      <c r="S487" s="224">
        <f>+S488+S489</f>
        <v>14071</v>
      </c>
      <c r="T487" s="442"/>
    </row>
    <row r="488" spans="1:114" s="155" customFormat="1" ht="13.5" customHeight="1" x14ac:dyDescent="0.25">
      <c r="A488" s="150"/>
      <c r="B488" s="50">
        <v>50</v>
      </c>
      <c r="C488" s="51" t="s">
        <v>152</v>
      </c>
      <c r="D488" s="153"/>
      <c r="E488" s="153"/>
      <c r="F488" s="153"/>
      <c r="G488" s="184"/>
      <c r="H488" s="153"/>
      <c r="I488" s="205"/>
      <c r="J488" s="184"/>
      <c r="K488" s="184"/>
      <c r="L488" s="184"/>
      <c r="M488" s="184"/>
      <c r="N488" s="353"/>
      <c r="O488" s="226">
        <v>21676</v>
      </c>
      <c r="P488" s="353">
        <v>21676</v>
      </c>
      <c r="Q488" s="331"/>
      <c r="R488" s="400">
        <v>21676</v>
      </c>
      <c r="S488" s="226">
        <v>14029</v>
      </c>
      <c r="T488" s="442"/>
      <c r="U488" s="373"/>
      <c r="V488" s="373"/>
      <c r="W488" s="373"/>
      <c r="X488" s="373"/>
      <c r="Y488" s="345"/>
      <c r="Z488" s="345"/>
      <c r="AA488" s="345"/>
      <c r="AB488" s="345"/>
      <c r="AC488" s="345"/>
      <c r="AD488" s="345"/>
      <c r="AE488" s="345"/>
      <c r="AF488" s="345"/>
      <c r="AG488" s="345"/>
      <c r="AH488" s="345"/>
      <c r="AI488" s="345"/>
      <c r="AJ488" s="345"/>
      <c r="AK488" s="345"/>
      <c r="AL488" s="345"/>
      <c r="AM488" s="345"/>
      <c r="AN488" s="345"/>
      <c r="AO488" s="345"/>
      <c r="AP488" s="345"/>
      <c r="AQ488" s="345"/>
      <c r="AR488" s="345"/>
      <c r="AS488" s="345"/>
      <c r="AT488" s="345"/>
      <c r="AU488" s="345"/>
      <c r="AV488" s="345"/>
      <c r="AW488" s="345"/>
      <c r="AX488" s="345"/>
      <c r="AY488" s="345"/>
      <c r="AZ488" s="345"/>
      <c r="BA488" s="345"/>
      <c r="BB488" s="345"/>
      <c r="BC488" s="345"/>
      <c r="BD488" s="345"/>
      <c r="BE488" s="345"/>
      <c r="BF488" s="345"/>
      <c r="BG488" s="345"/>
      <c r="BH488" s="345"/>
      <c r="BI488" s="345"/>
      <c r="BJ488" s="345"/>
      <c r="BK488" s="345"/>
      <c r="BL488" s="345"/>
      <c r="BM488" s="345"/>
      <c r="BN488" s="345"/>
      <c r="BO488" s="345"/>
      <c r="BP488" s="345"/>
      <c r="BQ488" s="345"/>
      <c r="BR488" s="345"/>
      <c r="BS488" s="345"/>
      <c r="BT488" s="345"/>
      <c r="BU488" s="345"/>
      <c r="BV488" s="345"/>
      <c r="BW488" s="345"/>
      <c r="BX488" s="345"/>
      <c r="BY488" s="345"/>
      <c r="BZ488" s="345"/>
      <c r="CA488" s="345"/>
      <c r="CB488" s="345"/>
      <c r="CC488" s="345"/>
      <c r="CD488" s="345"/>
      <c r="CE488" s="345"/>
      <c r="CF488" s="345"/>
      <c r="CG488" s="345"/>
      <c r="CH488" s="345"/>
      <c r="CI488" s="345"/>
      <c r="CJ488" s="345"/>
      <c r="CK488" s="345"/>
      <c r="CL488" s="345"/>
      <c r="CM488" s="345"/>
      <c r="CN488" s="345"/>
      <c r="CO488" s="345"/>
      <c r="CP488" s="345"/>
      <c r="CQ488" s="345"/>
      <c r="CR488" s="345"/>
      <c r="CS488" s="345"/>
      <c r="CT488" s="345"/>
      <c r="CU488" s="345"/>
      <c r="CV488" s="345"/>
      <c r="CW488" s="345"/>
      <c r="CX488" s="345"/>
      <c r="CY488" s="345"/>
      <c r="CZ488" s="345"/>
      <c r="DA488" s="345"/>
      <c r="DB488" s="345"/>
      <c r="DC488" s="345"/>
      <c r="DD488" s="345"/>
      <c r="DE488" s="345"/>
      <c r="DF488" s="345"/>
      <c r="DG488" s="345"/>
      <c r="DH488" s="345"/>
      <c r="DI488" s="345"/>
      <c r="DJ488" s="345"/>
    </row>
    <row r="489" spans="1:114" s="155" customFormat="1" ht="13.5" customHeight="1" x14ac:dyDescent="0.25">
      <c r="A489" s="150"/>
      <c r="B489" s="50">
        <v>55</v>
      </c>
      <c r="C489" s="85" t="s">
        <v>230</v>
      </c>
      <c r="D489" s="153"/>
      <c r="E489" s="153"/>
      <c r="F489" s="153"/>
      <c r="G489" s="184"/>
      <c r="H489" s="153"/>
      <c r="I489" s="205"/>
      <c r="J489" s="184"/>
      <c r="K489" s="184"/>
      <c r="L489" s="184"/>
      <c r="M489" s="184"/>
      <c r="N489" s="353"/>
      <c r="O489" s="226"/>
      <c r="P489" s="353"/>
      <c r="Q489" s="331"/>
      <c r="R489" s="385"/>
      <c r="S489" s="331">
        <v>42</v>
      </c>
      <c r="T489" s="442"/>
      <c r="U489" s="373"/>
      <c r="V489" s="373"/>
      <c r="W489" s="373"/>
      <c r="X489" s="373"/>
      <c r="Y489" s="345"/>
      <c r="Z489" s="345"/>
      <c r="AA489" s="345"/>
      <c r="AB489" s="345"/>
      <c r="AC489" s="345"/>
      <c r="AD489" s="345"/>
      <c r="AE489" s="345"/>
      <c r="AF489" s="345"/>
      <c r="AG489" s="345"/>
      <c r="AH489" s="345"/>
      <c r="AI489" s="345"/>
      <c r="AJ489" s="345"/>
      <c r="AK489" s="345"/>
      <c r="AL489" s="345"/>
      <c r="AM489" s="345"/>
      <c r="AN489" s="345"/>
      <c r="AO489" s="345"/>
      <c r="AP489" s="345"/>
      <c r="AQ489" s="345"/>
      <c r="AR489" s="345"/>
      <c r="AS489" s="345"/>
      <c r="AT489" s="345"/>
      <c r="AU489" s="345"/>
      <c r="AV489" s="345"/>
      <c r="AW489" s="345"/>
      <c r="AX489" s="345"/>
      <c r="AY489" s="345"/>
      <c r="AZ489" s="345"/>
      <c r="BA489" s="345"/>
      <c r="BB489" s="345"/>
      <c r="BC489" s="345"/>
      <c r="BD489" s="345"/>
      <c r="BE489" s="345"/>
      <c r="BF489" s="345"/>
      <c r="BG489" s="345"/>
      <c r="BH489" s="345"/>
      <c r="BI489" s="345"/>
      <c r="BJ489" s="345"/>
      <c r="BK489" s="345"/>
      <c r="BL489" s="345"/>
      <c r="BM489" s="345"/>
      <c r="BN489" s="345"/>
      <c r="BO489" s="345"/>
      <c r="BP489" s="345"/>
      <c r="BQ489" s="345"/>
      <c r="BR489" s="345"/>
      <c r="BS489" s="345"/>
      <c r="BT489" s="345"/>
      <c r="BU489" s="345"/>
      <c r="BV489" s="345"/>
      <c r="BW489" s="345"/>
      <c r="BX489" s="345"/>
      <c r="BY489" s="345"/>
      <c r="BZ489" s="345"/>
      <c r="CA489" s="345"/>
      <c r="CB489" s="345"/>
      <c r="CC489" s="345"/>
      <c r="CD489" s="345"/>
      <c r="CE489" s="345"/>
      <c r="CF489" s="345"/>
      <c r="CG489" s="345"/>
      <c r="CH489" s="345"/>
      <c r="CI489" s="345"/>
      <c r="CJ489" s="345"/>
      <c r="CK489" s="345"/>
      <c r="CL489" s="345"/>
      <c r="CM489" s="345"/>
      <c r="CN489" s="345"/>
      <c r="CO489" s="345"/>
      <c r="CP489" s="345"/>
      <c r="CQ489" s="345"/>
      <c r="CR489" s="345"/>
      <c r="CS489" s="345"/>
      <c r="CT489" s="345"/>
      <c r="CU489" s="345"/>
      <c r="CV489" s="345"/>
      <c r="CW489" s="345"/>
      <c r="CX489" s="345"/>
      <c r="CY489" s="345"/>
      <c r="CZ489" s="345"/>
      <c r="DA489" s="345"/>
      <c r="DB489" s="345"/>
      <c r="DC489" s="345"/>
      <c r="DD489" s="345"/>
      <c r="DE489" s="345"/>
      <c r="DF489" s="345"/>
      <c r="DG489" s="345"/>
      <c r="DH489" s="345"/>
      <c r="DI489" s="345"/>
      <c r="DJ489" s="345"/>
    </row>
    <row r="490" spans="1:114" ht="13.5" customHeight="1" x14ac:dyDescent="0.25">
      <c r="A490" s="82" t="s">
        <v>330</v>
      </c>
      <c r="B490" s="68"/>
      <c r="C490" s="69" t="s">
        <v>331</v>
      </c>
      <c r="D490" s="79">
        <f>+D491+D492+D493</f>
        <v>141003</v>
      </c>
      <c r="E490" s="79">
        <f>+E491+E493</f>
        <v>145000</v>
      </c>
      <c r="F490" s="79">
        <f t="shared" ref="F490:G490" si="178">+F491+F493</f>
        <v>0</v>
      </c>
      <c r="G490" s="75">
        <f t="shared" si="178"/>
        <v>-145000</v>
      </c>
      <c r="H490" s="79">
        <f>SUM(H491:H501)</f>
        <v>145000</v>
      </c>
      <c r="I490" s="239">
        <f>SUM(I491:I501)</f>
        <v>0</v>
      </c>
      <c r="J490" s="75">
        <f>+J491+J492+J493</f>
        <v>-19550</v>
      </c>
      <c r="K490" s="75">
        <f>+K491+K492+K493</f>
        <v>600</v>
      </c>
      <c r="L490" s="75">
        <f t="shared" ref="L490:M490" si="179">+L491+L492+L493</f>
        <v>126050</v>
      </c>
      <c r="M490" s="75">
        <f t="shared" si="179"/>
        <v>126011.28</v>
      </c>
      <c r="N490" s="352">
        <f>+N491+N492+N493</f>
        <v>145000</v>
      </c>
      <c r="O490" s="224">
        <f>+O491+O492+O493</f>
        <v>-20000</v>
      </c>
      <c r="P490" s="352">
        <f>+O490+N490</f>
        <v>125000</v>
      </c>
      <c r="Q490" s="224">
        <f>+Q491+Q492+Q493</f>
        <v>2400</v>
      </c>
      <c r="R490" s="379">
        <f>+Q490+P490</f>
        <v>127400</v>
      </c>
      <c r="S490" s="224">
        <f>+S491+S492+S493</f>
        <v>70555</v>
      </c>
      <c r="T490" s="442"/>
      <c r="V490" s="428"/>
    </row>
    <row r="491" spans="1:114" s="8" customFormat="1" ht="14.1" customHeight="1" x14ac:dyDescent="0.25">
      <c r="A491" s="49"/>
      <c r="B491" s="50">
        <v>45</v>
      </c>
      <c r="C491" s="51" t="s">
        <v>332</v>
      </c>
      <c r="D491" s="21">
        <v>36757</v>
      </c>
      <c r="E491" s="153"/>
      <c r="F491" s="21"/>
      <c r="G491" s="287">
        <f t="shared" si="173"/>
        <v>0</v>
      </c>
      <c r="H491" s="153">
        <f t="shared" si="157"/>
        <v>0</v>
      </c>
      <c r="I491" s="205"/>
      <c r="J491" s="184">
        <v>1450</v>
      </c>
      <c r="K491" s="184">
        <v>58550</v>
      </c>
      <c r="L491" s="184">
        <v>60000</v>
      </c>
      <c r="M491" s="184">
        <v>59430</v>
      </c>
      <c r="N491" s="348">
        <v>65000</v>
      </c>
      <c r="O491" s="221">
        <v>-10000</v>
      </c>
      <c r="P491" s="353">
        <f t="shared" ref="P491:P501" si="180">+O491+N491</f>
        <v>55000</v>
      </c>
      <c r="Q491" s="226">
        <v>2400</v>
      </c>
      <c r="R491" s="153">
        <f>+Q491+P491</f>
        <v>57400</v>
      </c>
      <c r="S491" s="220">
        <v>37725</v>
      </c>
      <c r="T491" s="442"/>
      <c r="U491" s="373"/>
      <c r="V491" s="373"/>
      <c r="W491" s="373"/>
      <c r="X491" s="373"/>
      <c r="Y491" s="430"/>
      <c r="Z491" s="430"/>
      <c r="AA491" s="429"/>
      <c r="AB491" s="429"/>
      <c r="AC491" s="430"/>
      <c r="AD491" s="430"/>
      <c r="AE491" s="430"/>
      <c r="AF491" s="430"/>
      <c r="AG491" s="430"/>
      <c r="AH491" s="430"/>
      <c r="AI491" s="430"/>
      <c r="AJ491" s="430"/>
      <c r="AK491" s="430"/>
      <c r="AL491" s="430"/>
      <c r="AM491" s="430"/>
      <c r="AN491" s="430"/>
      <c r="AO491" s="430"/>
      <c r="AP491" s="430"/>
      <c r="AQ491" s="430"/>
      <c r="AR491" s="430"/>
      <c r="AS491" s="430"/>
      <c r="AT491" s="430"/>
      <c r="AU491" s="430"/>
      <c r="AV491" s="430"/>
      <c r="AW491" s="430"/>
      <c r="AX491" s="430"/>
      <c r="AY491" s="430"/>
      <c r="AZ491" s="430"/>
      <c r="BA491" s="430"/>
      <c r="BB491" s="430"/>
      <c r="BC491" s="430"/>
      <c r="BD491" s="430"/>
      <c r="BE491" s="430"/>
      <c r="BF491" s="430"/>
      <c r="BG491" s="430"/>
      <c r="BH491" s="430"/>
      <c r="BI491" s="430"/>
      <c r="BJ491" s="430"/>
      <c r="BK491" s="430"/>
      <c r="BL491" s="430"/>
      <c r="BM491" s="430"/>
      <c r="BN491" s="430"/>
      <c r="BO491" s="430"/>
      <c r="BP491" s="430"/>
      <c r="BQ491" s="430"/>
      <c r="BR491" s="430"/>
      <c r="BS491" s="430"/>
      <c r="BT491" s="430"/>
      <c r="BU491" s="430"/>
      <c r="BV491" s="430"/>
      <c r="BW491" s="430"/>
      <c r="BX491" s="430"/>
      <c r="BY491" s="430"/>
      <c r="BZ491" s="430"/>
      <c r="CA491" s="430"/>
      <c r="CB491" s="430"/>
      <c r="CC491" s="430"/>
      <c r="CD491" s="430"/>
      <c r="CE491" s="430"/>
      <c r="CF491" s="430"/>
      <c r="CG491" s="430"/>
      <c r="CH491" s="430"/>
      <c r="CI491" s="430"/>
      <c r="CJ491" s="430"/>
      <c r="CK491" s="430"/>
      <c r="CL491" s="430"/>
      <c r="CM491" s="430"/>
      <c r="CN491" s="430"/>
      <c r="CO491" s="430"/>
      <c r="CP491" s="430"/>
      <c r="CQ491" s="430"/>
      <c r="CR491" s="430"/>
      <c r="CS491" s="430"/>
      <c r="CT491" s="430"/>
      <c r="CU491" s="430"/>
      <c r="CV491" s="430"/>
      <c r="CW491" s="430"/>
      <c r="CX491" s="430"/>
      <c r="CY491" s="430"/>
      <c r="CZ491" s="430"/>
      <c r="DA491" s="430"/>
      <c r="DB491" s="430"/>
      <c r="DC491" s="430"/>
      <c r="DD491" s="430"/>
      <c r="DE491" s="430"/>
      <c r="DF491" s="430"/>
      <c r="DG491" s="430"/>
      <c r="DH491" s="430"/>
      <c r="DI491" s="430"/>
      <c r="DJ491" s="430"/>
    </row>
    <row r="492" spans="1:114" s="9" customFormat="1" ht="14.1" customHeight="1" x14ac:dyDescent="0.25">
      <c r="A492" s="43"/>
      <c r="B492" s="50">
        <v>50</v>
      </c>
      <c r="C492" s="51" t="s">
        <v>152</v>
      </c>
      <c r="D492" s="21">
        <v>17575</v>
      </c>
      <c r="E492" s="153"/>
      <c r="F492" s="21"/>
      <c r="G492" s="287"/>
      <c r="H492" s="153">
        <f t="shared" si="157"/>
        <v>17000</v>
      </c>
      <c r="I492" s="205">
        <v>17000</v>
      </c>
      <c r="J492" s="184">
        <v>-12000</v>
      </c>
      <c r="K492" s="184"/>
      <c r="L492" s="184">
        <v>5000</v>
      </c>
      <c r="M492" s="184">
        <v>2511.2800000000002</v>
      </c>
      <c r="N492" s="348">
        <v>5000</v>
      </c>
      <c r="O492" s="221">
        <v>0</v>
      </c>
      <c r="P492" s="353">
        <f t="shared" si="180"/>
        <v>5000</v>
      </c>
      <c r="Q492" s="226"/>
      <c r="R492" s="153">
        <f t="shared" ref="R492:R501" si="181">+Q492+P492</f>
        <v>5000</v>
      </c>
      <c r="S492" s="220">
        <v>0</v>
      </c>
      <c r="T492" s="442"/>
      <c r="U492" s="373"/>
      <c r="V492" s="373"/>
      <c r="W492" s="373"/>
      <c r="X492" s="373"/>
      <c r="Y492" s="439"/>
      <c r="Z492" s="439"/>
      <c r="AA492" s="438"/>
      <c r="AB492" s="438"/>
      <c r="AC492" s="439"/>
      <c r="AD492" s="439"/>
      <c r="AE492" s="439"/>
      <c r="AF492" s="439"/>
      <c r="AG492" s="439"/>
      <c r="AH492" s="439"/>
      <c r="AI492" s="439"/>
      <c r="AJ492" s="439"/>
      <c r="AK492" s="439"/>
      <c r="AL492" s="439"/>
      <c r="AM492" s="439"/>
      <c r="AN492" s="439"/>
      <c r="AO492" s="439"/>
      <c r="AP492" s="439"/>
      <c r="AQ492" s="439"/>
      <c r="AR492" s="439"/>
      <c r="AS492" s="439"/>
      <c r="AT492" s="439"/>
      <c r="AU492" s="439"/>
      <c r="AV492" s="439"/>
      <c r="AW492" s="439"/>
      <c r="AX492" s="439"/>
      <c r="AY492" s="439"/>
      <c r="AZ492" s="439"/>
      <c r="BA492" s="439"/>
      <c r="BB492" s="439"/>
      <c r="BC492" s="439"/>
      <c r="BD492" s="439"/>
      <c r="BE492" s="439"/>
      <c r="BF492" s="439"/>
      <c r="BG492" s="439"/>
      <c r="BH492" s="439"/>
      <c r="BI492" s="439"/>
      <c r="BJ492" s="439"/>
      <c r="BK492" s="439"/>
      <c r="BL492" s="439"/>
      <c r="BM492" s="439"/>
      <c r="BN492" s="439"/>
      <c r="BO492" s="439"/>
      <c r="BP492" s="439"/>
      <c r="BQ492" s="439"/>
      <c r="BR492" s="439"/>
      <c r="BS492" s="439"/>
      <c r="BT492" s="439"/>
      <c r="BU492" s="439"/>
      <c r="BV492" s="439"/>
      <c r="BW492" s="439"/>
      <c r="BX492" s="439"/>
      <c r="BY492" s="439"/>
      <c r="BZ492" s="439"/>
      <c r="CA492" s="439"/>
      <c r="CB492" s="439"/>
      <c r="CC492" s="439"/>
      <c r="CD492" s="439"/>
      <c r="CE492" s="439"/>
      <c r="CF492" s="439"/>
      <c r="CG492" s="439"/>
      <c r="CH492" s="439"/>
      <c r="CI492" s="439"/>
      <c r="CJ492" s="439"/>
      <c r="CK492" s="439"/>
      <c r="CL492" s="439"/>
      <c r="CM492" s="439"/>
      <c r="CN492" s="439"/>
      <c r="CO492" s="439"/>
      <c r="CP492" s="439"/>
      <c r="CQ492" s="439"/>
      <c r="CR492" s="439"/>
      <c r="CS492" s="439"/>
      <c r="CT492" s="439"/>
      <c r="CU492" s="439"/>
      <c r="CV492" s="439"/>
      <c r="CW492" s="439"/>
      <c r="CX492" s="439"/>
      <c r="CY492" s="439"/>
      <c r="CZ492" s="439"/>
      <c r="DA492" s="439"/>
      <c r="DB492" s="439"/>
      <c r="DC492" s="439"/>
      <c r="DD492" s="439"/>
      <c r="DE492" s="439"/>
      <c r="DF492" s="439"/>
      <c r="DG492" s="439"/>
      <c r="DH492" s="439"/>
      <c r="DI492" s="439"/>
      <c r="DJ492" s="439"/>
    </row>
    <row r="493" spans="1:114" s="8" customFormat="1" ht="14.1" customHeight="1" x14ac:dyDescent="0.25">
      <c r="A493" s="49"/>
      <c r="B493" s="50">
        <v>55</v>
      </c>
      <c r="C493" s="51" t="s">
        <v>154</v>
      </c>
      <c r="D493" s="21">
        <f>SUM(D494:D501)</f>
        <v>86671</v>
      </c>
      <c r="E493" s="153">
        <v>145000</v>
      </c>
      <c r="F493" s="21"/>
      <c r="G493" s="287">
        <f t="shared" si="173"/>
        <v>-145000</v>
      </c>
      <c r="H493" s="153">
        <f t="shared" si="157"/>
        <v>128000</v>
      </c>
      <c r="I493" s="205">
        <v>-17000</v>
      </c>
      <c r="J493" s="184">
        <v>-9000</v>
      </c>
      <c r="K493" s="184">
        <f>+K494+K495+K496+K497+K498+K499+K500+K501</f>
        <v>-57950</v>
      </c>
      <c r="L493" s="184">
        <f t="shared" ref="L493:M493" si="182">+L494+L495+L496+L497+L498+L499+L500+L501</f>
        <v>61050</v>
      </c>
      <c r="M493" s="184">
        <f t="shared" si="182"/>
        <v>64070</v>
      </c>
      <c r="N493" s="348">
        <f>+N494+N495+N496+N497+N498+N500+N501</f>
        <v>75000</v>
      </c>
      <c r="O493" s="221">
        <f>+O494+O495+O496+O497+O498+O500+O501</f>
        <v>-10000</v>
      </c>
      <c r="P493" s="353">
        <f t="shared" si="180"/>
        <v>65000</v>
      </c>
      <c r="Q493" s="226"/>
      <c r="R493" s="153">
        <f t="shared" si="181"/>
        <v>65000</v>
      </c>
      <c r="S493" s="220">
        <f>SUM(S494:S501)</f>
        <v>32830</v>
      </c>
      <c r="T493" s="442"/>
      <c r="U493" s="373"/>
      <c r="V493" s="373"/>
      <c r="W493" s="373"/>
      <c r="X493" s="373"/>
      <c r="Y493" s="430"/>
      <c r="Z493" s="430"/>
      <c r="AA493" s="429"/>
      <c r="AB493" s="429"/>
      <c r="AC493" s="430"/>
      <c r="AD493" s="430"/>
      <c r="AE493" s="430"/>
      <c r="AF493" s="430"/>
      <c r="AG493" s="430"/>
      <c r="AH493" s="430"/>
      <c r="AI493" s="430"/>
      <c r="AJ493" s="430"/>
      <c r="AK493" s="430"/>
      <c r="AL493" s="430"/>
      <c r="AM493" s="430"/>
      <c r="AN493" s="430"/>
      <c r="AO493" s="430"/>
      <c r="AP493" s="430"/>
      <c r="AQ493" s="430"/>
      <c r="AR493" s="430"/>
      <c r="AS493" s="430"/>
      <c r="AT493" s="430"/>
      <c r="AU493" s="430"/>
      <c r="AV493" s="430"/>
      <c r="AW493" s="430"/>
      <c r="AX493" s="430"/>
      <c r="AY493" s="430"/>
      <c r="AZ493" s="430"/>
      <c r="BA493" s="430"/>
      <c r="BB493" s="430"/>
      <c r="BC493" s="430"/>
      <c r="BD493" s="430"/>
      <c r="BE493" s="430"/>
      <c r="BF493" s="430"/>
      <c r="BG493" s="430"/>
      <c r="BH493" s="430"/>
      <c r="BI493" s="430"/>
      <c r="BJ493" s="430"/>
      <c r="BK493" s="430"/>
      <c r="BL493" s="430"/>
      <c r="BM493" s="430"/>
      <c r="BN493" s="430"/>
      <c r="BO493" s="430"/>
      <c r="BP493" s="430"/>
      <c r="BQ493" s="430"/>
      <c r="BR493" s="430"/>
      <c r="BS493" s="430"/>
      <c r="BT493" s="430"/>
      <c r="BU493" s="430"/>
      <c r="BV493" s="430"/>
      <c r="BW493" s="430"/>
      <c r="BX493" s="430"/>
      <c r="BY493" s="430"/>
      <c r="BZ493" s="430"/>
      <c r="CA493" s="430"/>
      <c r="CB493" s="430"/>
      <c r="CC493" s="430"/>
      <c r="CD493" s="430"/>
      <c r="CE493" s="430"/>
      <c r="CF493" s="430"/>
      <c r="CG493" s="430"/>
      <c r="CH493" s="430"/>
      <c r="CI493" s="430"/>
      <c r="CJ493" s="430"/>
      <c r="CK493" s="430"/>
      <c r="CL493" s="430"/>
      <c r="CM493" s="430"/>
      <c r="CN493" s="430"/>
      <c r="CO493" s="430"/>
      <c r="CP493" s="430"/>
      <c r="CQ493" s="430"/>
      <c r="CR493" s="430"/>
      <c r="CS493" s="430"/>
      <c r="CT493" s="430"/>
      <c r="CU493" s="430"/>
      <c r="CV493" s="430"/>
      <c r="CW493" s="430"/>
      <c r="CX493" s="430"/>
      <c r="CY493" s="430"/>
      <c r="CZ493" s="430"/>
      <c r="DA493" s="430"/>
      <c r="DB493" s="430"/>
      <c r="DC493" s="430"/>
      <c r="DD493" s="430"/>
      <c r="DE493" s="430"/>
      <c r="DF493" s="430"/>
      <c r="DG493" s="430"/>
      <c r="DH493" s="430"/>
      <c r="DI493" s="430"/>
      <c r="DJ493" s="430"/>
    </row>
    <row r="494" spans="1:114" s="8" customFormat="1" ht="14.1" customHeight="1" x14ac:dyDescent="0.25">
      <c r="A494" s="49"/>
      <c r="B494" s="50">
        <v>5500</v>
      </c>
      <c r="C494" s="51" t="s">
        <v>230</v>
      </c>
      <c r="D494" s="21">
        <v>1674</v>
      </c>
      <c r="E494" s="153"/>
      <c r="F494" s="21"/>
      <c r="G494" s="287"/>
      <c r="H494" s="153"/>
      <c r="I494" s="205"/>
      <c r="J494" s="184"/>
      <c r="K494" s="184"/>
      <c r="L494" s="184"/>
      <c r="M494" s="184">
        <v>16150</v>
      </c>
      <c r="N494" s="348">
        <v>2000</v>
      </c>
      <c r="O494" s="221"/>
      <c r="P494" s="353">
        <f t="shared" si="180"/>
        <v>2000</v>
      </c>
      <c r="Q494" s="331"/>
      <c r="R494" s="156">
        <f t="shared" si="181"/>
        <v>2000</v>
      </c>
      <c r="S494" s="222">
        <v>1400</v>
      </c>
      <c r="T494" s="442"/>
      <c r="U494" s="373"/>
      <c r="V494" s="373"/>
      <c r="W494" s="373"/>
      <c r="X494" s="373"/>
      <c r="Y494" s="430"/>
      <c r="Z494" s="430"/>
      <c r="AA494" s="429"/>
      <c r="AB494" s="429"/>
      <c r="AC494" s="430"/>
      <c r="AD494" s="430"/>
      <c r="AE494" s="430"/>
      <c r="AF494" s="430"/>
      <c r="AG494" s="430"/>
      <c r="AH494" s="430"/>
      <c r="AI494" s="430"/>
      <c r="AJ494" s="430"/>
      <c r="AK494" s="430"/>
      <c r="AL494" s="430"/>
      <c r="AM494" s="430"/>
      <c r="AN494" s="430"/>
      <c r="AO494" s="430"/>
      <c r="AP494" s="430"/>
      <c r="AQ494" s="430"/>
      <c r="AR494" s="430"/>
      <c r="AS494" s="430"/>
      <c r="AT494" s="430"/>
      <c r="AU494" s="430"/>
      <c r="AV494" s="430"/>
      <c r="AW494" s="430"/>
      <c r="AX494" s="430"/>
      <c r="AY494" s="430"/>
      <c r="AZ494" s="430"/>
      <c r="BA494" s="430"/>
      <c r="BB494" s="430"/>
      <c r="BC494" s="430"/>
      <c r="BD494" s="430"/>
      <c r="BE494" s="430"/>
      <c r="BF494" s="430"/>
      <c r="BG494" s="430"/>
      <c r="BH494" s="430"/>
      <c r="BI494" s="430"/>
      <c r="BJ494" s="430"/>
      <c r="BK494" s="430"/>
      <c r="BL494" s="430"/>
      <c r="BM494" s="430"/>
      <c r="BN494" s="430"/>
      <c r="BO494" s="430"/>
      <c r="BP494" s="430"/>
      <c r="BQ494" s="430"/>
      <c r="BR494" s="430"/>
      <c r="BS494" s="430"/>
      <c r="BT494" s="430"/>
      <c r="BU494" s="430"/>
      <c r="BV494" s="430"/>
      <c r="BW494" s="430"/>
      <c r="BX494" s="430"/>
      <c r="BY494" s="430"/>
      <c r="BZ494" s="430"/>
      <c r="CA494" s="430"/>
      <c r="CB494" s="430"/>
      <c r="CC494" s="430"/>
      <c r="CD494" s="430"/>
      <c r="CE494" s="430"/>
      <c r="CF494" s="430"/>
      <c r="CG494" s="430"/>
      <c r="CH494" s="430"/>
      <c r="CI494" s="430"/>
      <c r="CJ494" s="430"/>
      <c r="CK494" s="430"/>
      <c r="CL494" s="430"/>
      <c r="CM494" s="430"/>
      <c r="CN494" s="430"/>
      <c r="CO494" s="430"/>
      <c r="CP494" s="430"/>
      <c r="CQ494" s="430"/>
      <c r="CR494" s="430"/>
      <c r="CS494" s="430"/>
      <c r="CT494" s="430"/>
      <c r="CU494" s="430"/>
      <c r="CV494" s="430"/>
      <c r="CW494" s="430"/>
      <c r="CX494" s="430"/>
      <c r="CY494" s="430"/>
      <c r="CZ494" s="430"/>
      <c r="DA494" s="430"/>
      <c r="DB494" s="430"/>
      <c r="DC494" s="430"/>
      <c r="DD494" s="430"/>
      <c r="DE494" s="430"/>
      <c r="DF494" s="430"/>
      <c r="DG494" s="430"/>
      <c r="DH494" s="430"/>
      <c r="DI494" s="430"/>
      <c r="DJ494" s="430"/>
    </row>
    <row r="495" spans="1:114" s="8" customFormat="1" ht="14.1" customHeight="1" x14ac:dyDescent="0.25">
      <c r="A495" s="49"/>
      <c r="B495" s="50">
        <v>5511</v>
      </c>
      <c r="C495" s="51" t="s">
        <v>313</v>
      </c>
      <c r="D495" s="21">
        <v>38</v>
      </c>
      <c r="E495" s="153"/>
      <c r="F495" s="21"/>
      <c r="G495" s="287"/>
      <c r="H495" s="153"/>
      <c r="I495" s="205"/>
      <c r="J495" s="184"/>
      <c r="K495" s="184"/>
      <c r="L495" s="184"/>
      <c r="M495" s="184"/>
      <c r="N495" s="348"/>
      <c r="O495" s="221"/>
      <c r="P495" s="353">
        <f t="shared" si="180"/>
        <v>0</v>
      </c>
      <c r="Q495" s="331"/>
      <c r="R495" s="156">
        <f t="shared" si="181"/>
        <v>0</v>
      </c>
      <c r="S495" s="222">
        <v>1759</v>
      </c>
      <c r="T495" s="442"/>
      <c r="U495" s="373"/>
      <c r="V495" s="373"/>
      <c r="W495" s="373"/>
      <c r="X495" s="373"/>
      <c r="Y495" s="430"/>
      <c r="Z495" s="430"/>
      <c r="AA495" s="429"/>
      <c r="AB495" s="429"/>
      <c r="AC495" s="430"/>
      <c r="AD495" s="430"/>
      <c r="AE495" s="430"/>
      <c r="AF495" s="430"/>
      <c r="AG495" s="430"/>
      <c r="AH495" s="430"/>
      <c r="AI495" s="430"/>
      <c r="AJ495" s="430"/>
      <c r="AK495" s="430"/>
      <c r="AL495" s="430"/>
      <c r="AM495" s="430"/>
      <c r="AN495" s="430"/>
      <c r="AO495" s="430"/>
      <c r="AP495" s="430"/>
      <c r="AQ495" s="430"/>
      <c r="AR495" s="430"/>
      <c r="AS495" s="430"/>
      <c r="AT495" s="430"/>
      <c r="AU495" s="430"/>
      <c r="AV495" s="430"/>
      <c r="AW495" s="430"/>
      <c r="AX495" s="430"/>
      <c r="AY495" s="430"/>
      <c r="AZ495" s="430"/>
      <c r="BA495" s="430"/>
      <c r="BB495" s="430"/>
      <c r="BC495" s="430"/>
      <c r="BD495" s="430"/>
      <c r="BE495" s="430"/>
      <c r="BF495" s="430"/>
      <c r="BG495" s="430"/>
      <c r="BH495" s="430"/>
      <c r="BI495" s="430"/>
      <c r="BJ495" s="430"/>
      <c r="BK495" s="430"/>
      <c r="BL495" s="430"/>
      <c r="BM495" s="430"/>
      <c r="BN495" s="430"/>
      <c r="BO495" s="430"/>
      <c r="BP495" s="430"/>
      <c r="BQ495" s="430"/>
      <c r="BR495" s="430"/>
      <c r="BS495" s="430"/>
      <c r="BT495" s="430"/>
      <c r="BU495" s="430"/>
      <c r="BV495" s="430"/>
      <c r="BW495" s="430"/>
      <c r="BX495" s="430"/>
      <c r="BY495" s="430"/>
      <c r="BZ495" s="430"/>
      <c r="CA495" s="430"/>
      <c r="CB495" s="430"/>
      <c r="CC495" s="430"/>
      <c r="CD495" s="430"/>
      <c r="CE495" s="430"/>
      <c r="CF495" s="430"/>
      <c r="CG495" s="430"/>
      <c r="CH495" s="430"/>
      <c r="CI495" s="430"/>
      <c r="CJ495" s="430"/>
      <c r="CK495" s="430"/>
      <c r="CL495" s="430"/>
      <c r="CM495" s="430"/>
      <c r="CN495" s="430"/>
      <c r="CO495" s="430"/>
      <c r="CP495" s="430"/>
      <c r="CQ495" s="430"/>
      <c r="CR495" s="430"/>
      <c r="CS495" s="430"/>
      <c r="CT495" s="430"/>
      <c r="CU495" s="430"/>
      <c r="CV495" s="430"/>
      <c r="CW495" s="430"/>
      <c r="CX495" s="430"/>
      <c r="CY495" s="430"/>
      <c r="CZ495" s="430"/>
      <c r="DA495" s="430"/>
      <c r="DB495" s="430"/>
      <c r="DC495" s="430"/>
      <c r="DD495" s="430"/>
      <c r="DE495" s="430"/>
      <c r="DF495" s="430"/>
      <c r="DG495" s="430"/>
      <c r="DH495" s="430"/>
      <c r="DI495" s="430"/>
      <c r="DJ495" s="430"/>
    </row>
    <row r="496" spans="1:114" s="8" customFormat="1" ht="14.1" customHeight="1" x14ac:dyDescent="0.25">
      <c r="A496" s="49"/>
      <c r="B496" s="50">
        <v>5513</v>
      </c>
      <c r="C496" s="51" t="s">
        <v>181</v>
      </c>
      <c r="D496" s="21">
        <v>112</v>
      </c>
      <c r="E496" s="153"/>
      <c r="F496" s="21"/>
      <c r="G496" s="287"/>
      <c r="H496" s="153">
        <f t="shared" si="157"/>
        <v>0</v>
      </c>
      <c r="I496" s="205"/>
      <c r="J496" s="184"/>
      <c r="K496" s="184"/>
      <c r="L496" s="184"/>
      <c r="M496" s="184">
        <v>22</v>
      </c>
      <c r="N496" s="348"/>
      <c r="O496" s="221"/>
      <c r="P496" s="353">
        <f t="shared" si="180"/>
        <v>0</v>
      </c>
      <c r="Q496" s="331"/>
      <c r="R496" s="156">
        <f t="shared" si="181"/>
        <v>0</v>
      </c>
      <c r="S496" s="222"/>
      <c r="T496" s="442"/>
      <c r="U496" s="373"/>
      <c r="V496" s="373"/>
      <c r="W496" s="373"/>
      <c r="X496" s="373"/>
      <c r="Y496" s="430"/>
      <c r="Z496" s="430"/>
      <c r="AA496" s="429"/>
      <c r="AB496" s="429"/>
      <c r="AC496" s="430"/>
      <c r="AD496" s="430"/>
      <c r="AE496" s="430"/>
      <c r="AF496" s="430"/>
      <c r="AG496" s="430"/>
      <c r="AH496" s="430"/>
      <c r="AI496" s="430"/>
      <c r="AJ496" s="430"/>
      <c r="AK496" s="430"/>
      <c r="AL496" s="430"/>
      <c r="AM496" s="430"/>
      <c r="AN496" s="430"/>
      <c r="AO496" s="430"/>
      <c r="AP496" s="430"/>
      <c r="AQ496" s="430"/>
      <c r="AR496" s="430"/>
      <c r="AS496" s="430"/>
      <c r="AT496" s="430"/>
      <c r="AU496" s="430"/>
      <c r="AV496" s="430"/>
      <c r="AW496" s="430"/>
      <c r="AX496" s="430"/>
      <c r="AY496" s="430"/>
      <c r="AZ496" s="430"/>
      <c r="BA496" s="430"/>
      <c r="BB496" s="430"/>
      <c r="BC496" s="430"/>
      <c r="BD496" s="430"/>
      <c r="BE496" s="430"/>
      <c r="BF496" s="430"/>
      <c r="BG496" s="430"/>
      <c r="BH496" s="430"/>
      <c r="BI496" s="430"/>
      <c r="BJ496" s="430"/>
      <c r="BK496" s="430"/>
      <c r="BL496" s="430"/>
      <c r="BM496" s="430"/>
      <c r="BN496" s="430"/>
      <c r="BO496" s="430"/>
      <c r="BP496" s="430"/>
      <c r="BQ496" s="430"/>
      <c r="BR496" s="430"/>
      <c r="BS496" s="430"/>
      <c r="BT496" s="430"/>
      <c r="BU496" s="430"/>
      <c r="BV496" s="430"/>
      <c r="BW496" s="430"/>
      <c r="BX496" s="430"/>
      <c r="BY496" s="430"/>
      <c r="BZ496" s="430"/>
      <c r="CA496" s="430"/>
      <c r="CB496" s="430"/>
      <c r="CC496" s="430"/>
      <c r="CD496" s="430"/>
      <c r="CE496" s="430"/>
      <c r="CF496" s="430"/>
      <c r="CG496" s="430"/>
      <c r="CH496" s="430"/>
      <c r="CI496" s="430"/>
      <c r="CJ496" s="430"/>
      <c r="CK496" s="430"/>
      <c r="CL496" s="430"/>
      <c r="CM496" s="430"/>
      <c r="CN496" s="430"/>
      <c r="CO496" s="430"/>
      <c r="CP496" s="430"/>
      <c r="CQ496" s="430"/>
      <c r="CR496" s="430"/>
      <c r="CS496" s="430"/>
      <c r="CT496" s="430"/>
      <c r="CU496" s="430"/>
      <c r="CV496" s="430"/>
      <c r="CW496" s="430"/>
      <c r="CX496" s="430"/>
      <c r="CY496" s="430"/>
      <c r="CZ496" s="430"/>
      <c r="DA496" s="430"/>
      <c r="DB496" s="430"/>
      <c r="DC496" s="430"/>
      <c r="DD496" s="430"/>
      <c r="DE496" s="430"/>
      <c r="DF496" s="430"/>
      <c r="DG496" s="430"/>
      <c r="DH496" s="430"/>
      <c r="DI496" s="430"/>
      <c r="DJ496" s="430"/>
    </row>
    <row r="497" spans="1:114" s="8" customFormat="1" ht="14.1" customHeight="1" x14ac:dyDescent="0.25">
      <c r="A497" s="49"/>
      <c r="B497" s="44">
        <v>5515</v>
      </c>
      <c r="C497" s="45" t="s">
        <v>184</v>
      </c>
      <c r="D497" s="20">
        <v>7284</v>
      </c>
      <c r="E497" s="156"/>
      <c r="F497" s="20"/>
      <c r="G497" s="273"/>
      <c r="H497" s="156">
        <f t="shared" si="157"/>
        <v>0</v>
      </c>
      <c r="I497" s="207"/>
      <c r="J497" s="157"/>
      <c r="K497" s="157"/>
      <c r="L497" s="157"/>
      <c r="M497" s="157">
        <v>1197</v>
      </c>
      <c r="N497" s="348">
        <v>2000</v>
      </c>
      <c r="O497" s="221"/>
      <c r="P497" s="354">
        <f t="shared" si="180"/>
        <v>2000</v>
      </c>
      <c r="Q497" s="331"/>
      <c r="R497" s="156">
        <f t="shared" si="181"/>
        <v>2000</v>
      </c>
      <c r="S497" s="222"/>
      <c r="T497" s="442"/>
      <c r="U497" s="373"/>
      <c r="V497" s="373"/>
      <c r="W497" s="373"/>
      <c r="X497" s="373"/>
      <c r="Y497" s="430"/>
      <c r="Z497" s="430"/>
      <c r="AA497" s="429"/>
      <c r="AB497" s="429"/>
      <c r="AC497" s="430"/>
      <c r="AD497" s="430"/>
      <c r="AE497" s="430"/>
      <c r="AF497" s="430"/>
      <c r="AG497" s="430"/>
      <c r="AH497" s="430"/>
      <c r="AI497" s="430"/>
      <c r="AJ497" s="430"/>
      <c r="AK497" s="430"/>
      <c r="AL497" s="430"/>
      <c r="AM497" s="430"/>
      <c r="AN497" s="430"/>
      <c r="AO497" s="430"/>
      <c r="AP497" s="430"/>
      <c r="AQ497" s="430"/>
      <c r="AR497" s="430"/>
      <c r="AS497" s="430"/>
      <c r="AT497" s="430"/>
      <c r="AU497" s="430"/>
      <c r="AV497" s="430"/>
      <c r="AW497" s="430"/>
      <c r="AX497" s="430"/>
      <c r="AY497" s="430"/>
      <c r="AZ497" s="430"/>
      <c r="BA497" s="430"/>
      <c r="BB497" s="430"/>
      <c r="BC497" s="430"/>
      <c r="BD497" s="430"/>
      <c r="BE497" s="430"/>
      <c r="BF497" s="430"/>
      <c r="BG497" s="430"/>
      <c r="BH497" s="430"/>
      <c r="BI497" s="430"/>
      <c r="BJ497" s="430"/>
      <c r="BK497" s="430"/>
      <c r="BL497" s="430"/>
      <c r="BM497" s="430"/>
      <c r="BN497" s="430"/>
      <c r="BO497" s="430"/>
      <c r="BP497" s="430"/>
      <c r="BQ497" s="430"/>
      <c r="BR497" s="430"/>
      <c r="BS497" s="430"/>
      <c r="BT497" s="430"/>
      <c r="BU497" s="430"/>
      <c r="BV497" s="430"/>
      <c r="BW497" s="430"/>
      <c r="BX497" s="430"/>
      <c r="BY497" s="430"/>
      <c r="BZ497" s="430"/>
      <c r="CA497" s="430"/>
      <c r="CB497" s="430"/>
      <c r="CC497" s="430"/>
      <c r="CD497" s="430"/>
      <c r="CE497" s="430"/>
      <c r="CF497" s="430"/>
      <c r="CG497" s="430"/>
      <c r="CH497" s="430"/>
      <c r="CI497" s="430"/>
      <c r="CJ497" s="430"/>
      <c r="CK497" s="430"/>
      <c r="CL497" s="430"/>
      <c r="CM497" s="430"/>
      <c r="CN497" s="430"/>
      <c r="CO497" s="430"/>
      <c r="CP497" s="430"/>
      <c r="CQ497" s="430"/>
      <c r="CR497" s="430"/>
      <c r="CS497" s="430"/>
      <c r="CT497" s="430"/>
      <c r="CU497" s="430"/>
      <c r="CV497" s="430"/>
      <c r="CW497" s="430"/>
      <c r="CX497" s="430"/>
      <c r="CY497" s="430"/>
      <c r="CZ497" s="430"/>
      <c r="DA497" s="430"/>
      <c r="DB497" s="430"/>
      <c r="DC497" s="430"/>
      <c r="DD497" s="430"/>
      <c r="DE497" s="430"/>
      <c r="DF497" s="430"/>
      <c r="DG497" s="430"/>
      <c r="DH497" s="430"/>
      <c r="DI497" s="430"/>
      <c r="DJ497" s="430"/>
    </row>
    <row r="498" spans="1:114" s="8" customFormat="1" ht="14.1" customHeight="1" x14ac:dyDescent="0.25">
      <c r="A498" s="49"/>
      <c r="B498" s="44">
        <v>5521</v>
      </c>
      <c r="C498" s="45" t="s">
        <v>321</v>
      </c>
      <c r="D498" s="20">
        <v>680</v>
      </c>
      <c r="E498" s="156"/>
      <c r="F498" s="20"/>
      <c r="G498" s="273"/>
      <c r="H498" s="156">
        <f t="shared" si="157"/>
        <v>0</v>
      </c>
      <c r="I498" s="207"/>
      <c r="J498" s="157"/>
      <c r="K498" s="157"/>
      <c r="L498" s="157"/>
      <c r="M498" s="157"/>
      <c r="N498" s="348"/>
      <c r="O498" s="221"/>
      <c r="P498" s="354">
        <f t="shared" si="180"/>
        <v>0</v>
      </c>
      <c r="Q498" s="331"/>
      <c r="R498" s="156">
        <f t="shared" si="181"/>
        <v>0</v>
      </c>
      <c r="S498" s="222"/>
      <c r="T498" s="442"/>
      <c r="U498" s="373"/>
      <c r="V498" s="373"/>
      <c r="W498" s="373"/>
      <c r="X498" s="373"/>
      <c r="Y498" s="430"/>
      <c r="Z498" s="430"/>
      <c r="AA498" s="429"/>
      <c r="AB498" s="429"/>
      <c r="AC498" s="430"/>
      <c r="AD498" s="430"/>
      <c r="AE498" s="430"/>
      <c r="AF498" s="430"/>
      <c r="AG498" s="430"/>
      <c r="AH498" s="430"/>
      <c r="AI498" s="430"/>
      <c r="AJ498" s="430"/>
      <c r="AK498" s="430"/>
      <c r="AL498" s="430"/>
      <c r="AM498" s="430"/>
      <c r="AN498" s="430"/>
      <c r="AO498" s="430"/>
      <c r="AP498" s="430"/>
      <c r="AQ498" s="430"/>
      <c r="AR498" s="430"/>
      <c r="AS498" s="430"/>
      <c r="AT498" s="430"/>
      <c r="AU498" s="430"/>
      <c r="AV498" s="430"/>
      <c r="AW498" s="430"/>
      <c r="AX498" s="430"/>
      <c r="AY498" s="430"/>
      <c r="AZ498" s="430"/>
      <c r="BA498" s="430"/>
      <c r="BB498" s="430"/>
      <c r="BC498" s="430"/>
      <c r="BD498" s="430"/>
      <c r="BE498" s="430"/>
      <c r="BF498" s="430"/>
      <c r="BG498" s="430"/>
      <c r="BH498" s="430"/>
      <c r="BI498" s="430"/>
      <c r="BJ498" s="430"/>
      <c r="BK498" s="430"/>
      <c r="BL498" s="430"/>
      <c r="BM498" s="430"/>
      <c r="BN498" s="430"/>
      <c r="BO498" s="430"/>
      <c r="BP498" s="430"/>
      <c r="BQ498" s="430"/>
      <c r="BR498" s="430"/>
      <c r="BS498" s="430"/>
      <c r="BT498" s="430"/>
      <c r="BU498" s="430"/>
      <c r="BV498" s="430"/>
      <c r="BW498" s="430"/>
      <c r="BX498" s="430"/>
      <c r="BY498" s="430"/>
      <c r="BZ498" s="430"/>
      <c r="CA498" s="430"/>
      <c r="CB498" s="430"/>
      <c r="CC498" s="430"/>
      <c r="CD498" s="430"/>
      <c r="CE498" s="430"/>
      <c r="CF498" s="430"/>
      <c r="CG498" s="430"/>
      <c r="CH498" s="430"/>
      <c r="CI498" s="430"/>
      <c r="CJ498" s="430"/>
      <c r="CK498" s="430"/>
      <c r="CL498" s="430"/>
      <c r="CM498" s="430"/>
      <c r="CN498" s="430"/>
      <c r="CO498" s="430"/>
      <c r="CP498" s="430"/>
      <c r="CQ498" s="430"/>
      <c r="CR498" s="430"/>
      <c r="CS498" s="430"/>
      <c r="CT498" s="430"/>
      <c r="CU498" s="430"/>
      <c r="CV498" s="430"/>
      <c r="CW498" s="430"/>
      <c r="CX498" s="430"/>
      <c r="CY498" s="430"/>
      <c r="CZ498" s="430"/>
      <c r="DA498" s="430"/>
      <c r="DB498" s="430"/>
      <c r="DC498" s="430"/>
      <c r="DD498" s="430"/>
      <c r="DE498" s="430"/>
      <c r="DF498" s="430"/>
      <c r="DG498" s="430"/>
      <c r="DH498" s="430"/>
      <c r="DI498" s="430"/>
      <c r="DJ498" s="430"/>
    </row>
    <row r="499" spans="1:114" s="8" customFormat="1" ht="14.1" customHeight="1" x14ac:dyDescent="0.25">
      <c r="A499" s="49"/>
      <c r="B499" s="44">
        <v>5522</v>
      </c>
      <c r="C499" s="85" t="s">
        <v>188</v>
      </c>
      <c r="D499" s="20"/>
      <c r="E499" s="156"/>
      <c r="F499" s="20"/>
      <c r="G499" s="273"/>
      <c r="H499" s="156"/>
      <c r="I499" s="207"/>
      <c r="J499" s="157"/>
      <c r="K499" s="157"/>
      <c r="L499" s="157"/>
      <c r="M499" s="157">
        <v>58</v>
      </c>
      <c r="N499" s="348"/>
      <c r="O499" s="221"/>
      <c r="P499" s="354">
        <f t="shared" si="180"/>
        <v>0</v>
      </c>
      <c r="Q499" s="331"/>
      <c r="R499" s="156">
        <f t="shared" si="181"/>
        <v>0</v>
      </c>
      <c r="S499" s="222"/>
      <c r="T499" s="442"/>
      <c r="U499" s="373"/>
      <c r="V499" s="373"/>
      <c r="W499" s="373"/>
      <c r="X499" s="373"/>
      <c r="Y499" s="430"/>
      <c r="Z499" s="430"/>
      <c r="AA499" s="429"/>
      <c r="AB499" s="429"/>
      <c r="AC499" s="430"/>
      <c r="AD499" s="430"/>
      <c r="AE499" s="430"/>
      <c r="AF499" s="430"/>
      <c r="AG499" s="430"/>
      <c r="AH499" s="430"/>
      <c r="AI499" s="430"/>
      <c r="AJ499" s="430"/>
      <c r="AK499" s="430"/>
      <c r="AL499" s="430"/>
      <c r="AM499" s="430"/>
      <c r="AN499" s="430"/>
      <c r="AO499" s="430"/>
      <c r="AP499" s="430"/>
      <c r="AQ499" s="430"/>
      <c r="AR499" s="430"/>
      <c r="AS499" s="430"/>
      <c r="AT499" s="430"/>
      <c r="AU499" s="430"/>
      <c r="AV499" s="430"/>
      <c r="AW499" s="430"/>
      <c r="AX499" s="430"/>
      <c r="AY499" s="430"/>
      <c r="AZ499" s="430"/>
      <c r="BA499" s="430"/>
      <c r="BB499" s="430"/>
      <c r="BC499" s="430"/>
      <c r="BD499" s="430"/>
      <c r="BE499" s="430"/>
      <c r="BF499" s="430"/>
      <c r="BG499" s="430"/>
      <c r="BH499" s="430"/>
      <c r="BI499" s="430"/>
      <c r="BJ499" s="430"/>
      <c r="BK499" s="430"/>
      <c r="BL499" s="430"/>
      <c r="BM499" s="430"/>
      <c r="BN499" s="430"/>
      <c r="BO499" s="430"/>
      <c r="BP499" s="430"/>
      <c r="BQ499" s="430"/>
      <c r="BR499" s="430"/>
      <c r="BS499" s="430"/>
      <c r="BT499" s="430"/>
      <c r="BU499" s="430"/>
      <c r="BV499" s="430"/>
      <c r="BW499" s="430"/>
      <c r="BX499" s="430"/>
      <c r="BY499" s="430"/>
      <c r="BZ499" s="430"/>
      <c r="CA499" s="430"/>
      <c r="CB499" s="430"/>
      <c r="CC499" s="430"/>
      <c r="CD499" s="430"/>
      <c r="CE499" s="430"/>
      <c r="CF499" s="430"/>
      <c r="CG499" s="430"/>
      <c r="CH499" s="430"/>
      <c r="CI499" s="430"/>
      <c r="CJ499" s="430"/>
      <c r="CK499" s="430"/>
      <c r="CL499" s="430"/>
      <c r="CM499" s="430"/>
      <c r="CN499" s="430"/>
      <c r="CO499" s="430"/>
      <c r="CP499" s="430"/>
      <c r="CQ499" s="430"/>
      <c r="CR499" s="430"/>
      <c r="CS499" s="430"/>
      <c r="CT499" s="430"/>
      <c r="CU499" s="430"/>
      <c r="CV499" s="430"/>
      <c r="CW499" s="430"/>
      <c r="CX499" s="430"/>
      <c r="CY499" s="430"/>
      <c r="CZ499" s="430"/>
      <c r="DA499" s="430"/>
      <c r="DB499" s="430"/>
      <c r="DC499" s="430"/>
      <c r="DD499" s="430"/>
      <c r="DE499" s="430"/>
      <c r="DF499" s="430"/>
      <c r="DG499" s="430"/>
      <c r="DH499" s="430"/>
      <c r="DI499" s="430"/>
      <c r="DJ499" s="430"/>
    </row>
    <row r="500" spans="1:114" s="8" customFormat="1" ht="14.1" customHeight="1" x14ac:dyDescent="0.25">
      <c r="A500" s="49"/>
      <c r="B500" s="44">
        <v>5525</v>
      </c>
      <c r="C500" s="45" t="s">
        <v>333</v>
      </c>
      <c r="D500" s="20">
        <v>62334</v>
      </c>
      <c r="E500" s="156"/>
      <c r="F500" s="20"/>
      <c r="G500" s="273">
        <f t="shared" si="173"/>
        <v>0</v>
      </c>
      <c r="H500" s="156">
        <f t="shared" si="157"/>
        <v>0</v>
      </c>
      <c r="I500" s="207"/>
      <c r="J500" s="157">
        <v>0</v>
      </c>
      <c r="K500" s="157">
        <v>-57950</v>
      </c>
      <c r="L500" s="157">
        <v>61050</v>
      </c>
      <c r="M500" s="157">
        <v>45815</v>
      </c>
      <c r="N500" s="351">
        <v>70000</v>
      </c>
      <c r="O500" s="225">
        <v>-10000</v>
      </c>
      <c r="P500" s="354">
        <f t="shared" si="180"/>
        <v>60000</v>
      </c>
      <c r="Q500" s="331"/>
      <c r="R500" s="156">
        <f t="shared" si="181"/>
        <v>60000</v>
      </c>
      <c r="S500" s="222">
        <v>29671</v>
      </c>
      <c r="T500" s="442"/>
      <c r="U500" s="373"/>
      <c r="V500" s="373"/>
      <c r="W500" s="373"/>
      <c r="X500" s="373"/>
      <c r="Y500" s="430"/>
      <c r="Z500" s="430"/>
      <c r="AA500" s="429"/>
      <c r="AB500" s="429"/>
      <c r="AC500" s="430"/>
      <c r="AD500" s="430"/>
      <c r="AE500" s="430"/>
      <c r="AF500" s="430"/>
      <c r="AG500" s="430"/>
      <c r="AH500" s="430"/>
      <c r="AI500" s="430"/>
      <c r="AJ500" s="430"/>
      <c r="AK500" s="430"/>
      <c r="AL500" s="430"/>
      <c r="AM500" s="430"/>
      <c r="AN500" s="430"/>
      <c r="AO500" s="430"/>
      <c r="AP500" s="430"/>
      <c r="AQ500" s="430"/>
      <c r="AR500" s="430"/>
      <c r="AS500" s="430"/>
      <c r="AT500" s="430"/>
      <c r="AU500" s="430"/>
      <c r="AV500" s="430"/>
      <c r="AW500" s="430"/>
      <c r="AX500" s="430"/>
      <c r="AY500" s="430"/>
      <c r="AZ500" s="430"/>
      <c r="BA500" s="430"/>
      <c r="BB500" s="430"/>
      <c r="BC500" s="430"/>
      <c r="BD500" s="430"/>
      <c r="BE500" s="430"/>
      <c r="BF500" s="430"/>
      <c r="BG500" s="430"/>
      <c r="BH500" s="430"/>
      <c r="BI500" s="430"/>
      <c r="BJ500" s="430"/>
      <c r="BK500" s="430"/>
      <c r="BL500" s="430"/>
      <c r="BM500" s="430"/>
      <c r="BN500" s="430"/>
      <c r="BO500" s="430"/>
      <c r="BP500" s="430"/>
      <c r="BQ500" s="430"/>
      <c r="BR500" s="430"/>
      <c r="BS500" s="430"/>
      <c r="BT500" s="430"/>
      <c r="BU500" s="430"/>
      <c r="BV500" s="430"/>
      <c r="BW500" s="430"/>
      <c r="BX500" s="430"/>
      <c r="BY500" s="430"/>
      <c r="BZ500" s="430"/>
      <c r="CA500" s="430"/>
      <c r="CB500" s="430"/>
      <c r="CC500" s="430"/>
      <c r="CD500" s="430"/>
      <c r="CE500" s="430"/>
      <c r="CF500" s="430"/>
      <c r="CG500" s="430"/>
      <c r="CH500" s="430"/>
      <c r="CI500" s="430"/>
      <c r="CJ500" s="430"/>
      <c r="CK500" s="430"/>
      <c r="CL500" s="430"/>
      <c r="CM500" s="430"/>
      <c r="CN500" s="430"/>
      <c r="CO500" s="430"/>
      <c r="CP500" s="430"/>
      <c r="CQ500" s="430"/>
      <c r="CR500" s="430"/>
      <c r="CS500" s="430"/>
      <c r="CT500" s="430"/>
      <c r="CU500" s="430"/>
      <c r="CV500" s="430"/>
      <c r="CW500" s="430"/>
      <c r="CX500" s="430"/>
      <c r="CY500" s="430"/>
      <c r="CZ500" s="430"/>
      <c r="DA500" s="430"/>
      <c r="DB500" s="430"/>
      <c r="DC500" s="430"/>
      <c r="DD500" s="430"/>
      <c r="DE500" s="430"/>
      <c r="DF500" s="430"/>
      <c r="DG500" s="430"/>
      <c r="DH500" s="430"/>
      <c r="DI500" s="430"/>
      <c r="DJ500" s="430"/>
    </row>
    <row r="501" spans="1:114" s="8" customFormat="1" ht="14.1" customHeight="1" x14ac:dyDescent="0.25">
      <c r="A501" s="49"/>
      <c r="B501" s="44">
        <v>5540</v>
      </c>
      <c r="C501" s="60" t="s">
        <v>314</v>
      </c>
      <c r="D501" s="25">
        <v>14549</v>
      </c>
      <c r="E501" s="156"/>
      <c r="F501" s="20"/>
      <c r="G501" s="273">
        <f t="shared" si="173"/>
        <v>0</v>
      </c>
      <c r="H501" s="156">
        <f t="shared" si="157"/>
        <v>0</v>
      </c>
      <c r="I501" s="207"/>
      <c r="J501" s="157">
        <v>-9000</v>
      </c>
      <c r="K501" s="157"/>
      <c r="L501" s="157"/>
      <c r="M501" s="157">
        <v>828</v>
      </c>
      <c r="N501" s="348">
        <v>1000</v>
      </c>
      <c r="O501" s="221"/>
      <c r="P501" s="354">
        <f t="shared" si="180"/>
        <v>1000</v>
      </c>
      <c r="Q501" s="331"/>
      <c r="R501" s="156">
        <f t="shared" si="181"/>
        <v>1000</v>
      </c>
      <c r="S501" s="220"/>
      <c r="T501" s="442"/>
      <c r="U501" s="442"/>
      <c r="V501" s="373"/>
      <c r="W501" s="373"/>
      <c r="X501" s="373"/>
      <c r="Y501" s="430"/>
      <c r="Z501" s="430"/>
      <c r="AA501" s="429"/>
      <c r="AB501" s="429"/>
      <c r="AC501" s="430"/>
      <c r="AD501" s="430"/>
      <c r="AE501" s="430"/>
      <c r="AF501" s="430"/>
      <c r="AG501" s="430"/>
      <c r="AH501" s="430"/>
      <c r="AI501" s="430"/>
      <c r="AJ501" s="430"/>
      <c r="AK501" s="430"/>
      <c r="AL501" s="430"/>
      <c r="AM501" s="430"/>
      <c r="AN501" s="430"/>
      <c r="AO501" s="430"/>
      <c r="AP501" s="430"/>
      <c r="AQ501" s="430"/>
      <c r="AR501" s="430"/>
      <c r="AS501" s="430"/>
      <c r="AT501" s="430"/>
      <c r="AU501" s="430"/>
      <c r="AV501" s="430"/>
      <c r="AW501" s="430"/>
      <c r="AX501" s="430"/>
      <c r="AY501" s="430"/>
      <c r="AZ501" s="430"/>
      <c r="BA501" s="430"/>
      <c r="BB501" s="430"/>
      <c r="BC501" s="430"/>
      <c r="BD501" s="430"/>
      <c r="BE501" s="430"/>
      <c r="BF501" s="430"/>
      <c r="BG501" s="430"/>
      <c r="BH501" s="430"/>
      <c r="BI501" s="430"/>
      <c r="BJ501" s="430"/>
      <c r="BK501" s="430"/>
      <c r="BL501" s="430"/>
      <c r="BM501" s="430"/>
      <c r="BN501" s="430"/>
      <c r="BO501" s="430"/>
      <c r="BP501" s="430"/>
      <c r="BQ501" s="430"/>
      <c r="BR501" s="430"/>
      <c r="BS501" s="430"/>
      <c r="BT501" s="430"/>
      <c r="BU501" s="430"/>
      <c r="BV501" s="430"/>
      <c r="BW501" s="430"/>
      <c r="BX501" s="430"/>
      <c r="BY501" s="430"/>
      <c r="BZ501" s="430"/>
      <c r="CA501" s="430"/>
      <c r="CB501" s="430"/>
      <c r="CC501" s="430"/>
      <c r="CD501" s="430"/>
      <c r="CE501" s="430"/>
      <c r="CF501" s="430"/>
      <c r="CG501" s="430"/>
      <c r="CH501" s="430"/>
      <c r="CI501" s="430"/>
      <c r="CJ501" s="430"/>
      <c r="CK501" s="430"/>
      <c r="CL501" s="430"/>
      <c r="CM501" s="430"/>
      <c r="CN501" s="430"/>
      <c r="CO501" s="430"/>
      <c r="CP501" s="430"/>
      <c r="CQ501" s="430"/>
      <c r="CR501" s="430"/>
      <c r="CS501" s="430"/>
      <c r="CT501" s="430"/>
      <c r="CU501" s="430"/>
      <c r="CV501" s="430"/>
      <c r="CW501" s="430"/>
      <c r="CX501" s="430"/>
      <c r="CY501" s="430"/>
      <c r="CZ501" s="430"/>
      <c r="DA501" s="430"/>
      <c r="DB501" s="430"/>
      <c r="DC501" s="430"/>
      <c r="DD501" s="430"/>
      <c r="DE501" s="430"/>
      <c r="DF501" s="430"/>
      <c r="DG501" s="430"/>
      <c r="DH501" s="430"/>
      <c r="DI501" s="430"/>
      <c r="DJ501" s="430"/>
    </row>
    <row r="502" spans="1:114" ht="14.1" customHeight="1" x14ac:dyDescent="0.25">
      <c r="A502" s="67" t="s">
        <v>334</v>
      </c>
      <c r="B502" s="68"/>
      <c r="C502" s="69" t="s">
        <v>335</v>
      </c>
      <c r="D502" s="79">
        <f>+D504+D505</f>
        <v>41529</v>
      </c>
      <c r="E502" s="79">
        <f>+E504+E505</f>
        <v>45281</v>
      </c>
      <c r="F502" s="79">
        <f t="shared" ref="F502:H502" si="183">+F504+F505</f>
        <v>0</v>
      </c>
      <c r="G502" s="75">
        <f t="shared" si="183"/>
        <v>0</v>
      </c>
      <c r="H502" s="79">
        <f t="shared" si="183"/>
        <v>45281</v>
      </c>
      <c r="I502" s="239">
        <f>+I504+I505</f>
        <v>0</v>
      </c>
      <c r="J502" s="75">
        <f>+J504+J505</f>
        <v>-5000</v>
      </c>
      <c r="K502" s="75">
        <f t="shared" ref="K502:L502" si="184">+K504+K505</f>
        <v>0</v>
      </c>
      <c r="L502" s="75">
        <f t="shared" si="184"/>
        <v>40281</v>
      </c>
      <c r="M502" s="75">
        <f>+M503+M504+M505</f>
        <v>35060.910000000003</v>
      </c>
      <c r="N502" s="70">
        <f>+N504+N505</f>
        <v>43171</v>
      </c>
      <c r="O502" s="78">
        <f>+O504+O505</f>
        <v>0</v>
      </c>
      <c r="P502" s="70">
        <f>+O502+N502</f>
        <v>43171</v>
      </c>
      <c r="Q502" s="78"/>
      <c r="R502" s="79">
        <f>+Q502+P502</f>
        <v>43171</v>
      </c>
      <c r="S502" s="78">
        <f>+S503+S504+S505</f>
        <v>22507</v>
      </c>
      <c r="T502" s="442"/>
      <c r="U502" s="442"/>
    </row>
    <row r="503" spans="1:114" ht="14.1" customHeight="1" x14ac:dyDescent="0.25">
      <c r="A503" s="150"/>
      <c r="B503" s="151">
        <v>45</v>
      </c>
      <c r="C503" s="152" t="s">
        <v>336</v>
      </c>
      <c r="D503" s="166"/>
      <c r="E503" s="153"/>
      <c r="F503" s="153"/>
      <c r="G503" s="166"/>
      <c r="H503" s="156"/>
      <c r="I503" s="205"/>
      <c r="J503" s="184"/>
      <c r="K503" s="184"/>
      <c r="L503" s="184"/>
      <c r="M503" s="184">
        <v>20</v>
      </c>
      <c r="N503" s="196"/>
      <c r="O503" s="220">
        <v>0</v>
      </c>
      <c r="P503" s="196">
        <f t="shared" ref="P503:P516" si="185">+O503+N503</f>
        <v>0</v>
      </c>
      <c r="Q503" s="222"/>
      <c r="R503" s="153">
        <f>+Q503+P503</f>
        <v>0</v>
      </c>
      <c r="S503" s="220">
        <v>20</v>
      </c>
      <c r="T503" s="442"/>
      <c r="U503" s="442"/>
    </row>
    <row r="504" spans="1:114" ht="14.1" customHeight="1" x14ac:dyDescent="0.25">
      <c r="A504" s="43"/>
      <c r="B504" s="50" t="s">
        <v>151</v>
      </c>
      <c r="C504" s="51" t="s">
        <v>152</v>
      </c>
      <c r="D504" s="19">
        <v>28982</v>
      </c>
      <c r="E504" s="153">
        <v>31181</v>
      </c>
      <c r="F504" s="21"/>
      <c r="G504" s="273"/>
      <c r="H504" s="156">
        <f t="shared" si="157"/>
        <v>31181</v>
      </c>
      <c r="I504" s="205"/>
      <c r="J504" s="184"/>
      <c r="K504" s="184"/>
      <c r="L504" s="184">
        <v>31181</v>
      </c>
      <c r="M504" s="184">
        <v>26635.8</v>
      </c>
      <c r="N504" s="98">
        <v>31181</v>
      </c>
      <c r="O504" s="76">
        <v>0</v>
      </c>
      <c r="P504" s="196">
        <f t="shared" si="185"/>
        <v>31181</v>
      </c>
      <c r="Q504" s="222"/>
      <c r="R504" s="153">
        <f t="shared" ref="R504:R516" si="186">+Q504+P504</f>
        <v>31181</v>
      </c>
      <c r="S504" s="220">
        <v>16941</v>
      </c>
      <c r="T504" s="442"/>
      <c r="U504" s="442"/>
    </row>
    <row r="505" spans="1:114" ht="14.1" customHeight="1" x14ac:dyDescent="0.25">
      <c r="A505" s="43"/>
      <c r="B505" s="50" t="s">
        <v>153</v>
      </c>
      <c r="C505" s="51" t="s">
        <v>154</v>
      </c>
      <c r="D505" s="21">
        <f>SUM(D506:D516)</f>
        <v>12547</v>
      </c>
      <c r="E505" s="153">
        <f>+E506+E508+E510+E511+E512+E513+E514+E515+E516</f>
        <v>14100</v>
      </c>
      <c r="F505" s="21">
        <f>+F506+F508+F510+F511+F512+F513+F514+F515+F516</f>
        <v>0</v>
      </c>
      <c r="G505" s="273"/>
      <c r="H505" s="156">
        <f t="shared" si="157"/>
        <v>14100</v>
      </c>
      <c r="I505" s="201"/>
      <c r="J505" s="184">
        <f>SUM(J506:J516)</f>
        <v>-5000</v>
      </c>
      <c r="K505" s="184">
        <f t="shared" ref="K505:M505" si="187">SUM(K506:K516)</f>
        <v>0</v>
      </c>
      <c r="L505" s="184">
        <f t="shared" si="187"/>
        <v>9100</v>
      </c>
      <c r="M505" s="184">
        <f t="shared" si="187"/>
        <v>8405.11</v>
      </c>
      <c r="N505" s="196">
        <f>SUM(N506:N516)</f>
        <v>11990</v>
      </c>
      <c r="O505" s="220">
        <f>SUM(O506:O516)</f>
        <v>0</v>
      </c>
      <c r="P505" s="196">
        <f t="shared" si="185"/>
        <v>11990</v>
      </c>
      <c r="Q505" s="222"/>
      <c r="R505" s="156">
        <f t="shared" si="186"/>
        <v>11990</v>
      </c>
      <c r="S505" s="222">
        <f>SUM(S506:S516)</f>
        <v>5546</v>
      </c>
      <c r="T505" s="442"/>
      <c r="V505" s="428"/>
    </row>
    <row r="506" spans="1:114" ht="14.1" customHeight="1" x14ac:dyDescent="0.25">
      <c r="A506" s="43"/>
      <c r="B506" s="44" t="s">
        <v>155</v>
      </c>
      <c r="C506" s="85" t="s">
        <v>230</v>
      </c>
      <c r="D506" s="20">
        <v>1774</v>
      </c>
      <c r="E506" s="156">
        <v>2200</v>
      </c>
      <c r="F506" s="20"/>
      <c r="G506" s="273"/>
      <c r="H506" s="156">
        <f t="shared" ref="H506:H570" si="188">E506+I506</f>
        <v>2200</v>
      </c>
      <c r="I506" s="207"/>
      <c r="J506" s="157"/>
      <c r="K506" s="157"/>
      <c r="L506" s="157">
        <v>2200</v>
      </c>
      <c r="M506" s="157">
        <v>1441</v>
      </c>
      <c r="N506" s="350">
        <v>2350</v>
      </c>
      <c r="O506" s="77"/>
      <c r="P506" s="228">
        <f t="shared" si="185"/>
        <v>2350</v>
      </c>
      <c r="Q506" s="222"/>
      <c r="R506" s="156">
        <f t="shared" si="186"/>
        <v>2350</v>
      </c>
      <c r="S506" s="222">
        <v>1056</v>
      </c>
      <c r="T506" s="442"/>
    </row>
    <row r="507" spans="1:114" ht="14.1" customHeight="1" x14ac:dyDescent="0.25">
      <c r="A507" s="43"/>
      <c r="B507" s="44">
        <v>5503</v>
      </c>
      <c r="C507" s="53" t="s">
        <v>157</v>
      </c>
      <c r="D507" s="20">
        <v>98</v>
      </c>
      <c r="E507" s="156"/>
      <c r="F507" s="20"/>
      <c r="G507" s="273"/>
      <c r="H507" s="156">
        <f t="shared" si="188"/>
        <v>0</v>
      </c>
      <c r="I507" s="207"/>
      <c r="J507" s="157"/>
      <c r="K507" s="157"/>
      <c r="L507" s="157"/>
      <c r="M507" s="157"/>
      <c r="N507" s="350"/>
      <c r="O507" s="77"/>
      <c r="P507" s="228">
        <f t="shared" si="185"/>
        <v>0</v>
      </c>
      <c r="Q507" s="222"/>
      <c r="R507" s="156">
        <f t="shared" si="186"/>
        <v>0</v>
      </c>
      <c r="S507" s="222"/>
      <c r="T507" s="442"/>
    </row>
    <row r="508" spans="1:114" ht="14.1" customHeight="1" x14ac:dyDescent="0.25">
      <c r="A508" s="43"/>
      <c r="B508" s="44" t="s">
        <v>158</v>
      </c>
      <c r="C508" s="85" t="s">
        <v>312</v>
      </c>
      <c r="D508" s="20">
        <v>632</v>
      </c>
      <c r="E508" s="156">
        <v>1100</v>
      </c>
      <c r="F508" s="20"/>
      <c r="G508" s="273"/>
      <c r="H508" s="156">
        <f t="shared" si="188"/>
        <v>1100</v>
      </c>
      <c r="I508" s="207"/>
      <c r="J508" s="157">
        <v>-1000</v>
      </c>
      <c r="K508" s="157"/>
      <c r="L508" s="157">
        <v>100</v>
      </c>
      <c r="M508" s="157">
        <v>41</v>
      </c>
      <c r="N508" s="350">
        <v>500</v>
      </c>
      <c r="O508" s="77"/>
      <c r="P508" s="228">
        <f t="shared" si="185"/>
        <v>500</v>
      </c>
      <c r="Q508" s="222"/>
      <c r="R508" s="156">
        <f t="shared" si="186"/>
        <v>500</v>
      </c>
      <c r="S508" s="222"/>
      <c r="T508" s="442"/>
    </row>
    <row r="509" spans="1:114" ht="14.1" customHeight="1" x14ac:dyDescent="0.25">
      <c r="A509" s="43"/>
      <c r="B509" s="44">
        <v>5511</v>
      </c>
      <c r="C509" s="85" t="s">
        <v>313</v>
      </c>
      <c r="D509" s="20">
        <v>557</v>
      </c>
      <c r="E509" s="156"/>
      <c r="F509" s="20"/>
      <c r="G509" s="273"/>
      <c r="H509" s="156">
        <f t="shared" si="188"/>
        <v>0</v>
      </c>
      <c r="I509" s="207"/>
      <c r="J509" s="157"/>
      <c r="K509" s="157"/>
      <c r="L509" s="157"/>
      <c r="M509" s="157">
        <v>588</v>
      </c>
      <c r="N509" s="350"/>
      <c r="O509" s="77"/>
      <c r="P509" s="228">
        <f t="shared" si="185"/>
        <v>0</v>
      </c>
      <c r="Q509" s="222"/>
      <c r="R509" s="156">
        <f t="shared" si="186"/>
        <v>0</v>
      </c>
      <c r="S509" s="222">
        <v>553</v>
      </c>
      <c r="T509" s="442"/>
    </row>
    <row r="510" spans="1:114" ht="14.1" customHeight="1" x14ac:dyDescent="0.25">
      <c r="A510" s="43"/>
      <c r="B510" s="44">
        <v>5513</v>
      </c>
      <c r="C510" s="85" t="s">
        <v>181</v>
      </c>
      <c r="D510" s="20">
        <v>0</v>
      </c>
      <c r="E510" s="156">
        <v>0</v>
      </c>
      <c r="F510" s="20"/>
      <c r="G510" s="273"/>
      <c r="H510" s="156">
        <f t="shared" si="188"/>
        <v>0</v>
      </c>
      <c r="I510" s="207"/>
      <c r="J510" s="157"/>
      <c r="K510" s="157"/>
      <c r="L510" s="157"/>
      <c r="M510" s="157"/>
      <c r="N510" s="350"/>
      <c r="O510" s="77"/>
      <c r="P510" s="228">
        <f t="shared" si="185"/>
        <v>0</v>
      </c>
      <c r="Q510" s="222"/>
      <c r="R510" s="156">
        <f t="shared" si="186"/>
        <v>0</v>
      </c>
      <c r="S510" s="222"/>
      <c r="T510" s="442"/>
    </row>
    <row r="511" spans="1:114" ht="14.1" customHeight="1" x14ac:dyDescent="0.25">
      <c r="A511" s="43"/>
      <c r="B511" s="44" t="s">
        <v>182</v>
      </c>
      <c r="C511" s="85" t="s">
        <v>162</v>
      </c>
      <c r="D511" s="20">
        <v>305</v>
      </c>
      <c r="E511" s="156">
        <v>240</v>
      </c>
      <c r="F511" s="20"/>
      <c r="G511" s="273"/>
      <c r="H511" s="156">
        <f t="shared" si="188"/>
        <v>240</v>
      </c>
      <c r="I511" s="207"/>
      <c r="J511" s="157"/>
      <c r="K511" s="157"/>
      <c r="L511" s="157">
        <v>240</v>
      </c>
      <c r="M511" s="157">
        <v>231.84</v>
      </c>
      <c r="N511" s="350">
        <v>240</v>
      </c>
      <c r="O511" s="77"/>
      <c r="P511" s="228">
        <f t="shared" si="185"/>
        <v>240</v>
      </c>
      <c r="Q511" s="222"/>
      <c r="R511" s="156">
        <f t="shared" si="186"/>
        <v>240</v>
      </c>
      <c r="S511" s="222">
        <v>140</v>
      </c>
      <c r="T511" s="442"/>
    </row>
    <row r="512" spans="1:114" ht="14.1" customHeight="1" x14ac:dyDescent="0.25">
      <c r="A512" s="43"/>
      <c r="B512" s="44" t="s">
        <v>183</v>
      </c>
      <c r="C512" s="85" t="s">
        <v>184</v>
      </c>
      <c r="D512" s="20">
        <v>4103</v>
      </c>
      <c r="E512" s="156">
        <v>5000</v>
      </c>
      <c r="F512" s="20"/>
      <c r="G512" s="273"/>
      <c r="H512" s="156">
        <f t="shared" si="188"/>
        <v>5000</v>
      </c>
      <c r="I512" s="207"/>
      <c r="J512" s="157">
        <v>-4000</v>
      </c>
      <c r="K512" s="157"/>
      <c r="L512" s="157">
        <v>1000</v>
      </c>
      <c r="M512" s="157">
        <v>1066.79</v>
      </c>
      <c r="N512" s="350">
        <v>3500</v>
      </c>
      <c r="O512" s="77"/>
      <c r="P512" s="228">
        <f t="shared" si="185"/>
        <v>3500</v>
      </c>
      <c r="Q512" s="222"/>
      <c r="R512" s="156">
        <f t="shared" si="186"/>
        <v>3500</v>
      </c>
      <c r="S512" s="222">
        <v>97</v>
      </c>
      <c r="T512" s="442"/>
    </row>
    <row r="513" spans="1:21" ht="14.1" customHeight="1" x14ac:dyDescent="0.25">
      <c r="A513" s="43"/>
      <c r="B513" s="44" t="s">
        <v>187</v>
      </c>
      <c r="C513" s="85" t="s">
        <v>188</v>
      </c>
      <c r="D513" s="20">
        <v>106</v>
      </c>
      <c r="E513" s="156">
        <v>100</v>
      </c>
      <c r="F513" s="20"/>
      <c r="G513" s="273"/>
      <c r="H513" s="156">
        <f t="shared" si="188"/>
        <v>100</v>
      </c>
      <c r="I513" s="207"/>
      <c r="J513" s="157"/>
      <c r="K513" s="157"/>
      <c r="L513" s="157">
        <v>100</v>
      </c>
      <c r="M513" s="157">
        <v>25.53</v>
      </c>
      <c r="N513" s="350">
        <v>100</v>
      </c>
      <c r="O513" s="77"/>
      <c r="P513" s="228">
        <f t="shared" si="185"/>
        <v>100</v>
      </c>
      <c r="Q513" s="222"/>
      <c r="R513" s="156">
        <f t="shared" si="186"/>
        <v>100</v>
      </c>
      <c r="S513" s="222"/>
      <c r="T513" s="442"/>
    </row>
    <row r="514" spans="1:21" ht="14.1" customHeight="1" x14ac:dyDescent="0.25">
      <c r="A514" s="43"/>
      <c r="B514" s="44" t="s">
        <v>337</v>
      </c>
      <c r="C514" s="85" t="s">
        <v>338</v>
      </c>
      <c r="D514" s="20">
        <v>4542</v>
      </c>
      <c r="E514" s="156">
        <v>5000</v>
      </c>
      <c r="F514" s="20"/>
      <c r="G514" s="273"/>
      <c r="H514" s="156">
        <f t="shared" si="188"/>
        <v>5000</v>
      </c>
      <c r="I514" s="207"/>
      <c r="J514" s="157"/>
      <c r="K514" s="157"/>
      <c r="L514" s="157">
        <v>5000</v>
      </c>
      <c r="M514" s="157">
        <v>4869.5200000000004</v>
      </c>
      <c r="N514" s="350">
        <v>5000</v>
      </c>
      <c r="O514" s="77"/>
      <c r="P514" s="228">
        <f t="shared" si="185"/>
        <v>5000</v>
      </c>
      <c r="Q514" s="222"/>
      <c r="R514" s="156">
        <f t="shared" si="186"/>
        <v>5000</v>
      </c>
      <c r="S514" s="222">
        <v>3700</v>
      </c>
      <c r="T514" s="442"/>
    </row>
    <row r="515" spans="1:21" ht="14.1" customHeight="1" x14ac:dyDescent="0.25">
      <c r="A515" s="43"/>
      <c r="B515" s="44" t="s">
        <v>189</v>
      </c>
      <c r="C515" s="85" t="s">
        <v>190</v>
      </c>
      <c r="D515" s="20">
        <v>430</v>
      </c>
      <c r="E515" s="156">
        <v>360</v>
      </c>
      <c r="F515" s="20"/>
      <c r="G515" s="273"/>
      <c r="H515" s="156">
        <f t="shared" si="188"/>
        <v>360</v>
      </c>
      <c r="I515" s="207"/>
      <c r="J515" s="157"/>
      <c r="K515" s="157"/>
      <c r="L515" s="157">
        <v>360</v>
      </c>
      <c r="M515" s="157">
        <v>141.43</v>
      </c>
      <c r="N515" s="350">
        <v>200</v>
      </c>
      <c r="O515" s="77"/>
      <c r="P515" s="228">
        <f t="shared" si="185"/>
        <v>200</v>
      </c>
      <c r="Q515" s="222"/>
      <c r="R515" s="156">
        <f t="shared" si="186"/>
        <v>200</v>
      </c>
      <c r="S515" s="222"/>
      <c r="T515" s="442"/>
    </row>
    <row r="516" spans="1:21" ht="14.1" customHeight="1" x14ac:dyDescent="0.25">
      <c r="A516" s="43"/>
      <c r="B516" s="44">
        <v>5540</v>
      </c>
      <c r="C516" s="60" t="s">
        <v>314</v>
      </c>
      <c r="D516" s="20"/>
      <c r="E516" s="156">
        <v>100</v>
      </c>
      <c r="F516" s="20"/>
      <c r="G516" s="273"/>
      <c r="H516" s="156">
        <f t="shared" si="188"/>
        <v>100</v>
      </c>
      <c r="I516" s="207"/>
      <c r="J516" s="157"/>
      <c r="K516" s="157"/>
      <c r="L516" s="157">
        <v>100</v>
      </c>
      <c r="M516" s="157">
        <v>0</v>
      </c>
      <c r="N516" s="350">
        <v>100</v>
      </c>
      <c r="O516" s="77"/>
      <c r="P516" s="228">
        <f t="shared" si="185"/>
        <v>100</v>
      </c>
      <c r="Q516" s="222"/>
      <c r="R516" s="156">
        <f t="shared" si="186"/>
        <v>100</v>
      </c>
      <c r="S516" s="222"/>
      <c r="T516" s="442"/>
      <c r="U516" s="442"/>
    </row>
    <row r="517" spans="1:21" ht="14.1" customHeight="1" x14ac:dyDescent="0.25">
      <c r="A517" s="67" t="s">
        <v>339</v>
      </c>
      <c r="B517" s="68"/>
      <c r="C517" s="69" t="s">
        <v>340</v>
      </c>
      <c r="D517" s="79">
        <f>+D518+D519</f>
        <v>57691</v>
      </c>
      <c r="E517" s="79">
        <f>+E518+E519</f>
        <v>62781</v>
      </c>
      <c r="F517" s="79">
        <f t="shared" ref="F517:I517" si="189">+F518+F519</f>
        <v>0</v>
      </c>
      <c r="G517" s="75">
        <f t="shared" si="189"/>
        <v>0</v>
      </c>
      <c r="H517" s="79">
        <f t="shared" si="189"/>
        <v>62781</v>
      </c>
      <c r="I517" s="239">
        <f t="shared" si="189"/>
        <v>0</v>
      </c>
      <c r="J517" s="75">
        <f>+J518+J519</f>
        <v>-600</v>
      </c>
      <c r="K517" s="75">
        <f t="shared" ref="K517:M517" si="190">+K518+K519</f>
        <v>0</v>
      </c>
      <c r="L517" s="75">
        <f t="shared" si="190"/>
        <v>62181</v>
      </c>
      <c r="M517" s="75">
        <f t="shared" si="190"/>
        <v>49587.44</v>
      </c>
      <c r="N517" s="70">
        <f>+N518+N519</f>
        <v>61076</v>
      </c>
      <c r="O517" s="78">
        <f>+O518+O519</f>
        <v>0</v>
      </c>
      <c r="P517" s="70">
        <f>+O517+N517</f>
        <v>61076</v>
      </c>
      <c r="Q517" s="341"/>
      <c r="R517" s="79">
        <f>+Q517+P517</f>
        <v>61076</v>
      </c>
      <c r="S517" s="78">
        <f>+S518+S519</f>
        <v>29851</v>
      </c>
      <c r="T517" s="442"/>
      <c r="U517" s="442"/>
    </row>
    <row r="518" spans="1:21" ht="14.1" customHeight="1" x14ac:dyDescent="0.25">
      <c r="A518" s="43"/>
      <c r="B518" s="50" t="s">
        <v>151</v>
      </c>
      <c r="C518" s="51" t="s">
        <v>152</v>
      </c>
      <c r="D518" s="19">
        <v>16295</v>
      </c>
      <c r="E518" s="153">
        <v>17451</v>
      </c>
      <c r="F518" s="21"/>
      <c r="G518" s="273"/>
      <c r="H518" s="156">
        <f t="shared" si="188"/>
        <v>17451</v>
      </c>
      <c r="I518" s="205"/>
      <c r="J518" s="184"/>
      <c r="K518" s="184"/>
      <c r="L518" s="184">
        <v>17451</v>
      </c>
      <c r="M518" s="184">
        <v>15029.76</v>
      </c>
      <c r="N518" s="98">
        <v>17451</v>
      </c>
      <c r="O518" s="76">
        <v>0</v>
      </c>
      <c r="P518" s="196">
        <f t="shared" ref="P518:P533" si="191">+O518+N518</f>
        <v>17451</v>
      </c>
      <c r="Q518" s="331"/>
      <c r="R518" s="153">
        <f>+Q518+P518</f>
        <v>17451</v>
      </c>
      <c r="S518" s="220">
        <v>10022</v>
      </c>
      <c r="T518" s="442"/>
      <c r="U518" s="442"/>
    </row>
    <row r="519" spans="1:21" ht="14.1" customHeight="1" x14ac:dyDescent="0.25">
      <c r="A519" s="43"/>
      <c r="B519" s="50" t="s">
        <v>153</v>
      </c>
      <c r="C519" s="51" t="s">
        <v>154</v>
      </c>
      <c r="D519" s="21">
        <f>+D520+D521+D522+D529+D530+D531+D532+D533</f>
        <v>41396</v>
      </c>
      <c r="E519" s="153">
        <f>+E520+E521+E522+E529+E530+E531+E532+E533</f>
        <v>45330</v>
      </c>
      <c r="F519" s="21">
        <f>+F520+F521+F522+F529+F530+F531+F532+F533</f>
        <v>0</v>
      </c>
      <c r="G519" s="273"/>
      <c r="H519" s="156">
        <f t="shared" si="188"/>
        <v>45330</v>
      </c>
      <c r="I519" s="205"/>
      <c r="J519" s="184">
        <v>-600</v>
      </c>
      <c r="K519" s="184"/>
      <c r="L519" s="184">
        <f>+L520+L521+L522+L529+L530+L531+L532+L533</f>
        <v>44730</v>
      </c>
      <c r="M519" s="184">
        <f>+M520+M521+M522+M529+M530+M531+M532+M533</f>
        <v>34557.68</v>
      </c>
      <c r="N519" s="98">
        <f>+N520+N521+N522+N529+N530+N531+N532+N533</f>
        <v>43625</v>
      </c>
      <c r="O519" s="76">
        <f>+O520+O521+O522+O529+O530+O531+O532+O533</f>
        <v>0</v>
      </c>
      <c r="P519" s="196">
        <f t="shared" si="191"/>
        <v>43625</v>
      </c>
      <c r="Q519" s="331"/>
      <c r="R519" s="153">
        <f t="shared" ref="R519:R533" si="192">+Q519+P519</f>
        <v>43625</v>
      </c>
      <c r="S519" s="220">
        <f>+S520+S521+S522+S529+S530+S531+S532+S533</f>
        <v>19829</v>
      </c>
      <c r="T519" s="442"/>
      <c r="U519" s="442"/>
    </row>
    <row r="520" spans="1:21" ht="14.1" customHeight="1" x14ac:dyDescent="0.25">
      <c r="A520" s="43"/>
      <c r="B520" s="44" t="s">
        <v>155</v>
      </c>
      <c r="C520" s="45" t="s">
        <v>230</v>
      </c>
      <c r="D520" s="20">
        <v>800</v>
      </c>
      <c r="E520" s="156">
        <v>1300</v>
      </c>
      <c r="F520" s="20"/>
      <c r="G520" s="273"/>
      <c r="H520" s="156">
        <f t="shared" si="188"/>
        <v>1300</v>
      </c>
      <c r="I520" s="207"/>
      <c r="J520" s="157"/>
      <c r="K520" s="157"/>
      <c r="L520" s="157">
        <v>1300</v>
      </c>
      <c r="M520" s="157">
        <v>861</v>
      </c>
      <c r="N520" s="350">
        <v>1300</v>
      </c>
      <c r="O520" s="77"/>
      <c r="P520" s="228">
        <f t="shared" si="191"/>
        <v>1300</v>
      </c>
      <c r="Q520" s="331"/>
      <c r="R520" s="156">
        <f t="shared" si="192"/>
        <v>1300</v>
      </c>
      <c r="S520" s="331">
        <v>63</v>
      </c>
      <c r="T520" s="442"/>
      <c r="U520" s="442"/>
    </row>
    <row r="521" spans="1:21" ht="14.1" customHeight="1" x14ac:dyDescent="0.25">
      <c r="A521" s="43"/>
      <c r="B521" s="44" t="s">
        <v>158</v>
      </c>
      <c r="C521" s="45" t="s">
        <v>341</v>
      </c>
      <c r="D521" s="20">
        <v>23</v>
      </c>
      <c r="E521" s="156">
        <v>450</v>
      </c>
      <c r="F521" s="20"/>
      <c r="G521" s="273"/>
      <c r="H521" s="156">
        <f t="shared" si="188"/>
        <v>450</v>
      </c>
      <c r="I521" s="207"/>
      <c r="J521" s="157">
        <v>-400</v>
      </c>
      <c r="K521" s="157"/>
      <c r="L521" s="157">
        <v>50</v>
      </c>
      <c r="M521" s="157">
        <v>7</v>
      </c>
      <c r="N521" s="350">
        <v>250</v>
      </c>
      <c r="O521" s="77"/>
      <c r="P521" s="228">
        <f t="shared" si="191"/>
        <v>250</v>
      </c>
      <c r="Q521" s="331"/>
      <c r="R521" s="156">
        <f t="shared" si="192"/>
        <v>250</v>
      </c>
      <c r="S521" s="331"/>
      <c r="T521" s="442"/>
      <c r="U521" s="442"/>
    </row>
    <row r="522" spans="1:21" ht="14.1" customHeight="1" x14ac:dyDescent="0.25">
      <c r="A522" s="43"/>
      <c r="B522" s="44" t="s">
        <v>170</v>
      </c>
      <c r="C522" s="45" t="s">
        <v>160</v>
      </c>
      <c r="D522" s="20">
        <v>36768</v>
      </c>
      <c r="E522" s="156">
        <f>SUM(E523:E528)</f>
        <v>37600</v>
      </c>
      <c r="F522" s="20"/>
      <c r="G522" s="273"/>
      <c r="H522" s="156">
        <f t="shared" si="188"/>
        <v>37600</v>
      </c>
      <c r="I522" s="207"/>
      <c r="L522" s="172">
        <f>+L523+L524+L525+L526+L527+L528</f>
        <v>37600</v>
      </c>
      <c r="M522" s="172">
        <f>+M523+M524+M525+M526+M527+M528</f>
        <v>28509</v>
      </c>
      <c r="N522" s="228">
        <f>+N523+N524+N525+N526+N527+N528</f>
        <v>38300</v>
      </c>
      <c r="O522" s="222"/>
      <c r="P522" s="228">
        <f t="shared" si="191"/>
        <v>38300</v>
      </c>
      <c r="Q522" s="331"/>
      <c r="R522" s="156">
        <f t="shared" si="192"/>
        <v>38300</v>
      </c>
      <c r="S522" s="331">
        <f>SUM(S523:S528)</f>
        <v>17500</v>
      </c>
      <c r="T522" s="442"/>
      <c r="U522" s="442"/>
    </row>
    <row r="523" spans="1:21" ht="14.1" customHeight="1" x14ac:dyDescent="0.25">
      <c r="A523" s="43"/>
      <c r="B523" s="44"/>
      <c r="C523" s="104" t="s">
        <v>173</v>
      </c>
      <c r="D523" s="105"/>
      <c r="E523" s="173">
        <v>400</v>
      </c>
      <c r="F523" s="20"/>
      <c r="G523" s="273"/>
      <c r="H523" s="173">
        <f t="shared" si="188"/>
        <v>400</v>
      </c>
      <c r="I523" s="279"/>
      <c r="J523" s="204"/>
      <c r="K523" s="204"/>
      <c r="L523" s="204">
        <v>400</v>
      </c>
      <c r="M523" s="204"/>
      <c r="N523" s="457">
        <v>400</v>
      </c>
      <c r="O523" s="332"/>
      <c r="P523" s="357">
        <f t="shared" si="191"/>
        <v>400</v>
      </c>
      <c r="Q523" s="331"/>
      <c r="R523" s="156">
        <f t="shared" si="192"/>
        <v>400</v>
      </c>
      <c r="S523" s="331"/>
      <c r="T523" s="442"/>
      <c r="U523" s="442"/>
    </row>
    <row r="524" spans="1:21" ht="14.1" customHeight="1" x14ac:dyDescent="0.25">
      <c r="A524" s="43"/>
      <c r="B524" s="44"/>
      <c r="C524" s="104" t="s">
        <v>174</v>
      </c>
      <c r="D524" s="105"/>
      <c r="E524" s="173">
        <v>200</v>
      </c>
      <c r="F524" s="20"/>
      <c r="G524" s="273"/>
      <c r="H524" s="173">
        <f t="shared" si="188"/>
        <v>200</v>
      </c>
      <c r="I524" s="279"/>
      <c r="J524" s="204"/>
      <c r="K524" s="204"/>
      <c r="L524" s="204">
        <v>200</v>
      </c>
      <c r="M524" s="204">
        <v>57</v>
      </c>
      <c r="N524" s="457">
        <v>200</v>
      </c>
      <c r="O524" s="332"/>
      <c r="P524" s="357">
        <f t="shared" si="191"/>
        <v>200</v>
      </c>
      <c r="Q524" s="331"/>
      <c r="R524" s="156">
        <f t="shared" si="192"/>
        <v>200</v>
      </c>
      <c r="S524" s="331"/>
      <c r="T524" s="442"/>
      <c r="U524" s="442"/>
    </row>
    <row r="525" spans="1:21" ht="14.1" customHeight="1" x14ac:dyDescent="0.25">
      <c r="A525" s="43"/>
      <c r="B525" s="44"/>
      <c r="C525" s="104" t="s">
        <v>175</v>
      </c>
      <c r="D525" s="105"/>
      <c r="E525" s="173">
        <v>700</v>
      </c>
      <c r="F525" s="20"/>
      <c r="G525" s="273"/>
      <c r="H525" s="173">
        <f t="shared" si="188"/>
        <v>700</v>
      </c>
      <c r="I525" s="279"/>
      <c r="J525" s="204"/>
      <c r="K525" s="204"/>
      <c r="L525" s="204">
        <v>700</v>
      </c>
      <c r="M525" s="204"/>
      <c r="N525" s="457">
        <v>700</v>
      </c>
      <c r="O525" s="332"/>
      <c r="P525" s="357">
        <f t="shared" si="191"/>
        <v>700</v>
      </c>
      <c r="Q525" s="331"/>
      <c r="R525" s="156">
        <f t="shared" si="192"/>
        <v>700</v>
      </c>
      <c r="S525" s="331"/>
      <c r="T525" s="442"/>
      <c r="U525" s="442"/>
    </row>
    <row r="526" spans="1:21" ht="14.1" customHeight="1" x14ac:dyDescent="0.25">
      <c r="A526" s="43"/>
      <c r="B526" s="44"/>
      <c r="C526" s="104" t="s">
        <v>342</v>
      </c>
      <c r="D526" s="105">
        <v>652</v>
      </c>
      <c r="E526" s="173">
        <v>300</v>
      </c>
      <c r="F526" s="20"/>
      <c r="G526" s="273"/>
      <c r="H526" s="173">
        <f t="shared" si="188"/>
        <v>300</v>
      </c>
      <c r="I526" s="279"/>
      <c r="J526" s="204"/>
      <c r="K526" s="204"/>
      <c r="L526" s="204">
        <v>300</v>
      </c>
      <c r="M526" s="204">
        <v>936</v>
      </c>
      <c r="N526" s="457">
        <v>1000</v>
      </c>
      <c r="O526" s="332"/>
      <c r="P526" s="357">
        <f t="shared" si="191"/>
        <v>1000</v>
      </c>
      <c r="Q526" s="331"/>
      <c r="R526" s="156">
        <f t="shared" si="192"/>
        <v>1000</v>
      </c>
      <c r="S526" s="331"/>
      <c r="T526" s="442"/>
      <c r="U526" s="442"/>
    </row>
    <row r="527" spans="1:21" ht="14.1" customHeight="1" x14ac:dyDescent="0.25">
      <c r="A527" s="43"/>
      <c r="B527" s="44"/>
      <c r="C527" s="104" t="s">
        <v>755</v>
      </c>
      <c r="D527" s="105">
        <v>16</v>
      </c>
      <c r="E527" s="173"/>
      <c r="F527" s="20"/>
      <c r="G527" s="273"/>
      <c r="H527" s="173">
        <f t="shared" si="188"/>
        <v>0</v>
      </c>
      <c r="I527" s="279"/>
      <c r="J527" s="204"/>
      <c r="K527" s="204"/>
      <c r="L527" s="204">
        <v>0</v>
      </c>
      <c r="M527" s="204">
        <v>16</v>
      </c>
      <c r="N527" s="457"/>
      <c r="O527" s="332"/>
      <c r="P527" s="357">
        <f t="shared" si="191"/>
        <v>0</v>
      </c>
      <c r="Q527" s="331"/>
      <c r="R527" s="156">
        <f t="shared" si="192"/>
        <v>0</v>
      </c>
      <c r="S527" s="331"/>
      <c r="T527" s="442"/>
      <c r="U527" s="442"/>
    </row>
    <row r="528" spans="1:21" ht="14.1" customHeight="1" x14ac:dyDescent="0.25">
      <c r="A528" s="43"/>
      <c r="B528" s="44"/>
      <c r="C528" s="104" t="s">
        <v>343</v>
      </c>
      <c r="D528" s="105">
        <v>36100</v>
      </c>
      <c r="E528" s="173">
        <v>36000</v>
      </c>
      <c r="F528" s="20"/>
      <c r="G528" s="273"/>
      <c r="H528" s="173">
        <f t="shared" si="188"/>
        <v>36000</v>
      </c>
      <c r="I528" s="279"/>
      <c r="J528" s="204"/>
      <c r="K528" s="204"/>
      <c r="L528" s="204">
        <v>36000</v>
      </c>
      <c r="M528" s="204">
        <v>27500</v>
      </c>
      <c r="N528" s="457">
        <v>36000</v>
      </c>
      <c r="O528" s="332"/>
      <c r="P528" s="357">
        <f t="shared" si="191"/>
        <v>36000</v>
      </c>
      <c r="Q528" s="331"/>
      <c r="R528" s="156">
        <f t="shared" si="192"/>
        <v>36000</v>
      </c>
      <c r="S528" s="331">
        <v>17500</v>
      </c>
      <c r="T528" s="442"/>
      <c r="U528" s="442"/>
    </row>
    <row r="529" spans="1:30" ht="14.1" customHeight="1" x14ac:dyDescent="0.25">
      <c r="A529" s="43"/>
      <c r="B529" s="44" t="s">
        <v>182</v>
      </c>
      <c r="C529" s="45" t="s">
        <v>162</v>
      </c>
      <c r="D529" s="20">
        <v>304</v>
      </c>
      <c r="E529" s="156">
        <v>300</v>
      </c>
      <c r="F529" s="20"/>
      <c r="G529" s="273"/>
      <c r="H529" s="156">
        <f t="shared" si="188"/>
        <v>300</v>
      </c>
      <c r="I529" s="207"/>
      <c r="J529" s="157"/>
      <c r="K529" s="157"/>
      <c r="L529" s="246">
        <v>300</v>
      </c>
      <c r="M529" s="246">
        <v>322.68</v>
      </c>
      <c r="N529" s="350">
        <v>300</v>
      </c>
      <c r="O529" s="77"/>
      <c r="P529" s="228">
        <f t="shared" si="191"/>
        <v>300</v>
      </c>
      <c r="Q529" s="331"/>
      <c r="R529" s="156">
        <f t="shared" si="192"/>
        <v>300</v>
      </c>
      <c r="S529" s="331">
        <v>182</v>
      </c>
      <c r="T529" s="442"/>
      <c r="U529" s="442"/>
    </row>
    <row r="530" spans="1:30" ht="14.1" customHeight="1" x14ac:dyDescent="0.25">
      <c r="A530" s="43"/>
      <c r="B530" s="44" t="s">
        <v>183</v>
      </c>
      <c r="C530" s="45" t="s">
        <v>184</v>
      </c>
      <c r="D530" s="20">
        <v>367</v>
      </c>
      <c r="E530" s="156">
        <v>2500</v>
      </c>
      <c r="F530" s="20"/>
      <c r="G530" s="273"/>
      <c r="H530" s="156">
        <f t="shared" si="188"/>
        <v>2500</v>
      </c>
      <c r="I530" s="207"/>
      <c r="J530" s="157"/>
      <c r="K530" s="157"/>
      <c r="L530" s="246">
        <v>2500</v>
      </c>
      <c r="M530" s="246">
        <v>2156.96</v>
      </c>
      <c r="N530" s="350">
        <v>200</v>
      </c>
      <c r="O530" s="77"/>
      <c r="P530" s="228">
        <f t="shared" si="191"/>
        <v>200</v>
      </c>
      <c r="Q530" s="331"/>
      <c r="R530" s="156">
        <f t="shared" si="192"/>
        <v>200</v>
      </c>
      <c r="S530" s="331"/>
      <c r="T530" s="442"/>
      <c r="U530" s="442"/>
      <c r="V530" s="428"/>
      <c r="Y530" s="442"/>
      <c r="Z530" s="442"/>
      <c r="AA530" s="373"/>
      <c r="AB530" s="373"/>
      <c r="AC530" s="373"/>
      <c r="AD530" s="373"/>
    </row>
    <row r="531" spans="1:30" ht="14.1" customHeight="1" x14ac:dyDescent="0.25">
      <c r="A531" s="43"/>
      <c r="B531" s="44" t="s">
        <v>187</v>
      </c>
      <c r="C531" s="45" t="s">
        <v>188</v>
      </c>
      <c r="D531" s="20">
        <v>27</v>
      </c>
      <c r="E531" s="156">
        <v>25</v>
      </c>
      <c r="F531" s="20"/>
      <c r="G531" s="273"/>
      <c r="H531" s="156">
        <f t="shared" si="188"/>
        <v>25</v>
      </c>
      <c r="I531" s="207"/>
      <c r="J531" s="157"/>
      <c r="K531" s="157"/>
      <c r="L531" s="246">
        <v>25</v>
      </c>
      <c r="M531" s="246">
        <v>0</v>
      </c>
      <c r="N531" s="350">
        <v>25</v>
      </c>
      <c r="O531" s="77"/>
      <c r="P531" s="228">
        <f t="shared" si="191"/>
        <v>25</v>
      </c>
      <c r="Q531" s="331"/>
      <c r="R531" s="156">
        <f t="shared" si="192"/>
        <v>25</v>
      </c>
      <c r="S531" s="331"/>
      <c r="T531" s="442"/>
      <c r="U531" s="442"/>
      <c r="Y531" s="442"/>
      <c r="Z531" s="442"/>
      <c r="AA531" s="373"/>
      <c r="AB531" s="373"/>
      <c r="AC531" s="373"/>
      <c r="AD531" s="373"/>
    </row>
    <row r="532" spans="1:30" ht="14.1" customHeight="1" x14ac:dyDescent="0.25">
      <c r="A532" s="43"/>
      <c r="B532" s="44" t="s">
        <v>337</v>
      </c>
      <c r="C532" s="45" t="s">
        <v>338</v>
      </c>
      <c r="D532" s="20">
        <v>2650</v>
      </c>
      <c r="E532" s="156">
        <v>2750</v>
      </c>
      <c r="F532" s="20"/>
      <c r="G532" s="273"/>
      <c r="H532" s="156">
        <f t="shared" si="188"/>
        <v>2750</v>
      </c>
      <c r="I532" s="207"/>
      <c r="J532" s="157"/>
      <c r="K532" s="157"/>
      <c r="L532" s="246">
        <v>2750</v>
      </c>
      <c r="M532" s="246">
        <v>2490.92</v>
      </c>
      <c r="N532" s="350">
        <v>2750</v>
      </c>
      <c r="O532" s="77"/>
      <c r="P532" s="228">
        <f t="shared" si="191"/>
        <v>2750</v>
      </c>
      <c r="Q532" s="331"/>
      <c r="R532" s="156">
        <f t="shared" si="192"/>
        <v>2750</v>
      </c>
      <c r="S532" s="331">
        <v>2020</v>
      </c>
      <c r="T532" s="442"/>
      <c r="U532" s="442"/>
      <c r="Y532" s="442"/>
      <c r="Z532" s="442"/>
      <c r="AA532" s="373"/>
      <c r="AB532" s="373"/>
      <c r="AC532" s="373"/>
      <c r="AD532" s="373"/>
    </row>
    <row r="533" spans="1:30" ht="14.1" customHeight="1" x14ac:dyDescent="0.25">
      <c r="A533" s="43"/>
      <c r="B533" s="44" t="s">
        <v>189</v>
      </c>
      <c r="C533" s="45" t="s">
        <v>190</v>
      </c>
      <c r="D533" s="20">
        <v>457</v>
      </c>
      <c r="E533" s="156">
        <v>405</v>
      </c>
      <c r="F533" s="20"/>
      <c r="G533" s="273"/>
      <c r="H533" s="156">
        <f t="shared" si="188"/>
        <v>405</v>
      </c>
      <c r="I533" s="207"/>
      <c r="J533" s="157">
        <v>-200</v>
      </c>
      <c r="K533" s="157"/>
      <c r="L533" s="246">
        <v>205</v>
      </c>
      <c r="M533" s="246">
        <v>210.12</v>
      </c>
      <c r="N533" s="350">
        <v>500</v>
      </c>
      <c r="O533" s="77"/>
      <c r="P533" s="228">
        <f t="shared" si="191"/>
        <v>500</v>
      </c>
      <c r="Q533" s="331"/>
      <c r="R533" s="156">
        <f t="shared" si="192"/>
        <v>500</v>
      </c>
      <c r="S533" s="331">
        <v>64</v>
      </c>
      <c r="T533" s="218"/>
      <c r="U533" s="218"/>
      <c r="V533" s="218"/>
      <c r="W533" s="218"/>
      <c r="X533" s="218"/>
      <c r="Y533" s="442"/>
      <c r="Z533" s="442"/>
      <c r="AA533" s="373"/>
      <c r="AB533" s="373"/>
      <c r="AC533" s="373"/>
      <c r="AD533" s="373"/>
    </row>
    <row r="534" spans="1:30" ht="14.1" customHeight="1" x14ac:dyDescent="0.25">
      <c r="A534" s="67" t="s">
        <v>344</v>
      </c>
      <c r="B534" s="68"/>
      <c r="C534" s="69" t="s">
        <v>345</v>
      </c>
      <c r="D534" s="79">
        <f>+D535+D536</f>
        <v>22105</v>
      </c>
      <c r="E534" s="79">
        <f>+E535+E536</f>
        <v>48815</v>
      </c>
      <c r="F534" s="79">
        <f t="shared" ref="F534:I534" si="193">+F535+F536</f>
        <v>0</v>
      </c>
      <c r="G534" s="75">
        <f t="shared" si="193"/>
        <v>0</v>
      </c>
      <c r="H534" s="79">
        <f t="shared" si="193"/>
        <v>48815</v>
      </c>
      <c r="I534" s="239">
        <f t="shared" si="193"/>
        <v>0</v>
      </c>
      <c r="J534" s="75">
        <f>+J535+J536</f>
        <v>0</v>
      </c>
      <c r="K534" s="75">
        <f t="shared" ref="K534:M534" si="194">+K535+K536</f>
        <v>0</v>
      </c>
      <c r="L534" s="75">
        <f t="shared" si="194"/>
        <v>48815</v>
      </c>
      <c r="M534" s="75">
        <f t="shared" si="194"/>
        <v>46049.35</v>
      </c>
      <c r="N534" s="70">
        <f>+N535+N536</f>
        <v>15040</v>
      </c>
      <c r="O534" s="78">
        <f>+O535+O536</f>
        <v>0</v>
      </c>
      <c r="P534" s="70">
        <f>+O534+N534</f>
        <v>15040</v>
      </c>
      <c r="Q534" s="341"/>
      <c r="R534" s="379">
        <f>+Q534+P534</f>
        <v>15040</v>
      </c>
      <c r="S534" s="224">
        <f>+S535+S536</f>
        <v>8572</v>
      </c>
      <c r="T534" s="218"/>
      <c r="U534" s="218"/>
      <c r="V534" s="218"/>
      <c r="W534" s="218"/>
      <c r="X534" s="218"/>
      <c r="Y534" s="442"/>
      <c r="Z534" s="442"/>
      <c r="AA534" s="373"/>
      <c r="AB534" s="445"/>
      <c r="AC534" s="445"/>
      <c r="AD534" s="373"/>
    </row>
    <row r="535" spans="1:30" ht="14.1" customHeight="1" x14ac:dyDescent="0.25">
      <c r="A535" s="43"/>
      <c r="B535" s="50" t="s">
        <v>151</v>
      </c>
      <c r="C535" s="51" t="s">
        <v>152</v>
      </c>
      <c r="D535" s="19">
        <v>11128</v>
      </c>
      <c r="E535" s="153">
        <v>15655</v>
      </c>
      <c r="F535" s="21"/>
      <c r="G535" s="273"/>
      <c r="H535" s="156">
        <f t="shared" si="188"/>
        <v>15655</v>
      </c>
      <c r="I535" s="205"/>
      <c r="J535" s="184"/>
      <c r="K535" s="184"/>
      <c r="L535" s="184">
        <v>15655</v>
      </c>
      <c r="M535" s="184">
        <v>12133.17</v>
      </c>
      <c r="N535" s="348">
        <v>9640</v>
      </c>
      <c r="O535" s="221">
        <v>0</v>
      </c>
      <c r="P535" s="196">
        <f t="shared" ref="P535:P553" si="195">+O535+N535</f>
        <v>9640</v>
      </c>
      <c r="Q535" s="331"/>
      <c r="R535" s="378">
        <f>+Q535+P535</f>
        <v>9640</v>
      </c>
      <c r="S535" s="226">
        <v>5721</v>
      </c>
      <c r="T535" s="218"/>
      <c r="U535" s="218"/>
      <c r="V535" s="218"/>
      <c r="W535" s="218"/>
      <c r="X535" s="218"/>
      <c r="Y535" s="442"/>
      <c r="Z535" s="442"/>
      <c r="AA535" s="373"/>
      <c r="AB535" s="445"/>
      <c r="AC535" s="445"/>
      <c r="AD535" s="373"/>
    </row>
    <row r="536" spans="1:30" ht="14.1" customHeight="1" x14ac:dyDescent="0.25">
      <c r="A536" s="43"/>
      <c r="B536" s="50" t="s">
        <v>153</v>
      </c>
      <c r="C536" s="51" t="s">
        <v>154</v>
      </c>
      <c r="D536" s="21">
        <f>+D537+D538+D539+D547+D548+D549+D550+D552+D553</f>
        <v>10977</v>
      </c>
      <c r="E536" s="153">
        <f>+E537+E538+E539+E547+E548+E549+E550+E552+E553</f>
        <v>33160</v>
      </c>
      <c r="F536" s="21">
        <f>+F537+F539+F548+F552</f>
        <v>0</v>
      </c>
      <c r="G536" s="273"/>
      <c r="H536" s="156">
        <f t="shared" si="188"/>
        <v>33160</v>
      </c>
      <c r="I536" s="205"/>
      <c r="J536" s="184">
        <f>+J537+J538+J539+J547+J548+J549+J550+J552+J553</f>
        <v>0</v>
      </c>
      <c r="K536" s="184">
        <f t="shared" ref="K536:L536" si="196">+K537+K538+K539+K547+K548+K549+K550+K552+K553</f>
        <v>0</v>
      </c>
      <c r="L536" s="184">
        <f t="shared" si="196"/>
        <v>33160</v>
      </c>
      <c r="M536" s="184">
        <f>+M537+M538+M539+M547+M548+M549+M550+M552+M553</f>
        <v>33916.18</v>
      </c>
      <c r="N536" s="196">
        <f>+N537+N538+N539+N547+N548+N549+N550+N552+N553</f>
        <v>5400</v>
      </c>
      <c r="O536" s="220">
        <f>+O537+O538+O539+O547+O548+O549+O550+O552+O553</f>
        <v>0</v>
      </c>
      <c r="P536" s="196">
        <f t="shared" si="195"/>
        <v>5400</v>
      </c>
      <c r="Q536" s="331"/>
      <c r="R536" s="378">
        <f t="shared" ref="R536:R553" si="197">+Q536+P536</f>
        <v>5400</v>
      </c>
      <c r="S536" s="226">
        <f>+S537+S538+S539+S547+S548+S549+S550+S551+S552+S553</f>
        <v>2851</v>
      </c>
      <c r="T536" s="218"/>
      <c r="U536" s="218"/>
      <c r="V536" s="218"/>
      <c r="W536" s="218"/>
      <c r="X536" s="218"/>
      <c r="Y536" s="442"/>
      <c r="Z536" s="442"/>
      <c r="AA536" s="373"/>
      <c r="AB536" s="445"/>
      <c r="AC536" s="445"/>
      <c r="AD536" s="373"/>
    </row>
    <row r="537" spans="1:30" ht="14.1" customHeight="1" x14ac:dyDescent="0.25">
      <c r="A537" s="43"/>
      <c r="B537" s="44" t="s">
        <v>155</v>
      </c>
      <c r="C537" s="45" t="s">
        <v>166</v>
      </c>
      <c r="D537" s="20">
        <v>833</v>
      </c>
      <c r="E537" s="156">
        <v>960</v>
      </c>
      <c r="F537" s="20"/>
      <c r="G537" s="273"/>
      <c r="H537" s="156">
        <f t="shared" si="188"/>
        <v>960</v>
      </c>
      <c r="I537" s="207"/>
      <c r="J537" s="157"/>
      <c r="K537" s="157"/>
      <c r="L537" s="157">
        <v>960</v>
      </c>
      <c r="M537" s="157">
        <v>1591</v>
      </c>
      <c r="N537" s="351">
        <v>2200</v>
      </c>
      <c r="O537" s="225"/>
      <c r="P537" s="228">
        <f t="shared" si="195"/>
        <v>2200</v>
      </c>
      <c r="Q537" s="331"/>
      <c r="R537" s="377">
        <f t="shared" si="197"/>
        <v>2200</v>
      </c>
      <c r="S537" s="331">
        <v>606</v>
      </c>
      <c r="T537" s="218"/>
      <c r="U537" s="218"/>
      <c r="V537" s="218"/>
      <c r="W537" s="218"/>
      <c r="X537" s="218"/>
      <c r="Y537" s="442"/>
      <c r="Z537" s="442"/>
      <c r="AA537" s="445"/>
      <c r="AB537" s="445"/>
      <c r="AC537" s="445"/>
      <c r="AD537" s="373"/>
    </row>
    <row r="538" spans="1:30" ht="14.1" customHeight="1" x14ac:dyDescent="0.25">
      <c r="A538" s="43"/>
      <c r="B538" s="44">
        <v>5504</v>
      </c>
      <c r="C538" s="45" t="s">
        <v>169</v>
      </c>
      <c r="D538" s="20">
        <v>23</v>
      </c>
      <c r="E538" s="156">
        <v>550</v>
      </c>
      <c r="F538" s="20"/>
      <c r="G538" s="273"/>
      <c r="H538" s="156">
        <f t="shared" si="188"/>
        <v>550</v>
      </c>
      <c r="I538" s="207"/>
      <c r="J538" s="157"/>
      <c r="K538" s="157"/>
      <c r="L538" s="157">
        <v>550</v>
      </c>
      <c r="M538" s="157">
        <v>127</v>
      </c>
      <c r="N538" s="351">
        <v>400</v>
      </c>
      <c r="O538" s="225"/>
      <c r="P538" s="228">
        <f t="shared" si="195"/>
        <v>400</v>
      </c>
      <c r="Q538" s="331"/>
      <c r="R538" s="377">
        <f t="shared" si="197"/>
        <v>400</v>
      </c>
      <c r="S538" s="331">
        <v>12</v>
      </c>
      <c r="Z538" s="442"/>
      <c r="AA538" s="445"/>
      <c r="AB538" s="445"/>
      <c r="AC538" s="445"/>
      <c r="AD538" s="373"/>
    </row>
    <row r="539" spans="1:30" ht="14.1" customHeight="1" x14ac:dyDescent="0.25">
      <c r="A539" s="43"/>
      <c r="B539" s="44" t="s">
        <v>170</v>
      </c>
      <c r="C539" s="45" t="s">
        <v>160</v>
      </c>
      <c r="D539" s="20">
        <f>SUM(D540:D546)</f>
        <v>3818</v>
      </c>
      <c r="E539" s="156">
        <f>SUM(E540:E545)</f>
        <v>6500</v>
      </c>
      <c r="F539" s="20"/>
      <c r="G539" s="273"/>
      <c r="H539" s="156">
        <f t="shared" si="188"/>
        <v>6500</v>
      </c>
      <c r="I539" s="207"/>
      <c r="J539" s="157">
        <f>SUM(J540:J546)</f>
        <v>0</v>
      </c>
      <c r="K539" s="157"/>
      <c r="L539" s="157">
        <v>6500</v>
      </c>
      <c r="M539" s="157">
        <f>+M540+M541+M542+M543+M544+M545+M546</f>
        <v>4960.57</v>
      </c>
      <c r="N539" s="228">
        <f>SUM(N540:N546)</f>
        <v>500</v>
      </c>
      <c r="O539" s="222"/>
      <c r="P539" s="228">
        <f t="shared" si="195"/>
        <v>500</v>
      </c>
      <c r="Q539" s="331"/>
      <c r="R539" s="377">
        <f t="shared" si="197"/>
        <v>500</v>
      </c>
      <c r="S539" s="331">
        <v>477</v>
      </c>
      <c r="Z539" s="442"/>
      <c r="AA539" s="445"/>
      <c r="AB539" s="445"/>
      <c r="AC539" s="445"/>
      <c r="AD539" s="373"/>
    </row>
    <row r="540" spans="1:30" ht="14.1" customHeight="1" x14ac:dyDescent="0.25">
      <c r="A540" s="43"/>
      <c r="B540" s="44"/>
      <c r="C540" s="104" t="s">
        <v>172</v>
      </c>
      <c r="D540" s="105">
        <v>2377</v>
      </c>
      <c r="E540" s="173">
        <v>5000</v>
      </c>
      <c r="F540" s="20"/>
      <c r="G540" s="273"/>
      <c r="H540" s="173">
        <f t="shared" si="188"/>
        <v>5000</v>
      </c>
      <c r="I540" s="279"/>
      <c r="J540" s="204"/>
      <c r="K540" s="204"/>
      <c r="L540" s="204">
        <v>0</v>
      </c>
      <c r="M540" s="204">
        <v>2529.19</v>
      </c>
      <c r="N540" s="356"/>
      <c r="O540" s="330"/>
      <c r="P540" s="357">
        <f t="shared" si="195"/>
        <v>0</v>
      </c>
      <c r="Q540" s="331"/>
      <c r="R540" s="377">
        <f t="shared" si="197"/>
        <v>0</v>
      </c>
      <c r="S540" s="331"/>
      <c r="Z540" s="442"/>
      <c r="AA540" s="445"/>
      <c r="AB540" s="445"/>
      <c r="AC540" s="445"/>
      <c r="AD540" s="373"/>
    </row>
    <row r="541" spans="1:30" ht="14.1" customHeight="1" x14ac:dyDescent="0.25">
      <c r="A541" s="43"/>
      <c r="B541" s="44"/>
      <c r="C541" s="104" t="s">
        <v>173</v>
      </c>
      <c r="D541" s="105"/>
      <c r="E541" s="173">
        <v>300</v>
      </c>
      <c r="F541" s="20"/>
      <c r="G541" s="273"/>
      <c r="H541" s="173">
        <f t="shared" si="188"/>
        <v>300</v>
      </c>
      <c r="I541" s="279"/>
      <c r="J541" s="204"/>
      <c r="K541" s="204"/>
      <c r="L541" s="204">
        <v>0</v>
      </c>
      <c r="M541" s="204">
        <v>27.01</v>
      </c>
      <c r="N541" s="356"/>
      <c r="O541" s="330"/>
      <c r="P541" s="357">
        <f t="shared" si="195"/>
        <v>0</v>
      </c>
      <c r="Q541" s="331"/>
      <c r="R541" s="377">
        <f t="shared" si="197"/>
        <v>0</v>
      </c>
      <c r="S541" s="331">
        <v>14</v>
      </c>
      <c r="Z541" s="442"/>
      <c r="AA541" s="445"/>
      <c r="AB541" s="445"/>
      <c r="AC541" s="445"/>
      <c r="AD541" s="373"/>
    </row>
    <row r="542" spans="1:30" ht="14.1" customHeight="1" x14ac:dyDescent="0.25">
      <c r="A542" s="43"/>
      <c r="B542" s="44"/>
      <c r="C542" s="104" t="s">
        <v>174</v>
      </c>
      <c r="D542" s="105">
        <v>3</v>
      </c>
      <c r="E542" s="173">
        <v>300</v>
      </c>
      <c r="F542" s="20"/>
      <c r="G542" s="273"/>
      <c r="H542" s="173">
        <f t="shared" si="188"/>
        <v>300</v>
      </c>
      <c r="I542" s="279"/>
      <c r="J542" s="204"/>
      <c r="K542" s="204"/>
      <c r="L542" s="204">
        <v>0</v>
      </c>
      <c r="M542" s="204">
        <v>1381.37</v>
      </c>
      <c r="N542" s="356">
        <v>500</v>
      </c>
      <c r="O542" s="330"/>
      <c r="P542" s="357">
        <f t="shared" si="195"/>
        <v>500</v>
      </c>
      <c r="Q542" s="331"/>
      <c r="R542" s="377">
        <f t="shared" si="197"/>
        <v>500</v>
      </c>
      <c r="S542" s="331">
        <v>105</v>
      </c>
      <c r="Z542" s="442"/>
      <c r="AA542" s="445"/>
      <c r="AB542" s="445"/>
      <c r="AC542" s="445"/>
      <c r="AD542" s="373"/>
    </row>
    <row r="543" spans="1:30" ht="14.1" customHeight="1" x14ac:dyDescent="0.25">
      <c r="A543" s="43"/>
      <c r="B543" s="44"/>
      <c r="C543" s="104" t="s">
        <v>346</v>
      </c>
      <c r="D543" s="105">
        <v>736</v>
      </c>
      <c r="E543" s="173"/>
      <c r="F543" s="20"/>
      <c r="G543" s="273"/>
      <c r="H543" s="173">
        <f t="shared" si="188"/>
        <v>0</v>
      </c>
      <c r="I543" s="279"/>
      <c r="J543" s="204"/>
      <c r="K543" s="204"/>
      <c r="L543" s="204">
        <v>0</v>
      </c>
      <c r="M543" s="204">
        <v>376</v>
      </c>
      <c r="N543" s="356"/>
      <c r="O543" s="330"/>
      <c r="P543" s="357">
        <f t="shared" si="195"/>
        <v>0</v>
      </c>
      <c r="Q543" s="331"/>
      <c r="R543" s="377">
        <f t="shared" si="197"/>
        <v>0</v>
      </c>
      <c r="S543" s="331">
        <v>356</v>
      </c>
      <c r="Z543" s="442"/>
      <c r="AA543" s="445"/>
      <c r="AB543" s="445"/>
      <c r="AC543" s="445"/>
      <c r="AD543" s="373"/>
    </row>
    <row r="544" spans="1:30" ht="14.1" customHeight="1" x14ac:dyDescent="0.25">
      <c r="A544" s="43"/>
      <c r="B544" s="44"/>
      <c r="C544" s="104" t="s">
        <v>176</v>
      </c>
      <c r="D544" s="105"/>
      <c r="E544" s="173">
        <v>300</v>
      </c>
      <c r="F544" s="20"/>
      <c r="G544" s="273"/>
      <c r="H544" s="173">
        <f t="shared" si="188"/>
        <v>300</v>
      </c>
      <c r="I544" s="279"/>
      <c r="J544" s="204"/>
      <c r="K544" s="204"/>
      <c r="L544" s="204"/>
      <c r="M544" s="204"/>
      <c r="N544" s="356"/>
      <c r="O544" s="330"/>
      <c r="P544" s="357">
        <f t="shared" si="195"/>
        <v>0</v>
      </c>
      <c r="Q544" s="331"/>
      <c r="R544" s="377">
        <f t="shared" si="197"/>
        <v>0</v>
      </c>
      <c r="S544" s="331"/>
      <c r="Z544" s="442"/>
      <c r="AA544" s="445"/>
      <c r="AB544" s="445"/>
      <c r="AC544" s="445"/>
      <c r="AD544" s="373"/>
    </row>
    <row r="545" spans="1:30" ht="14.1" customHeight="1" x14ac:dyDescent="0.25">
      <c r="A545" s="43"/>
      <c r="B545" s="44"/>
      <c r="C545" s="104" t="s">
        <v>178</v>
      </c>
      <c r="D545" s="105">
        <v>63</v>
      </c>
      <c r="E545" s="173">
        <v>600</v>
      </c>
      <c r="F545" s="20"/>
      <c r="G545" s="273"/>
      <c r="H545" s="173">
        <f t="shared" si="188"/>
        <v>600</v>
      </c>
      <c r="I545" s="279"/>
      <c r="J545" s="204"/>
      <c r="K545" s="204"/>
      <c r="L545" s="204"/>
      <c r="M545" s="204">
        <v>57</v>
      </c>
      <c r="N545" s="356"/>
      <c r="O545" s="330"/>
      <c r="P545" s="357">
        <f t="shared" si="195"/>
        <v>0</v>
      </c>
      <c r="Q545" s="331"/>
      <c r="R545" s="377">
        <f t="shared" si="197"/>
        <v>0</v>
      </c>
      <c r="S545" s="331"/>
      <c r="Z545" s="442"/>
      <c r="AA545" s="373"/>
      <c r="AB545" s="373"/>
      <c r="AC545" s="373"/>
      <c r="AD545" s="373"/>
    </row>
    <row r="546" spans="1:30" ht="14.1" customHeight="1" x14ac:dyDescent="0.25">
      <c r="A546" s="43"/>
      <c r="B546" s="44"/>
      <c r="C546" s="104" t="s">
        <v>347</v>
      </c>
      <c r="D546" s="105">
        <v>639</v>
      </c>
      <c r="E546" s="173"/>
      <c r="F546" s="20"/>
      <c r="G546" s="273"/>
      <c r="H546" s="173">
        <f t="shared" si="188"/>
        <v>0</v>
      </c>
      <c r="I546" s="279"/>
      <c r="J546" s="204"/>
      <c r="K546" s="204"/>
      <c r="L546" s="204"/>
      <c r="M546" s="204">
        <v>590</v>
      </c>
      <c r="N546" s="356"/>
      <c r="O546" s="330"/>
      <c r="P546" s="357">
        <f t="shared" si="195"/>
        <v>0</v>
      </c>
      <c r="Q546" s="331"/>
      <c r="R546" s="377">
        <f t="shared" si="197"/>
        <v>0</v>
      </c>
      <c r="S546" s="331"/>
      <c r="Z546" s="442"/>
      <c r="AA546" s="373"/>
      <c r="AB546" s="373"/>
      <c r="AC546" s="373"/>
      <c r="AD546" s="373"/>
    </row>
    <row r="547" spans="1:30" ht="14.1" customHeight="1" x14ac:dyDescent="0.25">
      <c r="A547" s="43"/>
      <c r="B547" s="44">
        <v>5513</v>
      </c>
      <c r="C547" s="45" t="s">
        <v>181</v>
      </c>
      <c r="D547" s="20"/>
      <c r="E547" s="156">
        <v>300</v>
      </c>
      <c r="F547" s="20"/>
      <c r="G547" s="273"/>
      <c r="H547" s="156">
        <f t="shared" si="188"/>
        <v>300</v>
      </c>
      <c r="I547" s="207"/>
      <c r="J547" s="157"/>
      <c r="K547" s="157"/>
      <c r="L547" s="157">
        <v>300</v>
      </c>
      <c r="M547" s="157">
        <v>14</v>
      </c>
      <c r="N547" s="351"/>
      <c r="O547" s="225"/>
      <c r="P547" s="228">
        <f t="shared" si="195"/>
        <v>0</v>
      </c>
      <c r="Q547" s="331"/>
      <c r="R547" s="377">
        <f t="shared" si="197"/>
        <v>0</v>
      </c>
      <c r="S547" s="331">
        <v>74</v>
      </c>
      <c r="Z547" s="442"/>
      <c r="AA547" s="373"/>
      <c r="AB547" s="373"/>
      <c r="AC547" s="373"/>
      <c r="AD547" s="373"/>
    </row>
    <row r="548" spans="1:30" ht="14.1" customHeight="1" x14ac:dyDescent="0.25">
      <c r="A548" s="43"/>
      <c r="B548" s="44" t="s">
        <v>182</v>
      </c>
      <c r="C548" s="45" t="s">
        <v>162</v>
      </c>
      <c r="D548" s="20">
        <v>390</v>
      </c>
      <c r="E548" s="156">
        <v>450</v>
      </c>
      <c r="F548" s="20"/>
      <c r="G548" s="273"/>
      <c r="H548" s="156">
        <f t="shared" si="188"/>
        <v>450</v>
      </c>
      <c r="I548" s="207"/>
      <c r="J548" s="157"/>
      <c r="K548" s="157"/>
      <c r="L548" s="157">
        <v>450</v>
      </c>
      <c r="M548" s="157">
        <v>1627.3</v>
      </c>
      <c r="N548" s="351">
        <v>700</v>
      </c>
      <c r="O548" s="225"/>
      <c r="P548" s="228">
        <f t="shared" si="195"/>
        <v>700</v>
      </c>
      <c r="Q548" s="331"/>
      <c r="R548" s="377">
        <f t="shared" si="197"/>
        <v>700</v>
      </c>
      <c r="S548" s="331">
        <v>841</v>
      </c>
      <c r="Z548" s="442"/>
      <c r="AA548" s="373"/>
      <c r="AB548" s="373"/>
      <c r="AC548" s="373"/>
      <c r="AD548" s="373"/>
    </row>
    <row r="549" spans="1:30" ht="14.1" customHeight="1" x14ac:dyDescent="0.25">
      <c r="A549" s="43"/>
      <c r="B549" s="44">
        <v>5515</v>
      </c>
      <c r="C549" s="45" t="s">
        <v>184</v>
      </c>
      <c r="D549" s="20">
        <v>4796</v>
      </c>
      <c r="E549" s="156">
        <v>18000</v>
      </c>
      <c r="F549" s="20"/>
      <c r="G549" s="273"/>
      <c r="H549" s="156">
        <f t="shared" si="188"/>
        <v>18000</v>
      </c>
      <c r="I549" s="207"/>
      <c r="J549" s="157"/>
      <c r="K549" s="157"/>
      <c r="L549" s="157">
        <v>18000</v>
      </c>
      <c r="M549" s="157">
        <v>22398.3</v>
      </c>
      <c r="N549" s="351"/>
      <c r="O549" s="225"/>
      <c r="P549" s="228">
        <f t="shared" si="195"/>
        <v>0</v>
      </c>
      <c r="Q549" s="331"/>
      <c r="R549" s="377">
        <f t="shared" si="197"/>
        <v>0</v>
      </c>
      <c r="S549" s="331"/>
      <c r="Z549" s="442"/>
      <c r="AA549" s="373"/>
      <c r="AB549" s="373"/>
      <c r="AC549" s="373"/>
      <c r="AD549" s="373"/>
    </row>
    <row r="550" spans="1:30" ht="14.1" customHeight="1" x14ac:dyDescent="0.25">
      <c r="A550" s="43"/>
      <c r="B550" s="44" t="s">
        <v>185</v>
      </c>
      <c r="C550" s="45" t="s">
        <v>186</v>
      </c>
      <c r="D550" s="20"/>
      <c r="E550" s="156">
        <v>300</v>
      </c>
      <c r="F550" s="20"/>
      <c r="G550" s="273"/>
      <c r="H550" s="156">
        <f t="shared" si="188"/>
        <v>300</v>
      </c>
      <c r="I550" s="207"/>
      <c r="J550" s="157"/>
      <c r="K550" s="157"/>
      <c r="L550" s="157">
        <v>300</v>
      </c>
      <c r="M550" s="157">
        <v>0</v>
      </c>
      <c r="N550" s="351"/>
      <c r="O550" s="225"/>
      <c r="P550" s="228">
        <f t="shared" si="195"/>
        <v>0</v>
      </c>
      <c r="Q550" s="331"/>
      <c r="R550" s="377">
        <f t="shared" si="197"/>
        <v>0</v>
      </c>
      <c r="S550" s="331"/>
      <c r="Z550" s="442"/>
      <c r="AA550" s="373"/>
      <c r="AB550" s="373"/>
      <c r="AC550" s="373"/>
      <c r="AD550" s="373"/>
    </row>
    <row r="551" spans="1:30" ht="14.1" customHeight="1" x14ac:dyDescent="0.25">
      <c r="A551" s="43"/>
      <c r="B551" s="44">
        <v>5522</v>
      </c>
      <c r="C551" s="45" t="s">
        <v>188</v>
      </c>
      <c r="D551" s="20"/>
      <c r="E551" s="263"/>
      <c r="F551" s="20"/>
      <c r="G551" s="273"/>
      <c r="H551" s="156"/>
      <c r="I551" s="207"/>
      <c r="J551" s="157"/>
      <c r="K551" s="157"/>
      <c r="L551" s="157">
        <v>0</v>
      </c>
      <c r="M551" s="157">
        <v>100.8</v>
      </c>
      <c r="N551" s="351"/>
      <c r="O551" s="225"/>
      <c r="P551" s="228">
        <f t="shared" si="195"/>
        <v>0</v>
      </c>
      <c r="Q551" s="331"/>
      <c r="R551" s="377">
        <f t="shared" si="197"/>
        <v>0</v>
      </c>
      <c r="S551" s="331"/>
    </row>
    <row r="552" spans="1:30" ht="14.1" customHeight="1" x14ac:dyDescent="0.25">
      <c r="A552" s="43"/>
      <c r="B552" s="44" t="s">
        <v>337</v>
      </c>
      <c r="C552" s="45" t="s">
        <v>338</v>
      </c>
      <c r="D552" s="20">
        <v>1117</v>
      </c>
      <c r="E552" s="156">
        <v>1300</v>
      </c>
      <c r="F552" s="20"/>
      <c r="G552" s="273"/>
      <c r="H552" s="156">
        <f t="shared" si="188"/>
        <v>1300</v>
      </c>
      <c r="I552" s="207"/>
      <c r="J552" s="157"/>
      <c r="K552" s="157"/>
      <c r="L552" s="157">
        <v>1300</v>
      </c>
      <c r="M552" s="157">
        <v>1300.46</v>
      </c>
      <c r="N552" s="351">
        <v>1300</v>
      </c>
      <c r="O552" s="225"/>
      <c r="P552" s="228">
        <f t="shared" si="195"/>
        <v>1300</v>
      </c>
      <c r="Q552" s="331"/>
      <c r="R552" s="377">
        <f t="shared" si="197"/>
        <v>1300</v>
      </c>
      <c r="S552" s="331">
        <v>622</v>
      </c>
    </row>
    <row r="553" spans="1:30" ht="14.1" customHeight="1" x14ac:dyDescent="0.25">
      <c r="A553" s="43"/>
      <c r="B553" s="44" t="s">
        <v>189</v>
      </c>
      <c r="C553" s="45" t="s">
        <v>190</v>
      </c>
      <c r="D553" s="20"/>
      <c r="E553" s="156">
        <v>4800</v>
      </c>
      <c r="F553" s="20"/>
      <c r="G553" s="273"/>
      <c r="H553" s="156">
        <f t="shared" si="188"/>
        <v>4800</v>
      </c>
      <c r="I553" s="207"/>
      <c r="J553" s="157"/>
      <c r="K553" s="157"/>
      <c r="L553" s="157">
        <v>4800</v>
      </c>
      <c r="M553" s="157">
        <v>1897.55</v>
      </c>
      <c r="N553" s="351">
        <v>300</v>
      </c>
      <c r="O553" s="225"/>
      <c r="P553" s="228">
        <f t="shared" si="195"/>
        <v>300</v>
      </c>
      <c r="Q553" s="331"/>
      <c r="R553" s="377">
        <f t="shared" si="197"/>
        <v>300</v>
      </c>
      <c r="S553" s="331">
        <v>219</v>
      </c>
      <c r="Z553" s="442"/>
      <c r="AA553" s="373"/>
      <c r="AB553" s="373"/>
      <c r="AC553" s="373"/>
    </row>
    <row r="554" spans="1:30" ht="14.1" customHeight="1" x14ac:dyDescent="0.25">
      <c r="A554" s="67" t="s">
        <v>348</v>
      </c>
      <c r="B554" s="68"/>
      <c r="C554" s="69" t="s">
        <v>349</v>
      </c>
      <c r="D554" s="79">
        <f>+D555+D556</f>
        <v>17015</v>
      </c>
      <c r="E554" s="79">
        <f>+E555+E556</f>
        <v>18560</v>
      </c>
      <c r="F554" s="79">
        <f t="shared" ref="F554:I554" si="198">+F555+F556</f>
        <v>0</v>
      </c>
      <c r="G554" s="75">
        <f t="shared" si="198"/>
        <v>0</v>
      </c>
      <c r="H554" s="79">
        <f t="shared" si="198"/>
        <v>19460</v>
      </c>
      <c r="I554" s="239">
        <f t="shared" si="198"/>
        <v>900</v>
      </c>
      <c r="J554" s="75">
        <f>+J555+J556</f>
        <v>-800</v>
      </c>
      <c r="K554" s="75">
        <f t="shared" ref="K554:M554" si="199">+K555+K556</f>
        <v>0</v>
      </c>
      <c r="L554" s="75">
        <f t="shared" si="199"/>
        <v>18660</v>
      </c>
      <c r="M554" s="75">
        <f t="shared" si="199"/>
        <v>16027.279999999999</v>
      </c>
      <c r="N554" s="352">
        <f>+N555+N556</f>
        <v>18550</v>
      </c>
      <c r="O554" s="224">
        <f>+O555+O556</f>
        <v>0</v>
      </c>
      <c r="P554" s="352">
        <f>+O554+N554</f>
        <v>18550</v>
      </c>
      <c r="Q554" s="341"/>
      <c r="R554" s="379">
        <f>+Q554+P554</f>
        <v>18550</v>
      </c>
      <c r="S554" s="224">
        <f>+S555+S556</f>
        <v>10138</v>
      </c>
      <c r="Z554" s="442"/>
      <c r="AA554" s="373"/>
      <c r="AB554" s="373"/>
      <c r="AC554" s="373"/>
    </row>
    <row r="555" spans="1:30" ht="14.1" customHeight="1" x14ac:dyDescent="0.25">
      <c r="A555" s="43"/>
      <c r="B555" s="50" t="s">
        <v>151</v>
      </c>
      <c r="C555" s="51" t="s">
        <v>152</v>
      </c>
      <c r="D555" s="19">
        <v>9104</v>
      </c>
      <c r="E555" s="153">
        <v>9560</v>
      </c>
      <c r="F555" s="21"/>
      <c r="G555" s="273"/>
      <c r="H555" s="156">
        <f t="shared" si="188"/>
        <v>10460</v>
      </c>
      <c r="I555" s="205">
        <v>900</v>
      </c>
      <c r="J555" s="184"/>
      <c r="K555" s="184"/>
      <c r="L555" s="184">
        <v>10460</v>
      </c>
      <c r="M555" s="184">
        <v>8427.84</v>
      </c>
      <c r="N555" s="348">
        <v>9600</v>
      </c>
      <c r="O555" s="221">
        <v>0</v>
      </c>
      <c r="P555" s="353">
        <f t="shared" ref="P555:P576" si="200">+O555+N555</f>
        <v>9600</v>
      </c>
      <c r="Q555" s="331"/>
      <c r="R555" s="378">
        <f>+Q555+P555</f>
        <v>9600</v>
      </c>
      <c r="S555" s="226">
        <v>5600</v>
      </c>
      <c r="Z555" s="442"/>
      <c r="AA555" s="373"/>
      <c r="AB555" s="373"/>
      <c r="AC555" s="373"/>
    </row>
    <row r="556" spans="1:30" ht="14.1" customHeight="1" x14ac:dyDescent="0.25">
      <c r="A556" s="43"/>
      <c r="B556" s="50" t="s">
        <v>153</v>
      </c>
      <c r="C556" s="51" t="s">
        <v>154</v>
      </c>
      <c r="D556" s="21">
        <f>+D557+D558+D559+D560+D569+D570+D571+D572+D573+D574+D575+D576</f>
        <v>7911</v>
      </c>
      <c r="E556" s="153">
        <f>+E557+E559+E560+E569+E570+E571+E572+E573+E574+E575+E576</f>
        <v>9000</v>
      </c>
      <c r="F556" s="51">
        <f>SUM(F557:F576)</f>
        <v>0</v>
      </c>
      <c r="G556" s="273"/>
      <c r="H556" s="156">
        <f t="shared" si="188"/>
        <v>9000</v>
      </c>
      <c r="I556" s="294"/>
      <c r="J556" s="184">
        <v>-800</v>
      </c>
      <c r="K556" s="184"/>
      <c r="L556" s="184">
        <f>+L557+L558+L559+L560+L569+L570+L571+L572+L573+L574+L575+L576</f>
        <v>8200</v>
      </c>
      <c r="M556" s="184">
        <f>+M557+M558+M559+M560+M569+M570+M571+M572+M573+M574+M575+M576</f>
        <v>7599.44</v>
      </c>
      <c r="N556" s="348">
        <f>+N557+N558+N559+N560+N569+N570+N571+N572+N573+N574+N575+N576</f>
        <v>8950</v>
      </c>
      <c r="O556" s="221">
        <f>+O557+O558+O559+O560+O569+O570+O571+O572+O573+O574+O575+O576</f>
        <v>0</v>
      </c>
      <c r="P556" s="353">
        <f t="shared" si="200"/>
        <v>8950</v>
      </c>
      <c r="Q556" s="331"/>
      <c r="R556" s="378">
        <f t="shared" ref="R556:R576" si="201">+Q556+P556</f>
        <v>8950</v>
      </c>
      <c r="S556" s="226">
        <f>+S557+S558+S559+S560+S569+S570+S571+S572+S573+S574+S575+S576</f>
        <v>4538</v>
      </c>
      <c r="Z556" s="442"/>
      <c r="AA556" s="373"/>
      <c r="AB556" s="373"/>
      <c r="AC556" s="373"/>
    </row>
    <row r="557" spans="1:30" ht="14.1" customHeight="1" x14ac:dyDescent="0.25">
      <c r="A557" s="43"/>
      <c r="B557" s="44" t="s">
        <v>155</v>
      </c>
      <c r="C557" s="45" t="s">
        <v>166</v>
      </c>
      <c r="D557" s="20">
        <v>1526</v>
      </c>
      <c r="E557" s="156">
        <v>1250</v>
      </c>
      <c r="F557" s="20"/>
      <c r="G557" s="273"/>
      <c r="H557" s="156">
        <f t="shared" si="188"/>
        <v>1250</v>
      </c>
      <c r="I557" s="207"/>
      <c r="J557" s="157"/>
      <c r="K557" s="157"/>
      <c r="L557" s="157">
        <v>1250</v>
      </c>
      <c r="M557" s="157">
        <v>1387</v>
      </c>
      <c r="N557" s="351">
        <v>1950</v>
      </c>
      <c r="O557" s="225"/>
      <c r="P557" s="354">
        <f t="shared" si="200"/>
        <v>1950</v>
      </c>
      <c r="Q557" s="331"/>
      <c r="R557" s="377">
        <f t="shared" si="201"/>
        <v>1950</v>
      </c>
      <c r="S557" s="331">
        <v>112</v>
      </c>
      <c r="Z557" s="442"/>
      <c r="AA557" s="373"/>
      <c r="AB557" s="373"/>
      <c r="AC557" s="373"/>
    </row>
    <row r="558" spans="1:30" ht="14.1" customHeight="1" x14ac:dyDescent="0.25">
      <c r="A558" s="43"/>
      <c r="B558" s="44">
        <v>5503</v>
      </c>
      <c r="C558" s="45" t="s">
        <v>350</v>
      </c>
      <c r="D558" s="20">
        <v>40</v>
      </c>
      <c r="E558" s="156"/>
      <c r="F558" s="20"/>
      <c r="G558" s="273"/>
      <c r="H558" s="156">
        <f t="shared" si="188"/>
        <v>0</v>
      </c>
      <c r="I558" s="207"/>
      <c r="J558" s="157"/>
      <c r="K558" s="157"/>
      <c r="L558" s="157"/>
      <c r="M558" s="157"/>
      <c r="N558" s="351">
        <v>200</v>
      </c>
      <c r="O558" s="225"/>
      <c r="P558" s="354">
        <f t="shared" si="200"/>
        <v>200</v>
      </c>
      <c r="Q558" s="331"/>
      <c r="R558" s="377">
        <f t="shared" si="201"/>
        <v>200</v>
      </c>
      <c r="S558" s="331"/>
      <c r="Z558" s="442"/>
      <c r="AA558" s="373"/>
      <c r="AB558" s="373"/>
      <c r="AC558" s="373"/>
    </row>
    <row r="559" spans="1:30" ht="14.1" customHeight="1" x14ac:dyDescent="0.25">
      <c r="A559" s="43"/>
      <c r="B559" s="44" t="s">
        <v>158</v>
      </c>
      <c r="C559" s="45" t="s">
        <v>169</v>
      </c>
      <c r="D559" s="20">
        <v>463</v>
      </c>
      <c r="E559" s="156">
        <v>550</v>
      </c>
      <c r="F559" s="20"/>
      <c r="G559" s="273"/>
      <c r="H559" s="156">
        <f t="shared" si="188"/>
        <v>550</v>
      </c>
      <c r="I559" s="207"/>
      <c r="J559" s="157"/>
      <c r="K559" s="157"/>
      <c r="L559" s="157">
        <v>550</v>
      </c>
      <c r="M559" s="157">
        <v>137</v>
      </c>
      <c r="N559" s="351"/>
      <c r="O559" s="225"/>
      <c r="P559" s="354">
        <f t="shared" si="200"/>
        <v>0</v>
      </c>
      <c r="Q559" s="331"/>
      <c r="R559" s="377">
        <f t="shared" si="201"/>
        <v>0</v>
      </c>
      <c r="S559" s="331">
        <v>969</v>
      </c>
      <c r="Z559" s="442"/>
      <c r="AA559" s="373"/>
      <c r="AB559" s="373"/>
      <c r="AC559" s="373"/>
    </row>
    <row r="560" spans="1:30" ht="14.1" customHeight="1" x14ac:dyDescent="0.25">
      <c r="A560" s="43"/>
      <c r="B560" s="44" t="s">
        <v>170</v>
      </c>
      <c r="C560" s="45" t="s">
        <v>160</v>
      </c>
      <c r="D560" s="20">
        <f>SUM(D561:D568)</f>
        <v>2106</v>
      </c>
      <c r="E560" s="156">
        <f>SUM(E561:E568)</f>
        <v>3050</v>
      </c>
      <c r="F560" s="20"/>
      <c r="G560" s="273"/>
      <c r="H560" s="156">
        <f t="shared" si="188"/>
        <v>3050</v>
      </c>
      <c r="I560" s="207"/>
      <c r="J560" s="157">
        <f>SUM(J561:J568)</f>
        <v>0</v>
      </c>
      <c r="K560" s="157"/>
      <c r="L560" s="157">
        <v>3050</v>
      </c>
      <c r="M560" s="157">
        <v>2421.04</v>
      </c>
      <c r="N560" s="351">
        <f>+N561+N562+N563+N564+N565+N566+N567+N568</f>
        <v>2900</v>
      </c>
      <c r="O560" s="225"/>
      <c r="P560" s="354">
        <f t="shared" si="200"/>
        <v>2900</v>
      </c>
      <c r="Q560" s="331"/>
      <c r="R560" s="377">
        <f t="shared" si="201"/>
        <v>2900</v>
      </c>
      <c r="S560" s="331">
        <f>SUM(S561:S568)</f>
        <v>1593</v>
      </c>
      <c r="Z560" s="442"/>
      <c r="AA560" s="373"/>
      <c r="AB560" s="373"/>
      <c r="AC560" s="373"/>
    </row>
    <row r="561" spans="1:114" ht="14.1" customHeight="1" x14ac:dyDescent="0.25">
      <c r="A561" s="43"/>
      <c r="B561" s="44"/>
      <c r="C561" s="104" t="s">
        <v>171</v>
      </c>
      <c r="D561" s="105">
        <v>1070</v>
      </c>
      <c r="E561" s="173">
        <v>1200</v>
      </c>
      <c r="F561" s="20"/>
      <c r="G561" s="276"/>
      <c r="H561" s="173">
        <f t="shared" si="188"/>
        <v>1200</v>
      </c>
      <c r="I561" s="279"/>
      <c r="J561" s="204"/>
      <c r="K561" s="204"/>
      <c r="L561" s="204">
        <v>0</v>
      </c>
      <c r="M561" s="204">
        <v>815.23</v>
      </c>
      <c r="N561" s="356">
        <v>1500</v>
      </c>
      <c r="O561" s="330"/>
      <c r="P561" s="355">
        <f t="shared" si="200"/>
        <v>1500</v>
      </c>
      <c r="Q561" s="331"/>
      <c r="R561" s="377">
        <f t="shared" si="201"/>
        <v>1500</v>
      </c>
      <c r="S561" s="331">
        <v>530</v>
      </c>
      <c r="Y561" s="442"/>
      <c r="Z561" s="442"/>
      <c r="AA561" s="373"/>
      <c r="AB561" s="373"/>
      <c r="AC561" s="373"/>
    </row>
    <row r="562" spans="1:114" ht="14.1" customHeight="1" x14ac:dyDescent="0.25">
      <c r="A562" s="43"/>
      <c r="B562" s="44"/>
      <c r="C562" s="104" t="s">
        <v>172</v>
      </c>
      <c r="D562" s="105">
        <v>152</v>
      </c>
      <c r="E562" s="173">
        <v>250</v>
      </c>
      <c r="F562" s="20"/>
      <c r="G562" s="276"/>
      <c r="H562" s="173">
        <f t="shared" si="188"/>
        <v>250</v>
      </c>
      <c r="I562" s="279"/>
      <c r="J562" s="204"/>
      <c r="K562" s="204"/>
      <c r="L562" s="204">
        <v>0</v>
      </c>
      <c r="M562" s="204">
        <v>135.88999999999999</v>
      </c>
      <c r="N562" s="356">
        <v>300</v>
      </c>
      <c r="O562" s="330"/>
      <c r="P562" s="355">
        <f t="shared" si="200"/>
        <v>300</v>
      </c>
      <c r="Q562" s="331"/>
      <c r="R562" s="377">
        <f t="shared" si="201"/>
        <v>300</v>
      </c>
      <c r="S562" s="331">
        <v>80</v>
      </c>
      <c r="Y562" s="442"/>
      <c r="Z562" s="442"/>
      <c r="AA562" s="445"/>
      <c r="AB562" s="445"/>
      <c r="AC562" s="445"/>
    </row>
    <row r="563" spans="1:114" ht="14.1" customHeight="1" x14ac:dyDescent="0.25">
      <c r="A563" s="43"/>
      <c r="B563" s="44"/>
      <c r="C563" s="104" t="s">
        <v>173</v>
      </c>
      <c r="D563" s="105"/>
      <c r="E563" s="173">
        <v>50</v>
      </c>
      <c r="F563" s="20"/>
      <c r="G563" s="276"/>
      <c r="H563" s="173">
        <f t="shared" si="188"/>
        <v>50</v>
      </c>
      <c r="I563" s="279"/>
      <c r="J563" s="204"/>
      <c r="K563" s="204"/>
      <c r="L563" s="204"/>
      <c r="M563" s="204"/>
      <c r="N563" s="356">
        <v>200</v>
      </c>
      <c r="O563" s="330"/>
      <c r="P563" s="355">
        <f t="shared" si="200"/>
        <v>200</v>
      </c>
      <c r="Q563" s="331"/>
      <c r="R563" s="377">
        <f t="shared" si="201"/>
        <v>200</v>
      </c>
      <c r="S563" s="331"/>
      <c r="Y563" s="442"/>
      <c r="Z563" s="442"/>
      <c r="AA563" s="445"/>
      <c r="AB563" s="445"/>
      <c r="AC563" s="445"/>
    </row>
    <row r="564" spans="1:114" ht="14.1" customHeight="1" x14ac:dyDescent="0.25">
      <c r="A564" s="43"/>
      <c r="B564" s="44"/>
      <c r="C564" s="104" t="s">
        <v>174</v>
      </c>
      <c r="D564" s="105">
        <v>20</v>
      </c>
      <c r="E564" s="173">
        <v>200</v>
      </c>
      <c r="F564" s="20"/>
      <c r="G564" s="276"/>
      <c r="H564" s="173">
        <f t="shared" si="188"/>
        <v>200</v>
      </c>
      <c r="I564" s="279"/>
      <c r="J564" s="204"/>
      <c r="K564" s="204"/>
      <c r="L564" s="204"/>
      <c r="M564" s="204">
        <v>57</v>
      </c>
      <c r="N564" s="356">
        <v>100</v>
      </c>
      <c r="O564" s="330"/>
      <c r="P564" s="355">
        <f t="shared" si="200"/>
        <v>100</v>
      </c>
      <c r="Q564" s="331"/>
      <c r="R564" s="377">
        <f t="shared" si="201"/>
        <v>100</v>
      </c>
      <c r="S564" s="331">
        <v>170</v>
      </c>
      <c r="Y564" s="442"/>
      <c r="Z564" s="442"/>
      <c r="AA564" s="445"/>
      <c r="AB564" s="445"/>
      <c r="AC564" s="445"/>
    </row>
    <row r="565" spans="1:114" ht="14.1" customHeight="1" x14ac:dyDescent="0.25">
      <c r="A565" s="43"/>
      <c r="B565" s="44"/>
      <c r="C565" s="104" t="s">
        <v>176</v>
      </c>
      <c r="D565" s="105">
        <v>264</v>
      </c>
      <c r="E565" s="173">
        <v>300</v>
      </c>
      <c r="F565" s="20"/>
      <c r="G565" s="276"/>
      <c r="H565" s="173">
        <f t="shared" si="188"/>
        <v>300</v>
      </c>
      <c r="I565" s="279"/>
      <c r="J565" s="204"/>
      <c r="K565" s="204"/>
      <c r="L565" s="204"/>
      <c r="M565" s="204">
        <v>630</v>
      </c>
      <c r="N565" s="356">
        <v>300</v>
      </c>
      <c r="O565" s="330"/>
      <c r="P565" s="355">
        <f t="shared" si="200"/>
        <v>300</v>
      </c>
      <c r="Q565" s="331"/>
      <c r="R565" s="377">
        <f t="shared" si="201"/>
        <v>300</v>
      </c>
      <c r="S565" s="331">
        <v>293</v>
      </c>
      <c r="Y565" s="442"/>
      <c r="Z565" s="442"/>
      <c r="AA565" s="445"/>
      <c r="AB565" s="445"/>
      <c r="AC565" s="445"/>
    </row>
    <row r="566" spans="1:114" ht="14.1" customHeight="1" x14ac:dyDescent="0.25">
      <c r="A566" s="43"/>
      <c r="B566" s="44"/>
      <c r="C566" s="104" t="s">
        <v>342</v>
      </c>
      <c r="D566" s="105"/>
      <c r="E566" s="173">
        <v>300</v>
      </c>
      <c r="F566" s="20"/>
      <c r="G566" s="276"/>
      <c r="H566" s="173">
        <f t="shared" si="188"/>
        <v>300</v>
      </c>
      <c r="I566" s="279"/>
      <c r="J566" s="204"/>
      <c r="K566" s="204"/>
      <c r="L566" s="204"/>
      <c r="M566" s="204"/>
      <c r="N566" s="356">
        <v>500</v>
      </c>
      <c r="O566" s="330"/>
      <c r="P566" s="355">
        <f t="shared" si="200"/>
        <v>500</v>
      </c>
      <c r="Q566" s="331"/>
      <c r="R566" s="377">
        <f t="shared" si="201"/>
        <v>500</v>
      </c>
      <c r="S566" s="331"/>
      <c r="Y566" s="442"/>
      <c r="Z566" s="442"/>
      <c r="AA566" s="445"/>
      <c r="AB566" s="445"/>
      <c r="AC566" s="445"/>
    </row>
    <row r="567" spans="1:114" ht="14.1" customHeight="1" x14ac:dyDescent="0.25">
      <c r="A567" s="43"/>
      <c r="B567" s="44"/>
      <c r="C567" s="104" t="s">
        <v>178</v>
      </c>
      <c r="D567" s="105">
        <v>19</v>
      </c>
      <c r="E567" s="173">
        <v>700</v>
      </c>
      <c r="F567" s="20"/>
      <c r="G567" s="276"/>
      <c r="H567" s="173">
        <f t="shared" si="188"/>
        <v>700</v>
      </c>
      <c r="I567" s="279"/>
      <c r="J567" s="204"/>
      <c r="K567" s="204"/>
      <c r="L567" s="204"/>
      <c r="M567" s="204">
        <v>62</v>
      </c>
      <c r="N567" s="356"/>
      <c r="O567" s="330"/>
      <c r="P567" s="355">
        <f t="shared" si="200"/>
        <v>0</v>
      </c>
      <c r="Q567" s="331"/>
      <c r="R567" s="377">
        <f t="shared" si="201"/>
        <v>0</v>
      </c>
      <c r="S567" s="331"/>
      <c r="Y567" s="442"/>
      <c r="Z567" s="442"/>
      <c r="AA567" s="445"/>
      <c r="AB567" s="445"/>
      <c r="AC567" s="445"/>
    </row>
    <row r="568" spans="1:114" ht="14.1" customHeight="1" x14ac:dyDescent="0.25">
      <c r="A568" s="43"/>
      <c r="B568" s="44"/>
      <c r="C568" s="104" t="s">
        <v>179</v>
      </c>
      <c r="D568" s="105">
        <v>581</v>
      </c>
      <c r="E568" s="173">
        <v>50</v>
      </c>
      <c r="F568" s="20"/>
      <c r="G568" s="276"/>
      <c r="H568" s="173">
        <f t="shared" si="188"/>
        <v>50</v>
      </c>
      <c r="I568" s="279"/>
      <c r="J568" s="204"/>
      <c r="K568" s="204"/>
      <c r="L568" s="204"/>
      <c r="M568" s="204">
        <v>721</v>
      </c>
      <c r="N568" s="356"/>
      <c r="O568" s="330"/>
      <c r="P568" s="355">
        <f t="shared" si="200"/>
        <v>0</v>
      </c>
      <c r="Q568" s="331"/>
      <c r="R568" s="377">
        <f t="shared" si="201"/>
        <v>0</v>
      </c>
      <c r="S568" s="331">
        <v>520</v>
      </c>
      <c r="T568" s="442"/>
      <c r="U568" s="442"/>
      <c r="Y568" s="442"/>
      <c r="Z568" s="442"/>
      <c r="AA568" s="445"/>
      <c r="AB568" s="445"/>
      <c r="AC568" s="445"/>
    </row>
    <row r="569" spans="1:114" s="3" customFormat="1" ht="14.1" customHeight="1" x14ac:dyDescent="0.25">
      <c r="A569" s="110"/>
      <c r="B569" s="44">
        <v>5513</v>
      </c>
      <c r="C569" s="45" t="s">
        <v>181</v>
      </c>
      <c r="D569" s="20">
        <v>0</v>
      </c>
      <c r="E569" s="156">
        <v>150</v>
      </c>
      <c r="F569" s="20"/>
      <c r="G569" s="273"/>
      <c r="H569" s="156">
        <f t="shared" si="188"/>
        <v>150</v>
      </c>
      <c r="I569" s="207"/>
      <c r="J569" s="157"/>
      <c r="K569" s="157"/>
      <c r="L569" s="157">
        <v>150</v>
      </c>
      <c r="M569" s="157"/>
      <c r="N569" s="351"/>
      <c r="O569" s="225"/>
      <c r="P569" s="354">
        <f t="shared" si="200"/>
        <v>0</v>
      </c>
      <c r="Q569" s="331"/>
      <c r="R569" s="377">
        <f t="shared" si="201"/>
        <v>0</v>
      </c>
      <c r="S569" s="331"/>
      <c r="T569" s="442"/>
      <c r="U569" s="442"/>
      <c r="V569" s="373"/>
      <c r="W569" s="373"/>
      <c r="X569" s="373"/>
      <c r="Y569" s="442"/>
      <c r="Z569" s="442"/>
      <c r="AA569" s="445"/>
      <c r="AB569" s="445"/>
      <c r="AC569" s="445"/>
      <c r="AD569" s="450"/>
      <c r="AE569" s="450"/>
      <c r="AF569" s="450"/>
      <c r="AG569" s="450"/>
      <c r="AH569" s="450"/>
      <c r="AI569" s="450"/>
      <c r="AJ569" s="450"/>
      <c r="AK569" s="450"/>
      <c r="AL569" s="450"/>
      <c r="AM569" s="450"/>
      <c r="AN569" s="450"/>
      <c r="AO569" s="450"/>
      <c r="AP569" s="450"/>
      <c r="AQ569" s="450"/>
      <c r="AR569" s="450"/>
      <c r="AS569" s="450"/>
      <c r="AT569" s="450"/>
      <c r="AU569" s="450"/>
      <c r="AV569" s="450"/>
      <c r="AW569" s="450"/>
      <c r="AX569" s="450"/>
      <c r="AY569" s="450"/>
      <c r="AZ569" s="450"/>
      <c r="BA569" s="450"/>
      <c r="BB569" s="450"/>
      <c r="BC569" s="450"/>
      <c r="BD569" s="450"/>
      <c r="BE569" s="450"/>
      <c r="BF569" s="450"/>
      <c r="BG569" s="450"/>
      <c r="BH569" s="450"/>
      <c r="BI569" s="450"/>
      <c r="BJ569" s="450"/>
      <c r="BK569" s="450"/>
      <c r="BL569" s="450"/>
      <c r="BM569" s="450"/>
      <c r="BN569" s="450"/>
      <c r="BO569" s="450"/>
      <c r="BP569" s="450"/>
      <c r="BQ569" s="450"/>
      <c r="BR569" s="450"/>
      <c r="BS569" s="450"/>
      <c r="BT569" s="450"/>
      <c r="BU569" s="450"/>
      <c r="BV569" s="450"/>
      <c r="BW569" s="450"/>
      <c r="BX569" s="450"/>
      <c r="BY569" s="450"/>
      <c r="BZ569" s="450"/>
      <c r="CA569" s="450"/>
      <c r="CB569" s="450"/>
      <c r="CC569" s="450"/>
      <c r="CD569" s="450"/>
      <c r="CE569" s="450"/>
      <c r="CF569" s="450"/>
      <c r="CG569" s="450"/>
      <c r="CH569" s="450"/>
      <c r="CI569" s="450"/>
      <c r="CJ569" s="450"/>
      <c r="CK569" s="450"/>
      <c r="CL569" s="450"/>
      <c r="CM569" s="450"/>
      <c r="CN569" s="450"/>
      <c r="CO569" s="450"/>
      <c r="CP569" s="450"/>
      <c r="CQ569" s="450"/>
      <c r="CR569" s="450"/>
      <c r="CS569" s="450"/>
      <c r="CT569" s="450"/>
      <c r="CU569" s="450"/>
      <c r="CV569" s="450"/>
      <c r="CW569" s="450"/>
      <c r="CX569" s="450"/>
      <c r="CY569" s="450"/>
      <c r="CZ569" s="450"/>
      <c r="DA569" s="450"/>
      <c r="DB569" s="450"/>
      <c r="DC569" s="450"/>
      <c r="DD569" s="450"/>
      <c r="DE569" s="450"/>
      <c r="DF569" s="450"/>
      <c r="DG569" s="450"/>
      <c r="DH569" s="450"/>
      <c r="DI569" s="450"/>
      <c r="DJ569" s="450"/>
    </row>
    <row r="570" spans="1:114" ht="14.1" customHeight="1" x14ac:dyDescent="0.25">
      <c r="A570" s="43"/>
      <c r="B570" s="44" t="s">
        <v>182</v>
      </c>
      <c r="C570" s="45" t="s">
        <v>162</v>
      </c>
      <c r="D570" s="20">
        <v>1077</v>
      </c>
      <c r="E570" s="156">
        <v>600</v>
      </c>
      <c r="F570" s="20"/>
      <c r="G570" s="273"/>
      <c r="H570" s="156">
        <f t="shared" si="188"/>
        <v>600</v>
      </c>
      <c r="I570" s="207"/>
      <c r="J570" s="157"/>
      <c r="K570" s="157"/>
      <c r="L570" s="157">
        <v>600</v>
      </c>
      <c r="M570" s="157">
        <v>987.9</v>
      </c>
      <c r="N570" s="351">
        <v>300</v>
      </c>
      <c r="O570" s="225"/>
      <c r="P570" s="354">
        <f t="shared" si="200"/>
        <v>300</v>
      </c>
      <c r="Q570" s="331"/>
      <c r="R570" s="377">
        <f t="shared" si="201"/>
        <v>300</v>
      </c>
      <c r="S570" s="331">
        <v>360</v>
      </c>
      <c r="T570" s="442"/>
      <c r="U570" s="442"/>
      <c r="Y570" s="442"/>
      <c r="Z570" s="442"/>
      <c r="AA570" s="445"/>
      <c r="AB570" s="445"/>
      <c r="AC570" s="445"/>
    </row>
    <row r="571" spans="1:114" ht="14.1" customHeight="1" x14ac:dyDescent="0.25">
      <c r="A571" s="43"/>
      <c r="B571" s="44" t="s">
        <v>183</v>
      </c>
      <c r="C571" s="45" t="s">
        <v>184</v>
      </c>
      <c r="D571" s="20">
        <v>139</v>
      </c>
      <c r="E571" s="156">
        <v>500</v>
      </c>
      <c r="F571" s="20"/>
      <c r="G571" s="273"/>
      <c r="H571" s="156">
        <f t="shared" ref="H571:H637" si="202">E571+I571</f>
        <v>500</v>
      </c>
      <c r="I571" s="207"/>
      <c r="J571" s="157"/>
      <c r="K571" s="157"/>
      <c r="L571" s="157">
        <v>500</v>
      </c>
      <c r="M571" s="157">
        <v>136.9</v>
      </c>
      <c r="N571" s="351">
        <v>500</v>
      </c>
      <c r="O571" s="225"/>
      <c r="P571" s="354">
        <f t="shared" si="200"/>
        <v>500</v>
      </c>
      <c r="Q571" s="331"/>
      <c r="R571" s="377">
        <f t="shared" si="201"/>
        <v>500</v>
      </c>
      <c r="S571" s="331"/>
      <c r="T571" s="442"/>
      <c r="U571" s="442"/>
      <c r="V571" s="428"/>
      <c r="W571" s="428"/>
      <c r="X571" s="428"/>
      <c r="Y571" s="442"/>
      <c r="Z571" s="442"/>
      <c r="AA571" s="445"/>
      <c r="AB571" s="445"/>
      <c r="AC571" s="445"/>
    </row>
    <row r="572" spans="1:114" ht="14.1" customHeight="1" x14ac:dyDescent="0.25">
      <c r="A572" s="43"/>
      <c r="B572" s="44" t="s">
        <v>185</v>
      </c>
      <c r="C572" s="45" t="s">
        <v>186</v>
      </c>
      <c r="D572" s="20">
        <v>398</v>
      </c>
      <c r="E572" s="156">
        <v>100</v>
      </c>
      <c r="F572" s="20"/>
      <c r="G572" s="273"/>
      <c r="H572" s="156">
        <f t="shared" si="202"/>
        <v>100</v>
      </c>
      <c r="I572" s="207"/>
      <c r="J572" s="157"/>
      <c r="K572" s="157"/>
      <c r="L572" s="157">
        <v>100</v>
      </c>
      <c r="M572" s="157">
        <v>54.6</v>
      </c>
      <c r="N572" s="351">
        <v>100</v>
      </c>
      <c r="O572" s="225"/>
      <c r="P572" s="354">
        <f t="shared" si="200"/>
        <v>100</v>
      </c>
      <c r="Q572" s="331"/>
      <c r="R572" s="377">
        <f t="shared" si="201"/>
        <v>100</v>
      </c>
      <c r="S572" s="331"/>
      <c r="T572" s="442"/>
      <c r="U572" s="442"/>
      <c r="Y572" s="442"/>
      <c r="Z572" s="442"/>
      <c r="AA572" s="373"/>
      <c r="AB572" s="373"/>
      <c r="AC572" s="373"/>
    </row>
    <row r="573" spans="1:114" ht="14.1" customHeight="1" x14ac:dyDescent="0.25">
      <c r="A573" s="43"/>
      <c r="B573" s="44" t="s">
        <v>187</v>
      </c>
      <c r="C573" s="45" t="s">
        <v>188</v>
      </c>
      <c r="D573" s="20"/>
      <c r="E573" s="156">
        <v>100</v>
      </c>
      <c r="F573" s="20"/>
      <c r="G573" s="273"/>
      <c r="H573" s="156">
        <f t="shared" si="202"/>
        <v>100</v>
      </c>
      <c r="I573" s="207"/>
      <c r="J573" s="157"/>
      <c r="K573" s="157"/>
      <c r="L573" s="157">
        <v>100</v>
      </c>
      <c r="M573" s="157">
        <v>0</v>
      </c>
      <c r="N573" s="351">
        <v>100</v>
      </c>
      <c r="O573" s="225"/>
      <c r="P573" s="354">
        <f t="shared" si="200"/>
        <v>100</v>
      </c>
      <c r="Q573" s="331"/>
      <c r="R573" s="377">
        <f t="shared" si="201"/>
        <v>100</v>
      </c>
      <c r="S573" s="331"/>
      <c r="T573" s="442"/>
      <c r="U573" s="442"/>
      <c r="V573" s="428"/>
      <c r="Y573" s="442"/>
      <c r="Z573" s="442"/>
      <c r="AA573" s="373"/>
      <c r="AB573" s="373"/>
      <c r="AC573" s="373"/>
    </row>
    <row r="574" spans="1:114" ht="14.1" customHeight="1" x14ac:dyDescent="0.25">
      <c r="A574" s="43"/>
      <c r="B574" s="44" t="s">
        <v>337</v>
      </c>
      <c r="C574" s="45" t="s">
        <v>338</v>
      </c>
      <c r="D574" s="20">
        <v>1704</v>
      </c>
      <c r="E574" s="156">
        <v>1700</v>
      </c>
      <c r="F574" s="20"/>
      <c r="G574" s="273"/>
      <c r="H574" s="156">
        <f t="shared" si="202"/>
        <v>1700</v>
      </c>
      <c r="I574" s="207"/>
      <c r="J574" s="157"/>
      <c r="K574" s="157"/>
      <c r="L574" s="157">
        <v>1700</v>
      </c>
      <c r="M574" s="157">
        <v>1645</v>
      </c>
      <c r="N574" s="351">
        <v>1700</v>
      </c>
      <c r="O574" s="225"/>
      <c r="P574" s="354">
        <f t="shared" si="200"/>
        <v>1700</v>
      </c>
      <c r="Q574" s="331"/>
      <c r="R574" s="377">
        <f t="shared" si="201"/>
        <v>1700</v>
      </c>
      <c r="S574" s="331">
        <v>1304</v>
      </c>
      <c r="T574" s="442"/>
      <c r="U574" s="442"/>
      <c r="Y574" s="442"/>
      <c r="Z574" s="442"/>
      <c r="AA574" s="373"/>
      <c r="AB574" s="373"/>
      <c r="AC574" s="373"/>
    </row>
    <row r="575" spans="1:114" ht="14.1" customHeight="1" x14ac:dyDescent="0.25">
      <c r="A575" s="43"/>
      <c r="B575" s="44" t="s">
        <v>189</v>
      </c>
      <c r="C575" s="45" t="s">
        <v>190</v>
      </c>
      <c r="D575" s="20">
        <v>358</v>
      </c>
      <c r="E575" s="156">
        <v>800</v>
      </c>
      <c r="F575" s="20"/>
      <c r="G575" s="273"/>
      <c r="H575" s="156">
        <f t="shared" si="202"/>
        <v>800</v>
      </c>
      <c r="I575" s="207"/>
      <c r="J575" s="157">
        <v>-800</v>
      </c>
      <c r="K575" s="157"/>
      <c r="L575" s="157">
        <v>0</v>
      </c>
      <c r="M575" s="157">
        <v>830</v>
      </c>
      <c r="N575" s="351">
        <v>900</v>
      </c>
      <c r="O575" s="225"/>
      <c r="P575" s="354">
        <f t="shared" si="200"/>
        <v>900</v>
      </c>
      <c r="Q575" s="331"/>
      <c r="R575" s="377">
        <f t="shared" si="201"/>
        <v>900</v>
      </c>
      <c r="S575" s="331">
        <v>200</v>
      </c>
      <c r="T575" s="442"/>
      <c r="U575" s="442"/>
      <c r="Y575" s="442"/>
      <c r="Z575" s="442"/>
      <c r="AA575" s="373"/>
      <c r="AB575" s="373"/>
      <c r="AC575" s="373"/>
    </row>
    <row r="576" spans="1:114" ht="14.1" customHeight="1" x14ac:dyDescent="0.25">
      <c r="A576" s="43"/>
      <c r="B576" s="44" t="s">
        <v>214</v>
      </c>
      <c r="C576" s="45" t="s">
        <v>163</v>
      </c>
      <c r="D576" s="20">
        <v>100</v>
      </c>
      <c r="E576" s="156">
        <v>200</v>
      </c>
      <c r="F576" s="20"/>
      <c r="G576" s="273"/>
      <c r="H576" s="156">
        <f t="shared" si="202"/>
        <v>200</v>
      </c>
      <c r="I576" s="207"/>
      <c r="J576" s="157"/>
      <c r="K576" s="157"/>
      <c r="L576" s="157">
        <v>200</v>
      </c>
      <c r="M576" s="157">
        <v>0</v>
      </c>
      <c r="N576" s="351">
        <v>300</v>
      </c>
      <c r="O576" s="225"/>
      <c r="P576" s="354">
        <f t="shared" si="200"/>
        <v>300</v>
      </c>
      <c r="Q576" s="331"/>
      <c r="R576" s="377">
        <f t="shared" si="201"/>
        <v>300</v>
      </c>
      <c r="S576" s="331"/>
      <c r="T576" s="442"/>
      <c r="U576" s="442"/>
      <c r="Y576" s="442"/>
      <c r="Z576" s="442"/>
      <c r="AA576" s="373"/>
      <c r="AB576" s="373"/>
      <c r="AC576" s="373"/>
    </row>
    <row r="577" spans="1:30" ht="14.1" customHeight="1" x14ac:dyDescent="0.25">
      <c r="A577" s="67" t="s">
        <v>351</v>
      </c>
      <c r="B577" s="68"/>
      <c r="C577" s="69" t="s">
        <v>352</v>
      </c>
      <c r="D577" s="79">
        <f>+D578+D579</f>
        <v>28124</v>
      </c>
      <c r="E577" s="79">
        <f>+E578+E579</f>
        <v>30635</v>
      </c>
      <c r="F577" s="79">
        <f t="shared" ref="F577:I577" si="203">+F578+F579</f>
        <v>0</v>
      </c>
      <c r="G577" s="75">
        <f t="shared" si="203"/>
        <v>0</v>
      </c>
      <c r="H577" s="79">
        <f t="shared" si="203"/>
        <v>30635</v>
      </c>
      <c r="I577" s="239">
        <f t="shared" si="203"/>
        <v>0</v>
      </c>
      <c r="J577" s="75">
        <f>+J578+J579</f>
        <v>500</v>
      </c>
      <c r="K577" s="75">
        <f t="shared" ref="K577:M577" si="204">+K578+K579</f>
        <v>0</v>
      </c>
      <c r="L577" s="75">
        <f t="shared" si="204"/>
        <v>35635</v>
      </c>
      <c r="M577" s="75">
        <f t="shared" si="204"/>
        <v>18996.91</v>
      </c>
      <c r="N577" s="352">
        <f>+N578+N579</f>
        <v>26945</v>
      </c>
      <c r="O577" s="224">
        <f t="shared" ref="O577" si="205">+O578+O579</f>
        <v>0</v>
      </c>
      <c r="P577" s="352">
        <f>+O577+N577</f>
        <v>26945</v>
      </c>
      <c r="Q577" s="224">
        <f>+Q578+Q579</f>
        <v>7820</v>
      </c>
      <c r="R577" s="379">
        <f>+Q577+P577</f>
        <v>34765</v>
      </c>
      <c r="S577" s="224">
        <f>+S578+S579</f>
        <v>9457</v>
      </c>
      <c r="T577" s="442"/>
      <c r="U577" s="442"/>
      <c r="Y577" s="442"/>
      <c r="Z577" s="442"/>
      <c r="AA577" s="373"/>
      <c r="AB577" s="373"/>
      <c r="AC577" s="373"/>
    </row>
    <row r="578" spans="1:30" ht="14.1" customHeight="1" x14ac:dyDescent="0.25">
      <c r="A578" s="43"/>
      <c r="B578" s="50" t="s">
        <v>151</v>
      </c>
      <c r="C578" s="51" t="s">
        <v>152</v>
      </c>
      <c r="D578" s="19">
        <v>10370</v>
      </c>
      <c r="E578" s="156">
        <v>10700</v>
      </c>
      <c r="F578" s="156"/>
      <c r="G578" s="273"/>
      <c r="H578" s="156">
        <f t="shared" si="202"/>
        <v>10700</v>
      </c>
      <c r="I578" s="207"/>
      <c r="J578" s="157"/>
      <c r="K578" s="157"/>
      <c r="L578" s="184">
        <v>10700</v>
      </c>
      <c r="M578" s="184">
        <v>5679.82</v>
      </c>
      <c r="N578" s="348">
        <v>10700</v>
      </c>
      <c r="O578" s="221">
        <v>0</v>
      </c>
      <c r="P578" s="353">
        <f t="shared" ref="P578:P590" si="206">+O578+N578</f>
        <v>10700</v>
      </c>
      <c r="Q578" s="331">
        <v>0</v>
      </c>
      <c r="R578" s="156">
        <f>+Q578+P578</f>
        <v>10700</v>
      </c>
      <c r="S578" s="331">
        <v>3552</v>
      </c>
      <c r="T578" s="442"/>
      <c r="U578" s="442"/>
    </row>
    <row r="579" spans="1:30" ht="14.1" customHeight="1" x14ac:dyDescent="0.25">
      <c r="A579" s="43"/>
      <c r="B579" s="50" t="s">
        <v>153</v>
      </c>
      <c r="C579" s="51" t="s">
        <v>154</v>
      </c>
      <c r="D579" s="21">
        <f>SUM(D580:D590)</f>
        <v>17754</v>
      </c>
      <c r="E579" s="156">
        <f>+E580+E582+E583+E584+E585+E586+E587+E588+E589</f>
        <v>19935</v>
      </c>
      <c r="F579" s="156">
        <f t="shared" ref="F579:H579" si="207">+F580+F582+F583+F584+F585+F586+F587+F588+F589</f>
        <v>0</v>
      </c>
      <c r="G579" s="157">
        <f t="shared" si="207"/>
        <v>0</v>
      </c>
      <c r="H579" s="156">
        <f t="shared" si="207"/>
        <v>19935</v>
      </c>
      <c r="I579" s="207">
        <f>+I580+I582+I583+I584+I585+I586+I587+I588+I589</f>
        <v>0</v>
      </c>
      <c r="J579" s="157">
        <f>+J580+J581+J582+J583+J584+J585+J586+J587+J588+J589+J590</f>
        <v>500</v>
      </c>
      <c r="K579" s="184">
        <f t="shared" ref="K579:L579" si="208">+K580+K581+K582+K583+K584+K585+K586+K587+K588+K589+K590</f>
        <v>0</v>
      </c>
      <c r="L579" s="184">
        <f t="shared" si="208"/>
        <v>24935</v>
      </c>
      <c r="M579" s="184">
        <f>+M580+M581+M582+M583+M584+M585+M586+M587+M588+M589+M590</f>
        <v>13317.09</v>
      </c>
      <c r="N579" s="348">
        <f>+N580+N581+N582+N583+N584+N585+N586+N587+N588+N589+N590</f>
        <v>16245</v>
      </c>
      <c r="O579" s="221">
        <f t="shared" ref="O579" si="209">+O580+O581+O582+O583+O584+O585+O586+O587+O588+O589+O590</f>
        <v>0</v>
      </c>
      <c r="P579" s="353">
        <f t="shared" si="206"/>
        <v>16245</v>
      </c>
      <c r="Q579" s="331">
        <f>SUM(Q580:Q590)</f>
        <v>7820</v>
      </c>
      <c r="R579" s="156">
        <f t="shared" ref="R579:R590" si="210">+Q579+P579</f>
        <v>24065</v>
      </c>
      <c r="S579" s="331">
        <f>SUM(S580:S590)</f>
        <v>5905</v>
      </c>
      <c r="T579" s="442"/>
      <c r="U579" s="442"/>
    </row>
    <row r="580" spans="1:30" ht="14.1" customHeight="1" x14ac:dyDescent="0.25">
      <c r="A580" s="43"/>
      <c r="B580" s="44" t="s">
        <v>155</v>
      </c>
      <c r="C580" s="45" t="s">
        <v>166</v>
      </c>
      <c r="D580" s="20">
        <v>2509</v>
      </c>
      <c r="E580" s="156">
        <v>3815</v>
      </c>
      <c r="F580" s="20"/>
      <c r="G580" s="273"/>
      <c r="H580" s="156">
        <f t="shared" si="202"/>
        <v>3815</v>
      </c>
      <c r="I580" s="207"/>
      <c r="J580" s="157"/>
      <c r="K580" s="157"/>
      <c r="L580" s="157">
        <v>3815</v>
      </c>
      <c r="M580" s="157">
        <v>2287</v>
      </c>
      <c r="N580" s="351">
        <v>4045</v>
      </c>
      <c r="O580" s="225"/>
      <c r="P580" s="354">
        <f t="shared" si="206"/>
        <v>4045</v>
      </c>
      <c r="Q580" s="331"/>
      <c r="R580" s="156">
        <f t="shared" si="210"/>
        <v>4045</v>
      </c>
      <c r="S580" s="331">
        <v>595</v>
      </c>
      <c r="T580" s="442"/>
      <c r="U580" s="442"/>
    </row>
    <row r="581" spans="1:30" ht="14.1" customHeight="1" x14ac:dyDescent="0.25">
      <c r="A581" s="43"/>
      <c r="B581" s="44">
        <v>5503</v>
      </c>
      <c r="C581" s="45" t="s">
        <v>157</v>
      </c>
      <c r="D581" s="20">
        <v>255</v>
      </c>
      <c r="E581" s="156"/>
      <c r="F581" s="20"/>
      <c r="G581" s="273"/>
      <c r="H581" s="156">
        <f t="shared" si="202"/>
        <v>0</v>
      </c>
      <c r="I581" s="207"/>
      <c r="J581" s="157"/>
      <c r="K581" s="157"/>
      <c r="L581" s="157"/>
      <c r="M581" s="157">
        <v>75</v>
      </c>
      <c r="N581" s="351"/>
      <c r="O581" s="225"/>
      <c r="P581" s="354">
        <f t="shared" si="206"/>
        <v>0</v>
      </c>
      <c r="Q581" s="331"/>
      <c r="R581" s="156">
        <f t="shared" si="210"/>
        <v>0</v>
      </c>
      <c r="S581" s="331"/>
      <c r="T581" s="442"/>
      <c r="U581" s="442"/>
    </row>
    <row r="582" spans="1:30" ht="14.1" customHeight="1" x14ac:dyDescent="0.25">
      <c r="A582" s="43"/>
      <c r="B582" s="44" t="s">
        <v>158</v>
      </c>
      <c r="C582" s="45" t="s">
        <v>169</v>
      </c>
      <c r="D582" s="20">
        <v>5205</v>
      </c>
      <c r="E582" s="156">
        <v>1700</v>
      </c>
      <c r="F582" s="20"/>
      <c r="G582" s="273"/>
      <c r="H582" s="156">
        <f t="shared" si="202"/>
        <v>1700</v>
      </c>
      <c r="I582" s="207"/>
      <c r="J582" s="157">
        <v>500</v>
      </c>
      <c r="K582" s="157"/>
      <c r="L582" s="157">
        <v>2200</v>
      </c>
      <c r="M582" s="157">
        <v>1610</v>
      </c>
      <c r="N582" s="350">
        <v>400</v>
      </c>
      <c r="O582" s="77"/>
      <c r="P582" s="354">
        <f t="shared" si="206"/>
        <v>400</v>
      </c>
      <c r="Q582" s="331">
        <v>500</v>
      </c>
      <c r="R582" s="156">
        <f t="shared" si="210"/>
        <v>900</v>
      </c>
      <c r="S582" s="331">
        <v>270</v>
      </c>
      <c r="T582" s="442"/>
      <c r="U582" s="442"/>
    </row>
    <row r="583" spans="1:30" ht="14.1" customHeight="1" x14ac:dyDescent="0.25">
      <c r="A583" s="43"/>
      <c r="B583" s="44" t="s">
        <v>170</v>
      </c>
      <c r="C583" s="45" t="s">
        <v>278</v>
      </c>
      <c r="D583" s="20">
        <v>3486</v>
      </c>
      <c r="E583" s="156">
        <v>3500</v>
      </c>
      <c r="F583" s="20"/>
      <c r="G583" s="273"/>
      <c r="H583" s="156">
        <f t="shared" si="202"/>
        <v>3500</v>
      </c>
      <c r="I583" s="207"/>
      <c r="J583" s="157"/>
      <c r="K583" s="157"/>
      <c r="L583" s="157">
        <v>3500</v>
      </c>
      <c r="M583" s="157">
        <v>3036</v>
      </c>
      <c r="N583" s="350"/>
      <c r="O583" s="77"/>
      <c r="P583" s="354">
        <f t="shared" si="206"/>
        <v>0</v>
      </c>
      <c r="Q583" s="331"/>
      <c r="R583" s="156">
        <f t="shared" si="210"/>
        <v>0</v>
      </c>
      <c r="S583" s="331">
        <v>213</v>
      </c>
      <c r="T583" s="442"/>
      <c r="U583" s="442"/>
    </row>
    <row r="584" spans="1:30" ht="14.1" customHeight="1" x14ac:dyDescent="0.25">
      <c r="A584" s="43"/>
      <c r="B584" s="44">
        <v>5513</v>
      </c>
      <c r="C584" s="45" t="s">
        <v>353</v>
      </c>
      <c r="D584" s="20">
        <v>115</v>
      </c>
      <c r="E584" s="156">
        <v>400</v>
      </c>
      <c r="F584" s="20"/>
      <c r="G584" s="273"/>
      <c r="H584" s="156">
        <f t="shared" si="202"/>
        <v>400</v>
      </c>
      <c r="I584" s="207"/>
      <c r="J584" s="157"/>
      <c r="K584" s="157"/>
      <c r="L584" s="157">
        <v>400</v>
      </c>
      <c r="M584" s="157">
        <v>77</v>
      </c>
      <c r="N584" s="350">
        <v>400</v>
      </c>
      <c r="O584" s="77"/>
      <c r="P584" s="354">
        <f t="shared" si="206"/>
        <v>400</v>
      </c>
      <c r="Q584" s="331"/>
      <c r="R584" s="156">
        <f t="shared" si="210"/>
        <v>400</v>
      </c>
      <c r="S584" s="331">
        <v>33</v>
      </c>
      <c r="T584" s="442"/>
      <c r="U584" s="442"/>
    </row>
    <row r="585" spans="1:30" ht="14.1" customHeight="1" x14ac:dyDescent="0.25">
      <c r="A585" s="43"/>
      <c r="B585" s="44" t="s">
        <v>182</v>
      </c>
      <c r="C585" s="45" t="s">
        <v>162</v>
      </c>
      <c r="D585" s="20">
        <v>1082</v>
      </c>
      <c r="E585" s="156">
        <v>2500</v>
      </c>
      <c r="F585" s="20"/>
      <c r="G585" s="273"/>
      <c r="H585" s="156">
        <f t="shared" si="202"/>
        <v>2500</v>
      </c>
      <c r="I585" s="207"/>
      <c r="J585" s="157"/>
      <c r="K585" s="157"/>
      <c r="L585" s="157">
        <v>2500</v>
      </c>
      <c r="M585" s="157">
        <v>2489</v>
      </c>
      <c r="N585" s="350">
        <v>2500</v>
      </c>
      <c r="O585" s="77"/>
      <c r="P585" s="354">
        <f t="shared" si="206"/>
        <v>2500</v>
      </c>
      <c r="Q585" s="331"/>
      <c r="R585" s="156">
        <f t="shared" si="210"/>
        <v>2500</v>
      </c>
      <c r="S585" s="331">
        <v>470</v>
      </c>
      <c r="T585" s="442"/>
      <c r="U585" s="442"/>
    </row>
    <row r="586" spans="1:30" ht="14.1" customHeight="1" x14ac:dyDescent="0.25">
      <c r="A586" s="43"/>
      <c r="B586" s="44" t="s">
        <v>183</v>
      </c>
      <c r="C586" s="45" t="s">
        <v>184</v>
      </c>
      <c r="D586" s="20">
        <v>398</v>
      </c>
      <c r="E586" s="156">
        <v>2720</v>
      </c>
      <c r="F586" s="20"/>
      <c r="G586" s="273"/>
      <c r="H586" s="156">
        <f t="shared" si="202"/>
        <v>2720</v>
      </c>
      <c r="I586" s="207"/>
      <c r="J586" s="157"/>
      <c r="K586" s="157"/>
      <c r="L586" s="157">
        <v>2720</v>
      </c>
      <c r="M586" s="157">
        <v>66.290000000000006</v>
      </c>
      <c r="N586" s="350">
        <v>2500</v>
      </c>
      <c r="O586" s="77"/>
      <c r="P586" s="354">
        <f t="shared" si="206"/>
        <v>2500</v>
      </c>
      <c r="Q586" s="331">
        <v>7320</v>
      </c>
      <c r="R586" s="156">
        <f t="shared" si="210"/>
        <v>9820</v>
      </c>
      <c r="S586" s="331">
        <v>867</v>
      </c>
      <c r="T586" s="442"/>
      <c r="U586" s="442"/>
    </row>
    <row r="587" spans="1:30" ht="14.1" customHeight="1" x14ac:dyDescent="0.25">
      <c r="A587" s="43"/>
      <c r="B587" s="44" t="s">
        <v>187</v>
      </c>
      <c r="C587" s="45" t="s">
        <v>188</v>
      </c>
      <c r="D587" s="20"/>
      <c r="E587" s="156">
        <v>300</v>
      </c>
      <c r="F587" s="20"/>
      <c r="G587" s="273"/>
      <c r="H587" s="156">
        <f t="shared" si="202"/>
        <v>300</v>
      </c>
      <c r="I587" s="207"/>
      <c r="J587" s="157"/>
      <c r="K587" s="157"/>
      <c r="L587" s="157">
        <v>300</v>
      </c>
      <c r="M587" s="157">
        <v>240.43</v>
      </c>
      <c r="N587" s="350">
        <v>300</v>
      </c>
      <c r="O587" s="77"/>
      <c r="P587" s="354">
        <f t="shared" si="206"/>
        <v>300</v>
      </c>
      <c r="Q587" s="331"/>
      <c r="R587" s="156">
        <f t="shared" si="210"/>
        <v>300</v>
      </c>
      <c r="S587" s="331">
        <v>393</v>
      </c>
      <c r="T587" s="442"/>
      <c r="U587" s="442"/>
    </row>
    <row r="588" spans="1:30" ht="14.1" customHeight="1" x14ac:dyDescent="0.25">
      <c r="A588" s="43"/>
      <c r="B588" s="44" t="s">
        <v>337</v>
      </c>
      <c r="C588" s="45" t="s">
        <v>338</v>
      </c>
      <c r="D588" s="20">
        <v>4006</v>
      </c>
      <c r="E588" s="156">
        <v>4000</v>
      </c>
      <c r="F588" s="20"/>
      <c r="G588" s="273"/>
      <c r="H588" s="156">
        <f t="shared" si="202"/>
        <v>4000</v>
      </c>
      <c r="I588" s="207"/>
      <c r="J588" s="157"/>
      <c r="K588" s="157"/>
      <c r="L588" s="157">
        <v>4000</v>
      </c>
      <c r="M588" s="157">
        <v>3436.37</v>
      </c>
      <c r="N588" s="350">
        <v>4000</v>
      </c>
      <c r="O588" s="77"/>
      <c r="P588" s="354">
        <f t="shared" si="206"/>
        <v>4000</v>
      </c>
      <c r="Q588" s="331"/>
      <c r="R588" s="156">
        <f t="shared" si="210"/>
        <v>4000</v>
      </c>
      <c r="S588" s="331">
        <v>2844</v>
      </c>
      <c r="T588" s="442"/>
      <c r="U588" s="442"/>
    </row>
    <row r="589" spans="1:30" ht="14.1" customHeight="1" x14ac:dyDescent="0.25">
      <c r="A589" s="43"/>
      <c r="B589" s="44" t="s">
        <v>189</v>
      </c>
      <c r="C589" s="45" t="s">
        <v>190</v>
      </c>
      <c r="D589" s="20">
        <v>548</v>
      </c>
      <c r="E589" s="157">
        <v>1000</v>
      </c>
      <c r="F589" s="62"/>
      <c r="G589" s="273"/>
      <c r="H589" s="156">
        <f t="shared" si="202"/>
        <v>1000</v>
      </c>
      <c r="I589" s="207"/>
      <c r="J589" s="157"/>
      <c r="K589" s="157"/>
      <c r="L589" s="157">
        <v>1000</v>
      </c>
      <c r="M589" s="157">
        <v>0</v>
      </c>
      <c r="N589" s="350">
        <v>1500</v>
      </c>
      <c r="O589" s="77"/>
      <c r="P589" s="354">
        <f t="shared" si="206"/>
        <v>1500</v>
      </c>
      <c r="Q589" s="331"/>
      <c r="R589" s="156">
        <f t="shared" si="210"/>
        <v>1500</v>
      </c>
      <c r="S589" s="331"/>
      <c r="T589" s="442"/>
      <c r="U589" s="442"/>
      <c r="Y589" s="442"/>
      <c r="Z589" s="373"/>
      <c r="AA589" s="373"/>
      <c r="AB589" s="373"/>
      <c r="AC589" s="373"/>
      <c r="AD589" s="442"/>
    </row>
    <row r="590" spans="1:30" ht="14.1" customHeight="1" x14ac:dyDescent="0.25">
      <c r="A590" s="43"/>
      <c r="B590" s="44">
        <v>5540</v>
      </c>
      <c r="C590" s="45" t="s">
        <v>163</v>
      </c>
      <c r="D590" s="20">
        <v>150</v>
      </c>
      <c r="E590" s="157"/>
      <c r="F590" s="62"/>
      <c r="G590" s="164"/>
      <c r="H590" s="156"/>
      <c r="I590" s="207"/>
      <c r="J590" s="157"/>
      <c r="K590" s="157">
        <v>0</v>
      </c>
      <c r="L590" s="157">
        <v>4500</v>
      </c>
      <c r="M590" s="157">
        <v>0</v>
      </c>
      <c r="N590" s="350">
        <v>600</v>
      </c>
      <c r="O590" s="77"/>
      <c r="P590" s="354">
        <f t="shared" si="206"/>
        <v>600</v>
      </c>
      <c r="Q590" s="331"/>
      <c r="R590" s="156">
        <f t="shared" si="210"/>
        <v>600</v>
      </c>
      <c r="S590" s="331">
        <v>220</v>
      </c>
      <c r="T590" s="442"/>
      <c r="U590" s="442"/>
      <c r="Y590" s="442"/>
      <c r="Z590" s="373"/>
      <c r="AA590" s="373"/>
      <c r="AB590" s="373"/>
      <c r="AC590" s="373"/>
      <c r="AD590" s="442"/>
    </row>
    <row r="591" spans="1:30" ht="14.1" customHeight="1" x14ac:dyDescent="0.25">
      <c r="A591" s="67" t="s">
        <v>354</v>
      </c>
      <c r="B591" s="68"/>
      <c r="C591" s="69" t="s">
        <v>355</v>
      </c>
      <c r="D591" s="79">
        <f>+D592+D593</f>
        <v>190037</v>
      </c>
      <c r="E591" s="79">
        <f>+E592+E593</f>
        <v>177757</v>
      </c>
      <c r="F591" s="79">
        <f t="shared" ref="F591:M591" si="211">+F592+F593</f>
        <v>0</v>
      </c>
      <c r="G591" s="75">
        <f t="shared" si="211"/>
        <v>0</v>
      </c>
      <c r="H591" s="79">
        <f t="shared" si="211"/>
        <v>194848</v>
      </c>
      <c r="I591" s="239">
        <f t="shared" si="211"/>
        <v>17091</v>
      </c>
      <c r="J591" s="75">
        <f t="shared" si="211"/>
        <v>0</v>
      </c>
      <c r="K591" s="75">
        <f t="shared" si="211"/>
        <v>0</v>
      </c>
      <c r="L591" s="75">
        <f t="shared" si="211"/>
        <v>194848</v>
      </c>
      <c r="M591" s="75">
        <f t="shared" si="211"/>
        <v>167288.88</v>
      </c>
      <c r="N591" s="70">
        <f>+N592+N593</f>
        <v>194848</v>
      </c>
      <c r="O591" s="78">
        <f>+O592+O593</f>
        <v>2667</v>
      </c>
      <c r="P591" s="70">
        <f>+O591+N591</f>
        <v>197515</v>
      </c>
      <c r="Q591" s="224">
        <f>+Q592+Q593</f>
        <v>19075</v>
      </c>
      <c r="R591" s="379">
        <f>+Q591+P591</f>
        <v>216590</v>
      </c>
      <c r="S591" s="224">
        <f>+S592+S593</f>
        <v>73173</v>
      </c>
      <c r="T591" s="442"/>
      <c r="U591" s="442"/>
      <c r="Y591" s="442"/>
      <c r="Z591" s="445"/>
      <c r="AA591" s="445"/>
      <c r="AB591" s="445"/>
      <c r="AC591" s="445"/>
      <c r="AD591" s="442"/>
    </row>
    <row r="592" spans="1:30" ht="14.1" customHeight="1" x14ac:dyDescent="0.25">
      <c r="A592" s="43"/>
      <c r="B592" s="44" t="s">
        <v>151</v>
      </c>
      <c r="C592" s="51" t="s">
        <v>152</v>
      </c>
      <c r="D592" s="20">
        <v>83645</v>
      </c>
      <c r="E592" s="156">
        <v>73851</v>
      </c>
      <c r="F592" s="20"/>
      <c r="G592" s="273"/>
      <c r="H592" s="156">
        <f t="shared" si="202"/>
        <v>85573</v>
      </c>
      <c r="I592" s="207">
        <v>11722</v>
      </c>
      <c r="J592" s="157"/>
      <c r="K592" s="157"/>
      <c r="L592" s="157">
        <v>85573</v>
      </c>
      <c r="M592" s="157">
        <v>78163.88</v>
      </c>
      <c r="N592" s="350">
        <v>85573</v>
      </c>
      <c r="O592" s="77">
        <v>0</v>
      </c>
      <c r="P592" s="350">
        <f>+O592+N592</f>
        <v>85573</v>
      </c>
      <c r="Q592" s="331"/>
      <c r="R592" s="377">
        <f>+Q592+P592</f>
        <v>85573</v>
      </c>
      <c r="S592" s="331">
        <v>50739</v>
      </c>
      <c r="T592" s="442"/>
      <c r="U592" s="442"/>
      <c r="Y592" s="442"/>
      <c r="Z592" s="445"/>
      <c r="AA592" s="445"/>
      <c r="AB592" s="445"/>
      <c r="AC592" s="445"/>
      <c r="AD592" s="442"/>
    </row>
    <row r="593" spans="1:30" ht="13.5" customHeight="1" x14ac:dyDescent="0.25">
      <c r="A593" s="43"/>
      <c r="B593" s="44">
        <v>5523</v>
      </c>
      <c r="C593" s="45" t="s">
        <v>356</v>
      </c>
      <c r="D593" s="20">
        <v>106392</v>
      </c>
      <c r="E593" s="156">
        <v>103906</v>
      </c>
      <c r="F593" s="20"/>
      <c r="G593" s="273"/>
      <c r="H593" s="156">
        <f t="shared" si="202"/>
        <v>109275</v>
      </c>
      <c r="I593" s="207">
        <v>5369</v>
      </c>
      <c r="J593" s="157"/>
      <c r="K593" s="157"/>
      <c r="L593" s="157">
        <v>109275</v>
      </c>
      <c r="M593" s="157">
        <v>89125</v>
      </c>
      <c r="N593" s="350">
        <v>109275</v>
      </c>
      <c r="O593" s="77">
        <v>2667</v>
      </c>
      <c r="P593" s="350">
        <f>+O593+N593</f>
        <v>111942</v>
      </c>
      <c r="Q593" s="331">
        <v>19075</v>
      </c>
      <c r="R593" s="377">
        <f>+Q593+P593</f>
        <v>131017</v>
      </c>
      <c r="S593" s="331">
        <v>22434</v>
      </c>
      <c r="T593" s="442"/>
      <c r="U593" s="442"/>
      <c r="Y593" s="442"/>
      <c r="Z593" s="445"/>
      <c r="AA593" s="445"/>
      <c r="AB593" s="445"/>
      <c r="AC593" s="445"/>
      <c r="AD593" s="442"/>
    </row>
    <row r="594" spans="1:30" ht="13.5" customHeight="1" x14ac:dyDescent="0.25">
      <c r="A594" s="67" t="s">
        <v>357</v>
      </c>
      <c r="B594" s="68"/>
      <c r="C594" s="69" t="s">
        <v>358</v>
      </c>
      <c r="D594" s="79">
        <f>+D595+D596</f>
        <v>26821</v>
      </c>
      <c r="E594" s="79">
        <f>+E595+E596</f>
        <v>28575</v>
      </c>
      <c r="F594" s="79">
        <f t="shared" ref="F594:I594" si="212">+F595+F596</f>
        <v>0</v>
      </c>
      <c r="G594" s="75">
        <f t="shared" si="212"/>
        <v>0</v>
      </c>
      <c r="H594" s="79">
        <f t="shared" si="212"/>
        <v>29010</v>
      </c>
      <c r="I594" s="239">
        <f t="shared" si="212"/>
        <v>435</v>
      </c>
      <c r="J594" s="75">
        <v>-500</v>
      </c>
      <c r="K594" s="75">
        <v>0</v>
      </c>
      <c r="L594" s="75">
        <f>+L595+L596</f>
        <v>28510</v>
      </c>
      <c r="M594" s="75">
        <f>+M595+M596</f>
        <v>23322.67</v>
      </c>
      <c r="N594" s="70">
        <f>+N595+N596</f>
        <v>29010</v>
      </c>
      <c r="O594" s="78">
        <f t="shared" ref="O594" si="213">+O595+O596</f>
        <v>-500</v>
      </c>
      <c r="P594" s="70">
        <f>+O594+N594</f>
        <v>28510</v>
      </c>
      <c r="Q594" s="341"/>
      <c r="R594" s="379">
        <f>+Q594+P594</f>
        <v>28510</v>
      </c>
      <c r="S594" s="224">
        <f>+S595+S596</f>
        <v>14370</v>
      </c>
      <c r="T594" s="442"/>
      <c r="U594" s="442"/>
      <c r="Y594" s="442"/>
      <c r="Z594" s="445"/>
      <c r="AA594" s="445"/>
      <c r="AB594" s="445"/>
      <c r="AC594" s="445"/>
      <c r="AD594" s="442"/>
    </row>
    <row r="595" spans="1:30" ht="13.5" customHeight="1" x14ac:dyDescent="0.25">
      <c r="A595" s="43"/>
      <c r="B595" s="50" t="s">
        <v>151</v>
      </c>
      <c r="C595" s="51" t="s">
        <v>152</v>
      </c>
      <c r="D595" s="19">
        <v>13411</v>
      </c>
      <c r="E595" s="153">
        <v>14265</v>
      </c>
      <c r="F595" s="153"/>
      <c r="G595" s="273"/>
      <c r="H595" s="156">
        <f t="shared" si="202"/>
        <v>14700</v>
      </c>
      <c r="I595" s="205">
        <v>435</v>
      </c>
      <c r="J595" s="184"/>
      <c r="K595" s="184"/>
      <c r="L595" s="184">
        <v>14700</v>
      </c>
      <c r="M595" s="184">
        <v>12327.46</v>
      </c>
      <c r="N595" s="348">
        <v>14700</v>
      </c>
      <c r="O595" s="221">
        <v>0</v>
      </c>
      <c r="P595" s="196">
        <f t="shared" ref="P595:P613" si="214">+O595+N595</f>
        <v>14700</v>
      </c>
      <c r="Q595" s="331"/>
      <c r="R595" s="378">
        <f>+Q595+P595</f>
        <v>14700</v>
      </c>
      <c r="S595" s="331">
        <v>8373</v>
      </c>
      <c r="T595" s="442"/>
      <c r="U595" s="442"/>
      <c r="Y595" s="442"/>
      <c r="Z595" s="445"/>
      <c r="AA595" s="445"/>
      <c r="AB595" s="445"/>
      <c r="AC595" s="445"/>
      <c r="AD595" s="442"/>
    </row>
    <row r="596" spans="1:30" ht="13.5" customHeight="1" x14ac:dyDescent="0.25">
      <c r="A596" s="43"/>
      <c r="B596" s="50">
        <v>55</v>
      </c>
      <c r="C596" s="51" t="s">
        <v>154</v>
      </c>
      <c r="D596" s="21">
        <f>+D597+D598+D599+D600+D608+D609+D611+D612+D613</f>
        <v>13410</v>
      </c>
      <c r="E596" s="153">
        <f>+E597+E599+E600+E608+E609+E611+E612+E613</f>
        <v>14310</v>
      </c>
      <c r="F596" s="21">
        <f>SUM(F597:F613)</f>
        <v>0</v>
      </c>
      <c r="G596" s="273"/>
      <c r="H596" s="156">
        <f t="shared" si="202"/>
        <v>14310</v>
      </c>
      <c r="I596" s="205">
        <f>SUM(I597:I613)</f>
        <v>0</v>
      </c>
      <c r="J596" s="172">
        <v>-500</v>
      </c>
      <c r="L596" s="177">
        <f>+L597+L598+L599+L600+L608+L609+L611+L612+L613</f>
        <v>13810</v>
      </c>
      <c r="M596" s="177">
        <f>+M597+M598+M599+M600+M608+M609+M610+M611+M612+M613</f>
        <v>10995.21</v>
      </c>
      <c r="N596" s="196">
        <f>+N597+N598+N599+N600+N608+N609+N611+N612+N613</f>
        <v>14310</v>
      </c>
      <c r="O596" s="220">
        <f t="shared" ref="O596" si="215">+O597+O598+O599+O600+O608+O609+O611+O612+O613</f>
        <v>-500</v>
      </c>
      <c r="P596" s="196">
        <f t="shared" si="214"/>
        <v>13810</v>
      </c>
      <c r="Q596" s="331"/>
      <c r="R596" s="378">
        <f t="shared" ref="R596:R613" si="216">+Q596+P596</f>
        <v>13810</v>
      </c>
      <c r="S596" s="331">
        <f>+S597+S598+S599+S600+S608+S609+S610+S611+S612+S613</f>
        <v>5997</v>
      </c>
      <c r="T596" s="442"/>
      <c r="U596" s="442"/>
      <c r="Y596" s="442"/>
      <c r="Z596" s="445"/>
      <c r="AA596" s="445"/>
      <c r="AB596" s="445"/>
      <c r="AC596" s="445"/>
      <c r="AD596" s="442"/>
    </row>
    <row r="597" spans="1:30" ht="12.9" customHeight="1" x14ac:dyDescent="0.25">
      <c r="A597" s="43"/>
      <c r="B597" s="44">
        <v>5500</v>
      </c>
      <c r="C597" s="45" t="s">
        <v>166</v>
      </c>
      <c r="D597" s="20">
        <v>1567</v>
      </c>
      <c r="E597" s="156">
        <v>1600</v>
      </c>
      <c r="F597" s="20"/>
      <c r="G597" s="273"/>
      <c r="H597" s="156">
        <f t="shared" si="202"/>
        <v>1600</v>
      </c>
      <c r="I597" s="207"/>
      <c r="J597" s="157"/>
      <c r="K597" s="157"/>
      <c r="L597" s="157">
        <v>1600</v>
      </c>
      <c r="M597" s="157">
        <v>1478</v>
      </c>
      <c r="N597" s="348">
        <v>1600</v>
      </c>
      <c r="O597" s="221"/>
      <c r="P597" s="228">
        <f t="shared" si="214"/>
        <v>1600</v>
      </c>
      <c r="Q597" s="331"/>
      <c r="R597" s="378">
        <f t="shared" si="216"/>
        <v>1600</v>
      </c>
      <c r="S597" s="331">
        <v>37</v>
      </c>
      <c r="T597" s="442"/>
      <c r="U597" s="442"/>
      <c r="Y597" s="442"/>
      <c r="Z597" s="445"/>
      <c r="AA597" s="445"/>
      <c r="AB597" s="445"/>
      <c r="AC597" s="445"/>
      <c r="AD597" s="442"/>
    </row>
    <row r="598" spans="1:30" ht="13.5" customHeight="1" x14ac:dyDescent="0.25">
      <c r="A598" s="43"/>
      <c r="B598" s="44">
        <v>5503</v>
      </c>
      <c r="C598" s="45" t="s">
        <v>157</v>
      </c>
      <c r="D598" s="20">
        <v>40</v>
      </c>
      <c r="E598" s="156"/>
      <c r="F598" s="20"/>
      <c r="G598" s="273"/>
      <c r="H598" s="156">
        <f t="shared" si="202"/>
        <v>0</v>
      </c>
      <c r="I598" s="207"/>
      <c r="J598" s="157"/>
      <c r="K598" s="157"/>
      <c r="L598" s="157"/>
      <c r="M598" s="157"/>
      <c r="N598" s="348">
        <v>0</v>
      </c>
      <c r="O598" s="221"/>
      <c r="P598" s="228">
        <f t="shared" si="214"/>
        <v>0</v>
      </c>
      <c r="Q598" s="331"/>
      <c r="R598" s="378">
        <f t="shared" si="216"/>
        <v>0</v>
      </c>
      <c r="S598" s="331"/>
      <c r="T598" s="442"/>
      <c r="U598" s="442"/>
      <c r="Y598" s="442"/>
      <c r="Z598" s="445"/>
      <c r="AA598" s="445"/>
      <c r="AB598" s="445"/>
      <c r="AC598" s="445"/>
      <c r="AD598" s="442"/>
    </row>
    <row r="599" spans="1:30" ht="13.5" customHeight="1" x14ac:dyDescent="0.25">
      <c r="A599" s="43"/>
      <c r="B599" s="44">
        <v>5504</v>
      </c>
      <c r="C599" s="45" t="s">
        <v>169</v>
      </c>
      <c r="D599" s="20">
        <v>343</v>
      </c>
      <c r="E599" s="156">
        <v>500</v>
      </c>
      <c r="F599" s="20"/>
      <c r="G599" s="273"/>
      <c r="H599" s="156">
        <f t="shared" si="202"/>
        <v>500</v>
      </c>
      <c r="I599" s="207"/>
      <c r="J599" s="157"/>
      <c r="K599" s="157"/>
      <c r="L599" s="157">
        <v>500</v>
      </c>
      <c r="M599" s="157">
        <v>499</v>
      </c>
      <c r="N599" s="351">
        <v>500</v>
      </c>
      <c r="O599" s="225"/>
      <c r="P599" s="228">
        <f t="shared" si="214"/>
        <v>500</v>
      </c>
      <c r="Q599" s="331"/>
      <c r="R599" s="378">
        <f t="shared" si="216"/>
        <v>500</v>
      </c>
      <c r="S599" s="331"/>
      <c r="T599" s="442"/>
      <c r="U599" s="442"/>
      <c r="Y599" s="442"/>
      <c r="Z599" s="445"/>
      <c r="AA599" s="445"/>
      <c r="AB599" s="445"/>
      <c r="AC599" s="445"/>
      <c r="AD599" s="442"/>
    </row>
    <row r="600" spans="1:30" ht="13.5" customHeight="1" x14ac:dyDescent="0.25">
      <c r="A600" s="43"/>
      <c r="B600" s="44">
        <v>5511</v>
      </c>
      <c r="C600" s="45" t="s">
        <v>278</v>
      </c>
      <c r="D600" s="20">
        <f>SUM(D601:D607)</f>
        <v>5356</v>
      </c>
      <c r="E600" s="156">
        <f>SUM(E601:E607)</f>
        <v>6140</v>
      </c>
      <c r="F600" s="20"/>
      <c r="G600" s="273"/>
      <c r="H600" s="156">
        <f t="shared" si="202"/>
        <v>6140</v>
      </c>
      <c r="I600" s="207"/>
      <c r="J600" s="157">
        <f>SUM(J601:J607)</f>
        <v>0</v>
      </c>
      <c r="K600" s="157"/>
      <c r="L600" s="157">
        <v>6140</v>
      </c>
      <c r="M600" s="157">
        <v>4360.4799999999996</v>
      </c>
      <c r="N600" s="228">
        <f>SUM(N601:N607)</f>
        <v>6140</v>
      </c>
      <c r="O600" s="222"/>
      <c r="P600" s="228">
        <f t="shared" si="214"/>
        <v>6140</v>
      </c>
      <c r="Q600" s="331"/>
      <c r="R600" s="378">
        <f t="shared" si="216"/>
        <v>6140</v>
      </c>
      <c r="S600" s="331">
        <f>SUM(S601:S607)</f>
        <v>2922</v>
      </c>
      <c r="T600" s="442"/>
      <c r="U600" s="442"/>
      <c r="Y600" s="442"/>
      <c r="Z600" s="373"/>
      <c r="AA600" s="373"/>
      <c r="AB600" s="373"/>
      <c r="AC600" s="373"/>
      <c r="AD600" s="442"/>
    </row>
    <row r="601" spans="1:30" ht="13.5" customHeight="1" x14ac:dyDescent="0.25">
      <c r="A601" s="43"/>
      <c r="B601" s="44"/>
      <c r="C601" s="104" t="s">
        <v>171</v>
      </c>
      <c r="D601" s="105">
        <v>4587</v>
      </c>
      <c r="E601" s="173">
        <v>4200</v>
      </c>
      <c r="F601" s="20"/>
      <c r="G601" s="273"/>
      <c r="H601" s="173">
        <f t="shared" si="202"/>
        <v>4200</v>
      </c>
      <c r="I601" s="279"/>
      <c r="J601" s="204"/>
      <c r="K601" s="204"/>
      <c r="L601" s="204">
        <v>0</v>
      </c>
      <c r="M601" s="204">
        <v>3037.08</v>
      </c>
      <c r="N601" s="356">
        <v>4200</v>
      </c>
      <c r="O601" s="330"/>
      <c r="P601" s="357">
        <f t="shared" si="214"/>
        <v>4200</v>
      </c>
      <c r="Q601" s="331"/>
      <c r="R601" s="378">
        <f t="shared" si="216"/>
        <v>4200</v>
      </c>
      <c r="S601" s="331">
        <v>2423</v>
      </c>
      <c r="T601" s="442"/>
      <c r="U601" s="442"/>
      <c r="Y601" s="442"/>
      <c r="Z601" s="373"/>
      <c r="AA601" s="373"/>
      <c r="AB601" s="373"/>
      <c r="AC601" s="373"/>
      <c r="AD601" s="442"/>
    </row>
    <row r="602" spans="1:30" ht="13.5" customHeight="1" x14ac:dyDescent="0.25">
      <c r="A602" s="43"/>
      <c r="B602" s="44"/>
      <c r="C602" s="104" t="s">
        <v>172</v>
      </c>
      <c r="D602" s="105">
        <v>234</v>
      </c>
      <c r="E602" s="173">
        <v>350</v>
      </c>
      <c r="F602" s="20"/>
      <c r="G602" s="273"/>
      <c r="H602" s="173">
        <f t="shared" si="202"/>
        <v>350</v>
      </c>
      <c r="I602" s="279"/>
      <c r="J602" s="204"/>
      <c r="K602" s="204"/>
      <c r="L602" s="204">
        <v>0</v>
      </c>
      <c r="M602" s="204">
        <v>189.63</v>
      </c>
      <c r="N602" s="356">
        <v>350</v>
      </c>
      <c r="O602" s="330"/>
      <c r="P602" s="357">
        <f t="shared" si="214"/>
        <v>350</v>
      </c>
      <c r="Q602" s="331"/>
      <c r="R602" s="378">
        <f t="shared" si="216"/>
        <v>350</v>
      </c>
      <c r="S602" s="331"/>
      <c r="T602" s="442"/>
      <c r="U602" s="442"/>
      <c r="Y602" s="442"/>
      <c r="Z602" s="373"/>
      <c r="AA602" s="373"/>
      <c r="AB602" s="373"/>
      <c r="AC602" s="373"/>
      <c r="AD602" s="373"/>
    </row>
    <row r="603" spans="1:30" ht="13.5" customHeight="1" x14ac:dyDescent="0.25">
      <c r="A603" s="43"/>
      <c r="B603" s="44"/>
      <c r="C603" s="104" t="s">
        <v>173</v>
      </c>
      <c r="D603" s="105">
        <v>27</v>
      </c>
      <c r="E603" s="173">
        <v>50</v>
      </c>
      <c r="F603" s="20"/>
      <c r="G603" s="273"/>
      <c r="H603" s="173">
        <f t="shared" si="202"/>
        <v>50</v>
      </c>
      <c r="I603" s="279"/>
      <c r="J603" s="204"/>
      <c r="K603" s="204"/>
      <c r="L603" s="204">
        <v>0</v>
      </c>
      <c r="M603" s="204">
        <v>26.48</v>
      </c>
      <c r="N603" s="356">
        <v>50</v>
      </c>
      <c r="O603" s="330"/>
      <c r="P603" s="357">
        <f t="shared" si="214"/>
        <v>50</v>
      </c>
      <c r="Q603" s="331"/>
      <c r="R603" s="378">
        <f t="shared" si="216"/>
        <v>50</v>
      </c>
      <c r="S603" s="331">
        <v>25</v>
      </c>
      <c r="T603" s="442"/>
      <c r="U603" s="442"/>
      <c r="Y603" s="442"/>
      <c r="Z603" s="373"/>
      <c r="AA603" s="373"/>
      <c r="AB603" s="373"/>
      <c r="AC603" s="373"/>
      <c r="AD603" s="373"/>
    </row>
    <row r="604" spans="1:30" ht="13.5" customHeight="1" x14ac:dyDescent="0.25">
      <c r="A604" s="43"/>
      <c r="B604" s="44"/>
      <c r="C604" s="104" t="s">
        <v>174</v>
      </c>
      <c r="D604" s="105">
        <v>249</v>
      </c>
      <c r="E604" s="173">
        <v>250</v>
      </c>
      <c r="F604" s="20"/>
      <c r="G604" s="273"/>
      <c r="H604" s="173">
        <f t="shared" si="202"/>
        <v>250</v>
      </c>
      <c r="I604" s="279"/>
      <c r="J604" s="204"/>
      <c r="K604" s="204"/>
      <c r="L604" s="204">
        <v>0</v>
      </c>
      <c r="M604" s="204">
        <v>390.13</v>
      </c>
      <c r="N604" s="356">
        <v>250</v>
      </c>
      <c r="O604" s="330"/>
      <c r="P604" s="357">
        <f t="shared" si="214"/>
        <v>250</v>
      </c>
      <c r="Q604" s="331"/>
      <c r="R604" s="378">
        <f t="shared" si="216"/>
        <v>250</v>
      </c>
      <c r="S604" s="331">
        <v>130</v>
      </c>
      <c r="T604" s="442"/>
      <c r="U604" s="442"/>
      <c r="Y604" s="442"/>
      <c r="Z604" s="373"/>
      <c r="AA604" s="373"/>
      <c r="AB604" s="373"/>
      <c r="AC604" s="373"/>
      <c r="AD604" s="442"/>
    </row>
    <row r="605" spans="1:30" ht="13.5" customHeight="1" x14ac:dyDescent="0.25">
      <c r="A605" s="43"/>
      <c r="B605" s="44"/>
      <c r="C605" s="104" t="s">
        <v>175</v>
      </c>
      <c r="D605" s="105">
        <v>120</v>
      </c>
      <c r="E605" s="173">
        <v>150</v>
      </c>
      <c r="F605" s="20"/>
      <c r="G605" s="273"/>
      <c r="H605" s="173">
        <f t="shared" si="202"/>
        <v>150</v>
      </c>
      <c r="I605" s="279"/>
      <c r="J605" s="204"/>
      <c r="K605" s="204"/>
      <c r="L605" s="204">
        <v>0</v>
      </c>
      <c r="M605" s="204">
        <v>33.54</v>
      </c>
      <c r="N605" s="356">
        <v>150</v>
      </c>
      <c r="O605" s="330"/>
      <c r="P605" s="357">
        <f t="shared" si="214"/>
        <v>150</v>
      </c>
      <c r="Q605" s="331"/>
      <c r="R605" s="378">
        <f t="shared" si="216"/>
        <v>150</v>
      </c>
      <c r="S605" s="331">
        <v>344</v>
      </c>
      <c r="T605" s="442"/>
      <c r="U605" s="442"/>
      <c r="Y605" s="442"/>
      <c r="Z605" s="373"/>
      <c r="AA605" s="373"/>
      <c r="AB605" s="373"/>
      <c r="AC605" s="373"/>
      <c r="AD605" s="442"/>
    </row>
    <row r="606" spans="1:30" ht="13.5" customHeight="1" x14ac:dyDescent="0.25">
      <c r="A606" s="43"/>
      <c r="B606" s="44"/>
      <c r="C606" s="104" t="s">
        <v>342</v>
      </c>
      <c r="D606" s="105"/>
      <c r="E606" s="173">
        <v>1000</v>
      </c>
      <c r="F606" s="20"/>
      <c r="G606" s="273"/>
      <c r="H606" s="173">
        <f t="shared" si="202"/>
        <v>1000</v>
      </c>
      <c r="I606" s="279"/>
      <c r="J606" s="204"/>
      <c r="K606" s="204"/>
      <c r="L606" s="204">
        <v>0</v>
      </c>
      <c r="M606" s="204">
        <v>544.69000000000005</v>
      </c>
      <c r="N606" s="356">
        <v>1000</v>
      </c>
      <c r="O606" s="330"/>
      <c r="P606" s="357">
        <f t="shared" si="214"/>
        <v>1000</v>
      </c>
      <c r="Q606" s="331"/>
      <c r="R606" s="378">
        <f t="shared" si="216"/>
        <v>1000</v>
      </c>
      <c r="S606" s="331"/>
      <c r="T606" s="442"/>
      <c r="U606" s="442"/>
      <c r="Y606" s="442"/>
      <c r="Z606" s="373"/>
      <c r="AA606" s="373"/>
      <c r="AB606" s="373"/>
      <c r="AC606" s="373"/>
      <c r="AD606" s="442"/>
    </row>
    <row r="607" spans="1:30" ht="13.5" customHeight="1" x14ac:dyDescent="0.25">
      <c r="A607" s="43"/>
      <c r="B607" s="44"/>
      <c r="C607" s="104" t="s">
        <v>178</v>
      </c>
      <c r="D607" s="105">
        <v>139</v>
      </c>
      <c r="E607" s="173">
        <v>140</v>
      </c>
      <c r="F607" s="20"/>
      <c r="G607" s="273"/>
      <c r="H607" s="173">
        <f t="shared" si="202"/>
        <v>140</v>
      </c>
      <c r="I607" s="279"/>
      <c r="J607" s="204"/>
      <c r="K607" s="204"/>
      <c r="L607" s="204">
        <v>0</v>
      </c>
      <c r="M607" s="204">
        <v>138.93</v>
      </c>
      <c r="N607" s="356">
        <v>140</v>
      </c>
      <c r="O607" s="330"/>
      <c r="P607" s="357">
        <f t="shared" si="214"/>
        <v>140</v>
      </c>
      <c r="Q607" s="331"/>
      <c r="R607" s="378">
        <f t="shared" si="216"/>
        <v>140</v>
      </c>
      <c r="S607" s="331"/>
      <c r="T607" s="442"/>
      <c r="U607" s="442"/>
      <c r="Y607" s="442"/>
      <c r="Z607" s="373"/>
      <c r="AA607" s="373"/>
      <c r="AB607" s="373"/>
      <c r="AC607" s="373"/>
      <c r="AD607" s="442"/>
    </row>
    <row r="608" spans="1:30" ht="13.5" customHeight="1" x14ac:dyDescent="0.25">
      <c r="A608" s="43"/>
      <c r="B608" s="44">
        <v>5513</v>
      </c>
      <c r="C608" s="45" t="s">
        <v>353</v>
      </c>
      <c r="D608" s="20">
        <v>67</v>
      </c>
      <c r="E608" s="156">
        <v>500</v>
      </c>
      <c r="F608" s="20"/>
      <c r="G608" s="273"/>
      <c r="H608" s="156">
        <f t="shared" si="202"/>
        <v>500</v>
      </c>
      <c r="I608" s="207"/>
      <c r="J608" s="157">
        <v>-500</v>
      </c>
      <c r="K608" s="157"/>
      <c r="L608" s="157"/>
      <c r="M608" s="157"/>
      <c r="N608" s="351">
        <v>500</v>
      </c>
      <c r="O608" s="225"/>
      <c r="P608" s="228">
        <f t="shared" si="214"/>
        <v>500</v>
      </c>
      <c r="Q608" s="331"/>
      <c r="R608" s="378">
        <f t="shared" si="216"/>
        <v>500</v>
      </c>
      <c r="S608" s="331"/>
      <c r="T608" s="442"/>
      <c r="U608" s="442"/>
      <c r="Y608" s="442"/>
      <c r="Z608" s="442"/>
      <c r="AA608" s="373"/>
      <c r="AB608" s="373"/>
      <c r="AC608" s="373"/>
      <c r="AD608" s="442"/>
    </row>
    <row r="609" spans="1:30" ht="12.9" customHeight="1" x14ac:dyDescent="0.25">
      <c r="A609" s="43"/>
      <c r="B609" s="44">
        <v>5514</v>
      </c>
      <c r="C609" s="45" t="s">
        <v>162</v>
      </c>
      <c r="D609" s="20">
        <v>1083</v>
      </c>
      <c r="E609" s="156">
        <v>1500</v>
      </c>
      <c r="F609" s="20"/>
      <c r="G609" s="273"/>
      <c r="H609" s="156">
        <f t="shared" si="202"/>
        <v>1500</v>
      </c>
      <c r="I609" s="207"/>
      <c r="J609" s="157"/>
      <c r="K609" s="157"/>
      <c r="L609" s="157">
        <v>1500</v>
      </c>
      <c r="M609" s="157">
        <v>904.73</v>
      </c>
      <c r="N609" s="351">
        <v>1500</v>
      </c>
      <c r="O609" s="225">
        <v>-500</v>
      </c>
      <c r="P609" s="228">
        <f t="shared" si="214"/>
        <v>1000</v>
      </c>
      <c r="Q609" s="331"/>
      <c r="R609" s="378">
        <f t="shared" si="216"/>
        <v>1000</v>
      </c>
      <c r="S609" s="331">
        <v>160</v>
      </c>
      <c r="T609" s="442"/>
      <c r="U609" s="442"/>
      <c r="Y609" s="442"/>
      <c r="Z609" s="442"/>
      <c r="AA609" s="373"/>
      <c r="AB609" s="373"/>
      <c r="AC609" s="373"/>
      <c r="AD609" s="442"/>
    </row>
    <row r="610" spans="1:30" ht="12.9" customHeight="1" x14ac:dyDescent="0.25">
      <c r="A610" s="43"/>
      <c r="B610" s="44">
        <v>5515</v>
      </c>
      <c r="C610" s="45" t="s">
        <v>184</v>
      </c>
      <c r="D610" s="20"/>
      <c r="E610" s="156"/>
      <c r="F610" s="20"/>
      <c r="G610" s="273"/>
      <c r="H610" s="156"/>
      <c r="I610" s="207"/>
      <c r="J610" s="157"/>
      <c r="K610" s="157"/>
      <c r="L610" s="157"/>
      <c r="M610" s="157">
        <v>65</v>
      </c>
      <c r="N610" s="351"/>
      <c r="O610" s="225"/>
      <c r="P610" s="228">
        <f t="shared" si="214"/>
        <v>0</v>
      </c>
      <c r="Q610" s="331"/>
      <c r="R610" s="378">
        <f t="shared" si="216"/>
        <v>0</v>
      </c>
      <c r="S610" s="331">
        <v>290</v>
      </c>
      <c r="T610" s="442"/>
      <c r="U610" s="442"/>
      <c r="Y610" s="442"/>
      <c r="Z610" s="442"/>
      <c r="AA610" s="373"/>
      <c r="AB610" s="373"/>
      <c r="AC610" s="373"/>
      <c r="AD610" s="442"/>
    </row>
    <row r="611" spans="1:30" ht="13.35" customHeight="1" x14ac:dyDescent="0.25">
      <c r="A611" s="43"/>
      <c r="B611" s="44">
        <v>5522</v>
      </c>
      <c r="C611" s="45" t="s">
        <v>188</v>
      </c>
      <c r="D611" s="20"/>
      <c r="E611" s="156">
        <v>70</v>
      </c>
      <c r="F611" s="20"/>
      <c r="G611" s="273"/>
      <c r="H611" s="156">
        <f t="shared" si="202"/>
        <v>70</v>
      </c>
      <c r="I611" s="207"/>
      <c r="J611" s="157"/>
      <c r="K611" s="157"/>
      <c r="L611" s="157">
        <v>70</v>
      </c>
      <c r="M611" s="157">
        <v>83</v>
      </c>
      <c r="N611" s="351">
        <v>70</v>
      </c>
      <c r="O611" s="225"/>
      <c r="P611" s="228">
        <f t="shared" si="214"/>
        <v>70</v>
      </c>
      <c r="Q611" s="331"/>
      <c r="R611" s="378">
        <f t="shared" si="216"/>
        <v>70</v>
      </c>
      <c r="S611" s="331">
        <v>97</v>
      </c>
      <c r="T611" s="442"/>
      <c r="U611" s="442"/>
      <c r="Y611" s="442"/>
      <c r="Z611" s="442"/>
      <c r="AA611" s="373"/>
      <c r="AB611" s="373"/>
      <c r="AC611" s="373"/>
      <c r="AD611" s="442"/>
    </row>
    <row r="612" spans="1:30" ht="13.5" customHeight="1" x14ac:dyDescent="0.25">
      <c r="A612" s="43"/>
      <c r="B612" s="44">
        <v>5523</v>
      </c>
      <c r="C612" s="45" t="s">
        <v>338</v>
      </c>
      <c r="D612" s="20">
        <v>3817</v>
      </c>
      <c r="E612" s="156">
        <v>3500</v>
      </c>
      <c r="F612" s="20"/>
      <c r="G612" s="273"/>
      <c r="H612" s="156">
        <f t="shared" si="202"/>
        <v>3500</v>
      </c>
      <c r="I612" s="207"/>
      <c r="J612" s="157"/>
      <c r="K612" s="157"/>
      <c r="L612" s="157">
        <v>3500</v>
      </c>
      <c r="M612" s="157">
        <v>3283</v>
      </c>
      <c r="N612" s="351">
        <v>3500</v>
      </c>
      <c r="O612" s="225"/>
      <c r="P612" s="228">
        <f t="shared" si="214"/>
        <v>3500</v>
      </c>
      <c r="Q612" s="331"/>
      <c r="R612" s="378">
        <f t="shared" si="216"/>
        <v>3500</v>
      </c>
      <c r="S612" s="331">
        <v>2439</v>
      </c>
      <c r="T612" s="442"/>
      <c r="U612" s="442"/>
    </row>
    <row r="613" spans="1:30" ht="13.5" customHeight="1" x14ac:dyDescent="0.25">
      <c r="A613" s="43"/>
      <c r="B613" s="44">
        <v>5525</v>
      </c>
      <c r="C613" s="45" t="s">
        <v>190</v>
      </c>
      <c r="D613" s="20">
        <v>1137</v>
      </c>
      <c r="E613" s="156">
        <v>500</v>
      </c>
      <c r="F613" s="20"/>
      <c r="G613" s="273"/>
      <c r="H613" s="156">
        <f t="shared" si="202"/>
        <v>500</v>
      </c>
      <c r="I613" s="207"/>
      <c r="J613" s="157"/>
      <c r="K613" s="157"/>
      <c r="L613" s="157">
        <v>500</v>
      </c>
      <c r="M613" s="157">
        <v>322</v>
      </c>
      <c r="N613" s="351">
        <v>500</v>
      </c>
      <c r="O613" s="225"/>
      <c r="P613" s="228">
        <f t="shared" si="214"/>
        <v>500</v>
      </c>
      <c r="Q613" s="331"/>
      <c r="R613" s="378">
        <f t="shared" si="216"/>
        <v>500</v>
      </c>
      <c r="S613" s="331">
        <v>52</v>
      </c>
      <c r="T613" s="442"/>
      <c r="U613" s="442"/>
    </row>
    <row r="614" spans="1:30" ht="13.5" customHeight="1" x14ac:dyDescent="0.25">
      <c r="A614" s="67" t="s">
        <v>359</v>
      </c>
      <c r="B614" s="68"/>
      <c r="C614" s="69" t="s">
        <v>360</v>
      </c>
      <c r="D614" s="79">
        <f>+D615+D616</f>
        <v>28569</v>
      </c>
      <c r="E614" s="79">
        <f>+E615+E616</f>
        <v>31400</v>
      </c>
      <c r="F614" s="79">
        <f t="shared" ref="F614:I614" si="217">+F615+F616</f>
        <v>0</v>
      </c>
      <c r="G614" s="75">
        <f t="shared" si="217"/>
        <v>0</v>
      </c>
      <c r="H614" s="79">
        <f t="shared" si="217"/>
        <v>34610</v>
      </c>
      <c r="I614" s="239">
        <f t="shared" si="217"/>
        <v>3210</v>
      </c>
      <c r="J614" s="75">
        <f>+J615+J616</f>
        <v>-1450</v>
      </c>
      <c r="K614" s="75">
        <f t="shared" ref="K614:M614" si="218">+K615+K616</f>
        <v>0</v>
      </c>
      <c r="L614" s="75">
        <f t="shared" si="218"/>
        <v>33160</v>
      </c>
      <c r="M614" s="75">
        <f t="shared" si="218"/>
        <v>28712.870000000003</v>
      </c>
      <c r="N614" s="70">
        <f>+N615+N616</f>
        <v>33450</v>
      </c>
      <c r="O614" s="78">
        <f t="shared" ref="O614" si="219">+O615+O616</f>
        <v>-500</v>
      </c>
      <c r="P614" s="70">
        <f>+O614+N614</f>
        <v>32950</v>
      </c>
      <c r="Q614" s="341"/>
      <c r="R614" s="379">
        <f>+Q614+P614</f>
        <v>32950</v>
      </c>
      <c r="S614" s="224">
        <f>+S615+S616</f>
        <v>18286</v>
      </c>
      <c r="T614" s="442"/>
      <c r="U614" s="442"/>
    </row>
    <row r="615" spans="1:30" ht="13.5" customHeight="1" x14ac:dyDescent="0.25">
      <c r="A615" s="99"/>
      <c r="B615" s="88" t="s">
        <v>151</v>
      </c>
      <c r="C615" s="89" t="s">
        <v>152</v>
      </c>
      <c r="D615" s="19">
        <v>20146</v>
      </c>
      <c r="E615" s="153">
        <v>22000</v>
      </c>
      <c r="F615" s="21"/>
      <c r="G615" s="273"/>
      <c r="H615" s="261">
        <f t="shared" si="202"/>
        <v>25210</v>
      </c>
      <c r="I615" s="205">
        <v>3210</v>
      </c>
      <c r="J615" s="184">
        <v>-500</v>
      </c>
      <c r="K615" s="184"/>
      <c r="L615" s="184">
        <v>24710</v>
      </c>
      <c r="M615" s="184">
        <v>21791.22</v>
      </c>
      <c r="N615" s="348">
        <v>25210</v>
      </c>
      <c r="O615" s="221">
        <v>0</v>
      </c>
      <c r="P615" s="196">
        <f t="shared" ref="P615:P625" si="220">+O615+N615</f>
        <v>25210</v>
      </c>
      <c r="Q615" s="331"/>
      <c r="R615" s="377">
        <f>+Q615+P615</f>
        <v>25210</v>
      </c>
      <c r="S615" s="331">
        <v>14768</v>
      </c>
      <c r="T615" s="442"/>
      <c r="U615" s="442"/>
    </row>
    <row r="616" spans="1:30" ht="13.5" customHeight="1" x14ac:dyDescent="0.25">
      <c r="A616" s="43"/>
      <c r="B616" s="50" t="s">
        <v>153</v>
      </c>
      <c r="C616" s="51" t="s">
        <v>154</v>
      </c>
      <c r="D616" s="21">
        <f>SUM(D617:D625)</f>
        <v>8423</v>
      </c>
      <c r="E616" s="153">
        <f>+E617+E619+E620+E621+E622+E623+E624+E625</f>
        <v>9400</v>
      </c>
      <c r="F616" s="21">
        <f>+F617+F619+F620+F621+F622+F623+F624+F625</f>
        <v>0</v>
      </c>
      <c r="G616" s="273"/>
      <c r="H616" s="156">
        <f t="shared" si="202"/>
        <v>9400</v>
      </c>
      <c r="I616" s="205">
        <f>+I617+I619+I620+I621+I622+I623+I624+I625</f>
        <v>0</v>
      </c>
      <c r="J616" s="184">
        <f>+J617+J619+J620+J621+J622+J623+J624+J625</f>
        <v>-950</v>
      </c>
      <c r="K616" s="184">
        <f t="shared" ref="K616:M616" si="221">+K617+K619+K620+K621+K622+K623+K624+K625</f>
        <v>0</v>
      </c>
      <c r="L616" s="184">
        <f t="shared" si="221"/>
        <v>8450</v>
      </c>
      <c r="M616" s="184">
        <f t="shared" si="221"/>
        <v>6921.65</v>
      </c>
      <c r="N616" s="196">
        <f>+N617+N619+N620+N621+N622+N623+N624+N625</f>
        <v>8240</v>
      </c>
      <c r="O616" s="220">
        <f t="shared" ref="O616" si="222">+O617+O619+O620+O621+O622+O623+O624+O625</f>
        <v>-500</v>
      </c>
      <c r="P616" s="196">
        <f t="shared" si="220"/>
        <v>7740</v>
      </c>
      <c r="Q616" s="331"/>
      <c r="R616" s="377">
        <f t="shared" ref="R616:R625" si="223">+Q616+P616</f>
        <v>7740</v>
      </c>
      <c r="S616" s="331">
        <f>SUM(S617:S625)</f>
        <v>3518</v>
      </c>
      <c r="T616" s="442"/>
      <c r="U616" s="442"/>
    </row>
    <row r="617" spans="1:30" ht="13.5" customHeight="1" x14ac:dyDescent="0.25">
      <c r="A617" s="43"/>
      <c r="B617" s="44">
        <v>5500</v>
      </c>
      <c r="C617" s="45" t="s">
        <v>230</v>
      </c>
      <c r="D617" s="20">
        <v>1944</v>
      </c>
      <c r="E617" s="156">
        <v>2080</v>
      </c>
      <c r="F617" s="20"/>
      <c r="G617" s="273"/>
      <c r="H617" s="156">
        <f t="shared" si="202"/>
        <v>2080</v>
      </c>
      <c r="I617" s="207"/>
      <c r="J617" s="157">
        <v>-400</v>
      </c>
      <c r="K617" s="157"/>
      <c r="L617" s="157">
        <v>1680</v>
      </c>
      <c r="M617" s="157">
        <v>1457</v>
      </c>
      <c r="N617" s="351">
        <v>1650</v>
      </c>
      <c r="O617" s="225"/>
      <c r="P617" s="228">
        <f t="shared" si="220"/>
        <v>1650</v>
      </c>
      <c r="Q617" s="331"/>
      <c r="R617" s="377">
        <f t="shared" si="223"/>
        <v>1650</v>
      </c>
      <c r="S617" s="331">
        <v>196</v>
      </c>
      <c r="T617" s="442"/>
      <c r="U617" s="442"/>
    </row>
    <row r="618" spans="1:30" ht="13.5" customHeight="1" x14ac:dyDescent="0.25">
      <c r="A618" s="43"/>
      <c r="B618" s="44">
        <v>5503</v>
      </c>
      <c r="C618" s="45" t="s">
        <v>157</v>
      </c>
      <c r="D618" s="20">
        <v>40</v>
      </c>
      <c r="E618" s="156"/>
      <c r="F618" s="20"/>
      <c r="G618" s="273"/>
      <c r="H618" s="156">
        <f t="shared" si="202"/>
        <v>0</v>
      </c>
      <c r="I618" s="207"/>
      <c r="J618" s="157"/>
      <c r="K618" s="157"/>
      <c r="L618" s="157"/>
      <c r="M618" s="157"/>
      <c r="N618" s="351"/>
      <c r="O618" s="225"/>
      <c r="P618" s="228">
        <f t="shared" si="220"/>
        <v>0</v>
      </c>
      <c r="Q618" s="331"/>
      <c r="R618" s="377">
        <f t="shared" si="223"/>
        <v>0</v>
      </c>
      <c r="S618" s="331"/>
      <c r="T618" s="442"/>
      <c r="U618" s="442"/>
    </row>
    <row r="619" spans="1:30" ht="13.5" customHeight="1" x14ac:dyDescent="0.25">
      <c r="A619" s="43"/>
      <c r="B619" s="44">
        <v>5504</v>
      </c>
      <c r="C619" s="45" t="s">
        <v>169</v>
      </c>
      <c r="D619" s="20">
        <v>160</v>
      </c>
      <c r="E619" s="156">
        <v>600</v>
      </c>
      <c r="F619" s="20"/>
      <c r="G619" s="273"/>
      <c r="H619" s="156">
        <f t="shared" si="202"/>
        <v>600</v>
      </c>
      <c r="I619" s="207"/>
      <c r="J619" s="157">
        <v>-450</v>
      </c>
      <c r="K619" s="157"/>
      <c r="L619" s="157">
        <v>150</v>
      </c>
      <c r="M619" s="157">
        <v>68</v>
      </c>
      <c r="N619" s="351">
        <v>300</v>
      </c>
      <c r="O619" s="225"/>
      <c r="P619" s="228">
        <f t="shared" si="220"/>
        <v>300</v>
      </c>
      <c r="Q619" s="331"/>
      <c r="R619" s="377">
        <f t="shared" si="223"/>
        <v>300</v>
      </c>
      <c r="S619" s="331"/>
      <c r="T619" s="442"/>
      <c r="U619" s="442"/>
    </row>
    <row r="620" spans="1:30" ht="13.5" customHeight="1" x14ac:dyDescent="0.25">
      <c r="A620" s="43"/>
      <c r="B620" s="44">
        <v>5511</v>
      </c>
      <c r="C620" s="45" t="s">
        <v>278</v>
      </c>
      <c r="D620" s="20">
        <v>30</v>
      </c>
      <c r="E620" s="156">
        <v>100</v>
      </c>
      <c r="F620" s="20"/>
      <c r="G620" s="273"/>
      <c r="H620" s="156">
        <f t="shared" si="202"/>
        <v>100</v>
      </c>
      <c r="I620" s="207"/>
      <c r="J620" s="157"/>
      <c r="K620" s="157"/>
      <c r="L620" s="157">
        <v>100</v>
      </c>
      <c r="M620" s="157">
        <v>36</v>
      </c>
      <c r="N620" s="351">
        <v>100</v>
      </c>
      <c r="O620" s="225"/>
      <c r="P620" s="228">
        <f t="shared" si="220"/>
        <v>100</v>
      </c>
      <c r="Q620" s="331"/>
      <c r="R620" s="377">
        <f t="shared" si="223"/>
        <v>100</v>
      </c>
      <c r="S620" s="331"/>
      <c r="T620" s="442"/>
      <c r="U620" s="442"/>
    </row>
    <row r="621" spans="1:30" ht="13.5" customHeight="1" x14ac:dyDescent="0.25">
      <c r="A621" s="43"/>
      <c r="B621" s="44">
        <v>5514</v>
      </c>
      <c r="C621" s="45" t="s">
        <v>361</v>
      </c>
      <c r="D621" s="20">
        <v>2446</v>
      </c>
      <c r="E621" s="156">
        <v>2300</v>
      </c>
      <c r="F621" s="20"/>
      <c r="G621" s="273"/>
      <c r="H621" s="156">
        <f t="shared" si="202"/>
        <v>2300</v>
      </c>
      <c r="I621" s="207"/>
      <c r="J621" s="157"/>
      <c r="K621" s="157"/>
      <c r="L621" s="157">
        <v>2300</v>
      </c>
      <c r="M621" s="157">
        <v>1111.7</v>
      </c>
      <c r="N621" s="351">
        <v>1800</v>
      </c>
      <c r="O621" s="225">
        <v>-500</v>
      </c>
      <c r="P621" s="228">
        <f t="shared" si="220"/>
        <v>1300</v>
      </c>
      <c r="Q621" s="331"/>
      <c r="R621" s="377">
        <f t="shared" si="223"/>
        <v>1300</v>
      </c>
      <c r="S621" s="331">
        <v>720</v>
      </c>
      <c r="T621" s="442"/>
      <c r="U621" s="442"/>
    </row>
    <row r="622" spans="1:30" ht="13.5" customHeight="1" x14ac:dyDescent="0.25">
      <c r="A622" s="43"/>
      <c r="B622" s="44">
        <v>5515</v>
      </c>
      <c r="C622" s="45" t="s">
        <v>362</v>
      </c>
      <c r="D622" s="20"/>
      <c r="E622" s="156">
        <v>100</v>
      </c>
      <c r="F622" s="20"/>
      <c r="G622" s="273"/>
      <c r="H622" s="156">
        <f t="shared" si="202"/>
        <v>100</v>
      </c>
      <c r="I622" s="207"/>
      <c r="J622" s="157">
        <v>0</v>
      </c>
      <c r="K622" s="157"/>
      <c r="L622" s="157">
        <v>100</v>
      </c>
      <c r="M622" s="157">
        <v>796.01</v>
      </c>
      <c r="N622" s="351">
        <v>200</v>
      </c>
      <c r="O622" s="225"/>
      <c r="P622" s="228">
        <f t="shared" si="220"/>
        <v>200</v>
      </c>
      <c r="Q622" s="331"/>
      <c r="R622" s="377">
        <f t="shared" si="223"/>
        <v>200</v>
      </c>
      <c r="S622" s="331">
        <v>445</v>
      </c>
      <c r="T622" s="442"/>
      <c r="U622" s="442"/>
    </row>
    <row r="623" spans="1:30" ht="13.5" customHeight="1" x14ac:dyDescent="0.25">
      <c r="A623" s="43"/>
      <c r="B623" s="44">
        <v>5522</v>
      </c>
      <c r="C623" s="45" t="s">
        <v>188</v>
      </c>
      <c r="D623" s="20">
        <v>0</v>
      </c>
      <c r="E623" s="156">
        <v>220</v>
      </c>
      <c r="F623" s="20"/>
      <c r="G623" s="273"/>
      <c r="H623" s="156">
        <f t="shared" si="202"/>
        <v>220</v>
      </c>
      <c r="I623" s="207"/>
      <c r="J623" s="157"/>
      <c r="K623" s="157"/>
      <c r="L623" s="157">
        <v>220</v>
      </c>
      <c r="M623" s="157">
        <v>206</v>
      </c>
      <c r="N623" s="351">
        <v>290</v>
      </c>
      <c r="O623" s="225"/>
      <c r="P623" s="228">
        <f t="shared" si="220"/>
        <v>290</v>
      </c>
      <c r="Q623" s="331"/>
      <c r="R623" s="377">
        <f t="shared" si="223"/>
        <v>290</v>
      </c>
      <c r="S623" s="331"/>
      <c r="T623" s="442"/>
      <c r="U623" s="442"/>
    </row>
    <row r="624" spans="1:30" ht="13.5" customHeight="1" x14ac:dyDescent="0.25">
      <c r="A624" s="43"/>
      <c r="B624" s="44">
        <v>5523</v>
      </c>
      <c r="C624" s="45" t="s">
        <v>338</v>
      </c>
      <c r="D624" s="20">
        <v>3500</v>
      </c>
      <c r="E624" s="156">
        <v>3500</v>
      </c>
      <c r="F624" s="20"/>
      <c r="G624" s="273"/>
      <c r="H624" s="156">
        <f t="shared" si="202"/>
        <v>3500</v>
      </c>
      <c r="I624" s="207"/>
      <c r="J624" s="157"/>
      <c r="K624" s="157"/>
      <c r="L624" s="157">
        <v>3500</v>
      </c>
      <c r="M624" s="157">
        <v>2976.95</v>
      </c>
      <c r="N624" s="351">
        <v>3500</v>
      </c>
      <c r="O624" s="225"/>
      <c r="P624" s="228">
        <f t="shared" si="220"/>
        <v>3500</v>
      </c>
      <c r="Q624" s="331"/>
      <c r="R624" s="377">
        <f t="shared" si="223"/>
        <v>3500</v>
      </c>
      <c r="S624" s="331">
        <v>2126</v>
      </c>
      <c r="T624" s="442"/>
      <c r="U624" s="442"/>
    </row>
    <row r="625" spans="1:25" ht="13.5" customHeight="1" x14ac:dyDescent="0.25">
      <c r="A625" s="43"/>
      <c r="B625" s="44">
        <v>5525</v>
      </c>
      <c r="C625" s="45" t="s">
        <v>363</v>
      </c>
      <c r="D625" s="20">
        <v>303</v>
      </c>
      <c r="E625" s="156">
        <v>500</v>
      </c>
      <c r="F625" s="20"/>
      <c r="G625" s="273"/>
      <c r="H625" s="156">
        <f t="shared" si="202"/>
        <v>500</v>
      </c>
      <c r="I625" s="207"/>
      <c r="J625" s="157">
        <v>-100</v>
      </c>
      <c r="K625" s="157"/>
      <c r="L625" s="157">
        <v>400</v>
      </c>
      <c r="M625" s="157">
        <v>269.99</v>
      </c>
      <c r="N625" s="351">
        <v>400</v>
      </c>
      <c r="O625" s="225"/>
      <c r="P625" s="228">
        <f t="shared" si="220"/>
        <v>400</v>
      </c>
      <c r="Q625" s="331"/>
      <c r="R625" s="377">
        <f t="shared" si="223"/>
        <v>400</v>
      </c>
      <c r="S625" s="331">
        <v>31</v>
      </c>
      <c r="T625" s="442"/>
      <c r="U625" s="442"/>
    </row>
    <row r="626" spans="1:25" ht="13.5" customHeight="1" x14ac:dyDescent="0.25">
      <c r="A626" s="67" t="s">
        <v>364</v>
      </c>
      <c r="B626" s="68"/>
      <c r="C626" s="93" t="s">
        <v>365</v>
      </c>
      <c r="D626" s="81">
        <f>+D627+D628</f>
        <v>15786</v>
      </c>
      <c r="E626" s="79">
        <f>+E627+E628</f>
        <v>17240</v>
      </c>
      <c r="F626" s="79">
        <f t="shared" ref="F626:I626" si="224">+F627+F628</f>
        <v>0</v>
      </c>
      <c r="G626" s="75">
        <f t="shared" si="224"/>
        <v>0</v>
      </c>
      <c r="H626" s="79">
        <f t="shared" si="224"/>
        <v>18845</v>
      </c>
      <c r="I626" s="239">
        <f t="shared" si="224"/>
        <v>1605</v>
      </c>
      <c r="J626" s="75">
        <f>+J627+J628</f>
        <v>-200</v>
      </c>
      <c r="K626" s="75">
        <f t="shared" ref="K626:M626" si="225">+K627+K628</f>
        <v>0</v>
      </c>
      <c r="L626" s="75">
        <f t="shared" si="225"/>
        <v>18645</v>
      </c>
      <c r="M626" s="75">
        <f t="shared" si="225"/>
        <v>14806.720000000001</v>
      </c>
      <c r="N626" s="352">
        <f>+N627+N628</f>
        <v>19295</v>
      </c>
      <c r="O626" s="224">
        <f t="shared" ref="O626" si="226">+O627+O628</f>
        <v>0</v>
      </c>
      <c r="P626" s="352">
        <f>+O626+N626</f>
        <v>19295</v>
      </c>
      <c r="Q626" s="341"/>
      <c r="R626" s="379">
        <f>+Q626+P626</f>
        <v>19295</v>
      </c>
      <c r="S626" s="224">
        <f>+S627+S628</f>
        <v>8714</v>
      </c>
      <c r="T626" s="442"/>
      <c r="U626" s="442"/>
    </row>
    <row r="627" spans="1:25" ht="13.5" customHeight="1" x14ac:dyDescent="0.25">
      <c r="A627" s="43"/>
      <c r="B627" s="50" t="s">
        <v>151</v>
      </c>
      <c r="C627" s="51" t="s">
        <v>152</v>
      </c>
      <c r="D627" s="19">
        <v>9634</v>
      </c>
      <c r="E627" s="153">
        <v>10120</v>
      </c>
      <c r="F627" s="21"/>
      <c r="G627" s="273"/>
      <c r="H627" s="261">
        <f t="shared" si="202"/>
        <v>11725</v>
      </c>
      <c r="I627" s="205">
        <v>1605</v>
      </c>
      <c r="J627" s="184"/>
      <c r="K627" s="184"/>
      <c r="L627" s="184">
        <v>11725</v>
      </c>
      <c r="M627" s="184">
        <v>10286.52</v>
      </c>
      <c r="N627" s="348">
        <v>11725</v>
      </c>
      <c r="O627" s="221">
        <v>0</v>
      </c>
      <c r="P627" s="353">
        <f t="shared" ref="P627:P641" si="227">+O627+N627</f>
        <v>11725</v>
      </c>
      <c r="Q627" s="331"/>
      <c r="R627" s="377">
        <f>+Q627+P627</f>
        <v>11725</v>
      </c>
      <c r="S627" s="331">
        <v>6837</v>
      </c>
      <c r="T627" s="442"/>
      <c r="U627" s="442"/>
    </row>
    <row r="628" spans="1:25" ht="13.5" customHeight="1" x14ac:dyDescent="0.25">
      <c r="A628" s="43"/>
      <c r="B628" s="50" t="s">
        <v>153</v>
      </c>
      <c r="C628" s="51" t="s">
        <v>154</v>
      </c>
      <c r="D628" s="21">
        <f>+D629+D630+D631+D636+D637+D638+D639+D640+D641</f>
        <v>6152</v>
      </c>
      <c r="E628" s="153">
        <f>+E629+E630+E631+E636+E637+E638+E639+E640+E641</f>
        <v>7120</v>
      </c>
      <c r="F628" s="21">
        <f>+F629+F630+F631+F636+F637+F638+F639+F640+F641</f>
        <v>0</v>
      </c>
      <c r="G628" s="273"/>
      <c r="H628" s="156">
        <f t="shared" si="202"/>
        <v>7120</v>
      </c>
      <c r="I628" s="205">
        <f>+I629+I630+I631+I636+I637+I638+I639+I640+I641</f>
        <v>0</v>
      </c>
      <c r="J628" s="184">
        <f>+J629+J630+J631+J636+J637+J638+J639+J640+J641</f>
        <v>-200</v>
      </c>
      <c r="K628" s="184">
        <f t="shared" ref="K628:M628" si="228">+K629+K630+K631+K636+K637+K638+K639+K640+K641</f>
        <v>0</v>
      </c>
      <c r="L628" s="184">
        <f>+L629+L630+L631+L636+L637+L638+L639+L640+L641</f>
        <v>6920</v>
      </c>
      <c r="M628" s="184">
        <f t="shared" si="228"/>
        <v>4520.2</v>
      </c>
      <c r="N628" s="196">
        <f>+N629+N630+N631+N636+N637+N638+N639+N640+N641</f>
        <v>7570</v>
      </c>
      <c r="O628" s="220">
        <f t="shared" ref="O628" si="229">+O629+O630+O631+O636+O637+O638+O639+O640+O641</f>
        <v>0</v>
      </c>
      <c r="P628" s="353">
        <f t="shared" si="227"/>
        <v>7570</v>
      </c>
      <c r="Q628" s="331"/>
      <c r="R628" s="377">
        <f t="shared" ref="R628:R641" si="230">+Q628+P628</f>
        <v>7570</v>
      </c>
      <c r="S628" s="331">
        <f>+S629+S630+S631+S636+S637+S638+S639+S640+S641</f>
        <v>1877</v>
      </c>
      <c r="T628" s="442"/>
      <c r="U628" s="442"/>
    </row>
    <row r="629" spans="1:25" ht="13.5" customHeight="1" x14ac:dyDescent="0.25">
      <c r="A629" s="43"/>
      <c r="B629" s="44">
        <v>5500</v>
      </c>
      <c r="C629" s="45" t="s">
        <v>230</v>
      </c>
      <c r="D629" s="20">
        <v>1163</v>
      </c>
      <c r="E629" s="156">
        <v>1450</v>
      </c>
      <c r="F629" s="20"/>
      <c r="G629" s="273"/>
      <c r="H629" s="156">
        <f t="shared" si="202"/>
        <v>1450</v>
      </c>
      <c r="I629" s="207"/>
      <c r="J629" s="157">
        <v>-200</v>
      </c>
      <c r="K629" s="157"/>
      <c r="L629" s="157">
        <v>1250</v>
      </c>
      <c r="M629" s="157">
        <v>1236</v>
      </c>
      <c r="N629" s="351">
        <v>1500</v>
      </c>
      <c r="O629" s="225"/>
      <c r="P629" s="353">
        <f t="shared" si="227"/>
        <v>1500</v>
      </c>
      <c r="Q629" s="331"/>
      <c r="R629" s="377">
        <f t="shared" si="230"/>
        <v>1500</v>
      </c>
      <c r="S629" s="331">
        <v>55</v>
      </c>
      <c r="T629" s="442"/>
      <c r="U629" s="442"/>
    </row>
    <row r="630" spans="1:25" ht="13.5" customHeight="1" x14ac:dyDescent="0.25">
      <c r="A630" s="43"/>
      <c r="B630" s="44">
        <v>5504</v>
      </c>
      <c r="C630" s="45" t="s">
        <v>169</v>
      </c>
      <c r="D630" s="20">
        <v>23</v>
      </c>
      <c r="E630" s="156">
        <v>100</v>
      </c>
      <c r="F630" s="20"/>
      <c r="G630" s="273"/>
      <c r="H630" s="156">
        <f t="shared" si="202"/>
        <v>100</v>
      </c>
      <c r="I630" s="207"/>
      <c r="J630" s="157"/>
      <c r="K630" s="157"/>
      <c r="L630" s="157">
        <v>100</v>
      </c>
      <c r="M630" s="157">
        <v>4.2</v>
      </c>
      <c r="N630" s="351">
        <v>50</v>
      </c>
      <c r="O630" s="225"/>
      <c r="P630" s="354">
        <f t="shared" si="227"/>
        <v>50</v>
      </c>
      <c r="Q630" s="331"/>
      <c r="R630" s="377">
        <f t="shared" si="230"/>
        <v>50</v>
      </c>
      <c r="S630" s="331"/>
      <c r="T630" s="442"/>
      <c r="U630" s="442"/>
    </row>
    <row r="631" spans="1:25" ht="13.5" customHeight="1" x14ac:dyDescent="0.25">
      <c r="A631" s="43"/>
      <c r="B631" s="44">
        <v>5511</v>
      </c>
      <c r="C631" s="45" t="s">
        <v>278</v>
      </c>
      <c r="D631" s="20">
        <f>SUM(D632:D635)</f>
        <v>2022</v>
      </c>
      <c r="E631" s="156">
        <v>2500</v>
      </c>
      <c r="F631" s="20"/>
      <c r="G631" s="273"/>
      <c r="H631" s="156">
        <f t="shared" si="202"/>
        <v>2500</v>
      </c>
      <c r="I631" s="207"/>
      <c r="J631" s="157">
        <f>SUM(J632:J635)</f>
        <v>0</v>
      </c>
      <c r="K631" s="157"/>
      <c r="L631" s="157">
        <v>2500</v>
      </c>
      <c r="M631" s="157">
        <f>+M632+M633+M634+M635</f>
        <v>996</v>
      </c>
      <c r="N631" s="351">
        <f>+N632+N633+N634+N635</f>
        <v>2450</v>
      </c>
      <c r="O631" s="225"/>
      <c r="P631" s="354">
        <f t="shared" si="227"/>
        <v>2450</v>
      </c>
      <c r="Q631" s="331"/>
      <c r="R631" s="377">
        <f t="shared" si="230"/>
        <v>2450</v>
      </c>
      <c r="S631" s="331">
        <f>SUM(S632:S635)</f>
        <v>134</v>
      </c>
      <c r="T631" s="442"/>
      <c r="U631" s="442"/>
    </row>
    <row r="632" spans="1:25" ht="13.5" customHeight="1" x14ac:dyDescent="0.25">
      <c r="A632" s="43"/>
      <c r="B632" s="44"/>
      <c r="C632" s="45" t="s">
        <v>171</v>
      </c>
      <c r="D632" s="20">
        <v>336</v>
      </c>
      <c r="E632" s="156"/>
      <c r="F632" s="20"/>
      <c r="G632" s="273"/>
      <c r="H632" s="173"/>
      <c r="I632" s="279"/>
      <c r="J632" s="204"/>
      <c r="K632" s="204"/>
      <c r="L632" s="204"/>
      <c r="M632" s="204"/>
      <c r="N632" s="356">
        <v>500</v>
      </c>
      <c r="O632" s="330"/>
      <c r="P632" s="355">
        <f t="shared" si="227"/>
        <v>500</v>
      </c>
      <c r="Q632" s="331"/>
      <c r="R632" s="377">
        <f t="shared" si="230"/>
        <v>500</v>
      </c>
      <c r="S632" s="331"/>
      <c r="T632" s="442"/>
      <c r="U632" s="442"/>
    </row>
    <row r="633" spans="1:25" ht="13.5" customHeight="1" x14ac:dyDescent="0.25">
      <c r="A633" s="43"/>
      <c r="B633" s="44"/>
      <c r="C633" s="45" t="s">
        <v>255</v>
      </c>
      <c r="D633" s="20">
        <v>574</v>
      </c>
      <c r="E633" s="156"/>
      <c r="F633" s="20"/>
      <c r="G633" s="273"/>
      <c r="H633" s="173">
        <f t="shared" si="202"/>
        <v>0</v>
      </c>
      <c r="I633" s="279"/>
      <c r="J633" s="204"/>
      <c r="K633" s="204"/>
      <c r="L633" s="204"/>
      <c r="M633" s="204">
        <v>195</v>
      </c>
      <c r="N633" s="356">
        <v>700</v>
      </c>
      <c r="O633" s="330"/>
      <c r="P633" s="355">
        <f t="shared" si="227"/>
        <v>700</v>
      </c>
      <c r="Q633" s="331"/>
      <c r="R633" s="377">
        <f t="shared" si="230"/>
        <v>700</v>
      </c>
      <c r="S633" s="331">
        <v>134</v>
      </c>
      <c r="T633" s="442"/>
      <c r="U633" s="442"/>
    </row>
    <row r="634" spans="1:25" ht="13.5" customHeight="1" x14ac:dyDescent="0.25">
      <c r="A634" s="43"/>
      <c r="B634" s="44"/>
      <c r="C634" s="45" t="s">
        <v>366</v>
      </c>
      <c r="D634" s="20">
        <v>12</v>
      </c>
      <c r="E634" s="156"/>
      <c r="F634" s="20"/>
      <c r="G634" s="273"/>
      <c r="H634" s="173">
        <f t="shared" si="202"/>
        <v>0</v>
      </c>
      <c r="I634" s="279"/>
      <c r="J634" s="204"/>
      <c r="K634" s="204"/>
      <c r="L634" s="204"/>
      <c r="M634" s="204">
        <v>18</v>
      </c>
      <c r="N634" s="356">
        <v>50</v>
      </c>
      <c r="O634" s="330"/>
      <c r="P634" s="355">
        <f t="shared" si="227"/>
        <v>50</v>
      </c>
      <c r="Q634" s="331"/>
      <c r="R634" s="377">
        <f t="shared" si="230"/>
        <v>50</v>
      </c>
      <c r="S634" s="331"/>
      <c r="T634" s="442"/>
      <c r="U634" s="442"/>
    </row>
    <row r="635" spans="1:25" ht="13.5" customHeight="1" x14ac:dyDescent="0.25">
      <c r="A635" s="43"/>
      <c r="B635" s="44"/>
      <c r="C635" s="45" t="s">
        <v>343</v>
      </c>
      <c r="D635" s="20">
        <v>1100</v>
      </c>
      <c r="E635" s="156"/>
      <c r="F635" s="20"/>
      <c r="G635" s="273"/>
      <c r="H635" s="173">
        <f t="shared" si="202"/>
        <v>0</v>
      </c>
      <c r="I635" s="279"/>
      <c r="J635" s="204"/>
      <c r="K635" s="204"/>
      <c r="L635" s="204"/>
      <c r="M635" s="204">
        <v>783</v>
      </c>
      <c r="N635" s="356">
        <v>1200</v>
      </c>
      <c r="O635" s="330"/>
      <c r="P635" s="355">
        <f t="shared" si="227"/>
        <v>1200</v>
      </c>
      <c r="Q635" s="331"/>
      <c r="R635" s="377">
        <f t="shared" si="230"/>
        <v>1200</v>
      </c>
      <c r="S635" s="331"/>
      <c r="T635" s="442"/>
      <c r="U635" s="442"/>
    </row>
    <row r="636" spans="1:25" ht="13.5" customHeight="1" x14ac:dyDescent="0.25">
      <c r="A636" s="43"/>
      <c r="B636" s="44">
        <v>5513</v>
      </c>
      <c r="C636" s="45" t="s">
        <v>303</v>
      </c>
      <c r="D636" s="20">
        <v>79</v>
      </c>
      <c r="E636" s="156">
        <v>100</v>
      </c>
      <c r="F636" s="20"/>
      <c r="G636" s="273"/>
      <c r="H636" s="156">
        <f t="shared" si="202"/>
        <v>100</v>
      </c>
      <c r="I636" s="207"/>
      <c r="J636" s="157"/>
      <c r="K636" s="157"/>
      <c r="L636" s="157">
        <v>100</v>
      </c>
      <c r="M636" s="157">
        <v>22</v>
      </c>
      <c r="N636" s="351">
        <v>100</v>
      </c>
      <c r="O636" s="225"/>
      <c r="P636" s="354">
        <f t="shared" si="227"/>
        <v>100</v>
      </c>
      <c r="Q636" s="331"/>
      <c r="R636" s="377">
        <f t="shared" si="230"/>
        <v>100</v>
      </c>
      <c r="S636" s="331">
        <v>66</v>
      </c>
      <c r="T636" s="442"/>
      <c r="U636" s="442"/>
    </row>
    <row r="637" spans="1:25" ht="13.5" customHeight="1" x14ac:dyDescent="0.25">
      <c r="A637" s="43"/>
      <c r="B637" s="44">
        <v>5514</v>
      </c>
      <c r="C637" s="45" t="s">
        <v>361</v>
      </c>
      <c r="D637" s="20">
        <v>1097</v>
      </c>
      <c r="E637" s="156">
        <v>1100</v>
      </c>
      <c r="F637" s="20"/>
      <c r="G637" s="273"/>
      <c r="H637" s="156">
        <f t="shared" si="202"/>
        <v>1100</v>
      </c>
      <c r="I637" s="207"/>
      <c r="J637" s="157"/>
      <c r="K637" s="157"/>
      <c r="L637" s="157">
        <v>1100</v>
      </c>
      <c r="M637" s="157">
        <v>919</v>
      </c>
      <c r="N637" s="351">
        <v>1100</v>
      </c>
      <c r="O637" s="225"/>
      <c r="P637" s="354">
        <f t="shared" si="227"/>
        <v>1100</v>
      </c>
      <c r="Q637" s="331"/>
      <c r="R637" s="377">
        <f t="shared" si="230"/>
        <v>1100</v>
      </c>
      <c r="S637" s="331"/>
      <c r="T637" s="442"/>
      <c r="U637" s="442"/>
      <c r="Y637" s="448"/>
    </row>
    <row r="638" spans="1:25" ht="13.5" customHeight="1" x14ac:dyDescent="0.25">
      <c r="A638" s="43"/>
      <c r="B638" s="44">
        <v>5515</v>
      </c>
      <c r="C638" s="45" t="s">
        <v>362</v>
      </c>
      <c r="D638" s="20">
        <v>60</v>
      </c>
      <c r="E638" s="156">
        <v>0</v>
      </c>
      <c r="F638" s="20"/>
      <c r="G638" s="273"/>
      <c r="H638" s="156">
        <f t="shared" ref="H638:H704" si="231">E638+I638</f>
        <v>0</v>
      </c>
      <c r="I638" s="207"/>
      <c r="J638" s="157"/>
      <c r="K638" s="157"/>
      <c r="L638" s="157"/>
      <c r="M638" s="157"/>
      <c r="N638" s="351"/>
      <c r="O638" s="225"/>
      <c r="P638" s="354">
        <f t="shared" si="227"/>
        <v>0</v>
      </c>
      <c r="Q638" s="331"/>
      <c r="R638" s="377">
        <f t="shared" si="230"/>
        <v>0</v>
      </c>
      <c r="S638" s="331">
        <v>598</v>
      </c>
      <c r="T638" s="442"/>
      <c r="U638" s="442"/>
      <c r="Y638" s="448"/>
    </row>
    <row r="639" spans="1:25" ht="13.5" customHeight="1" x14ac:dyDescent="0.25">
      <c r="A639" s="43"/>
      <c r="B639" s="44">
        <v>5522</v>
      </c>
      <c r="C639" s="45" t="s">
        <v>367</v>
      </c>
      <c r="D639" s="20">
        <v>0</v>
      </c>
      <c r="E639" s="156">
        <v>220</v>
      </c>
      <c r="F639" s="20"/>
      <c r="G639" s="273"/>
      <c r="H639" s="156">
        <f t="shared" si="231"/>
        <v>220</v>
      </c>
      <c r="I639" s="207"/>
      <c r="J639" s="157"/>
      <c r="K639" s="157"/>
      <c r="L639" s="157">
        <v>220</v>
      </c>
      <c r="M639" s="157"/>
      <c r="N639" s="351">
        <v>220</v>
      </c>
      <c r="O639" s="225"/>
      <c r="P639" s="354">
        <f t="shared" si="227"/>
        <v>220</v>
      </c>
      <c r="Q639" s="331"/>
      <c r="R639" s="377">
        <f t="shared" si="230"/>
        <v>220</v>
      </c>
      <c r="S639" s="331">
        <v>1024</v>
      </c>
      <c r="T639" s="451"/>
      <c r="U639" s="442"/>
    </row>
    <row r="640" spans="1:25" ht="13.5" customHeight="1" x14ac:dyDescent="0.25">
      <c r="A640" s="43"/>
      <c r="B640" s="44">
        <v>5523</v>
      </c>
      <c r="C640" s="45" t="s">
        <v>338</v>
      </c>
      <c r="D640" s="20">
        <v>1500</v>
      </c>
      <c r="E640" s="156">
        <v>1500</v>
      </c>
      <c r="F640" s="20"/>
      <c r="G640" s="273"/>
      <c r="H640" s="156">
        <f t="shared" si="231"/>
        <v>1500</v>
      </c>
      <c r="I640" s="207"/>
      <c r="J640" s="157"/>
      <c r="K640" s="157"/>
      <c r="L640" s="157">
        <v>1500</v>
      </c>
      <c r="M640" s="157">
        <v>1313</v>
      </c>
      <c r="N640" s="351">
        <v>2000</v>
      </c>
      <c r="O640" s="225"/>
      <c r="P640" s="354">
        <f t="shared" si="227"/>
        <v>2000</v>
      </c>
      <c r="Q640" s="331"/>
      <c r="R640" s="377">
        <f t="shared" si="230"/>
        <v>2000</v>
      </c>
      <c r="S640" s="331"/>
      <c r="T640" s="442"/>
      <c r="U640" s="442"/>
    </row>
    <row r="641" spans="1:24" ht="13.5" customHeight="1" x14ac:dyDescent="0.25">
      <c r="A641" s="43"/>
      <c r="B641" s="44">
        <v>5525</v>
      </c>
      <c r="C641" s="45" t="s">
        <v>363</v>
      </c>
      <c r="D641" s="20">
        <v>208</v>
      </c>
      <c r="E641" s="156">
        <v>150</v>
      </c>
      <c r="F641" s="20"/>
      <c r="G641" s="273"/>
      <c r="H641" s="156">
        <f t="shared" si="231"/>
        <v>150</v>
      </c>
      <c r="I641" s="207"/>
      <c r="J641" s="157"/>
      <c r="K641" s="157"/>
      <c r="L641" s="157">
        <v>150</v>
      </c>
      <c r="M641" s="157">
        <v>30</v>
      </c>
      <c r="N641" s="351">
        <v>150</v>
      </c>
      <c r="O641" s="225"/>
      <c r="P641" s="354">
        <f t="shared" si="227"/>
        <v>150</v>
      </c>
      <c r="Q641" s="331"/>
      <c r="R641" s="377">
        <f t="shared" si="230"/>
        <v>150</v>
      </c>
      <c r="S641" s="331"/>
      <c r="T641" s="442"/>
      <c r="U641" s="442"/>
    </row>
    <row r="642" spans="1:24" ht="13.5" customHeight="1" x14ac:dyDescent="0.25">
      <c r="A642" s="67" t="s">
        <v>368</v>
      </c>
      <c r="B642" s="68"/>
      <c r="C642" s="93" t="s">
        <v>369</v>
      </c>
      <c r="D642" s="81">
        <f>+D643+D644</f>
        <v>17858</v>
      </c>
      <c r="E642" s="79">
        <f>+E643+E644</f>
        <v>21515</v>
      </c>
      <c r="F642" s="79">
        <f t="shared" ref="F642:H642" si="232">+F643+F644</f>
        <v>0</v>
      </c>
      <c r="G642" s="75">
        <f t="shared" si="232"/>
        <v>0</v>
      </c>
      <c r="H642" s="79">
        <f t="shared" si="232"/>
        <v>23120</v>
      </c>
      <c r="I642" s="239">
        <f>+I643+I644</f>
        <v>1605</v>
      </c>
      <c r="J642" s="75">
        <f>+J643+J644</f>
        <v>-1440</v>
      </c>
      <c r="K642" s="75">
        <f t="shared" ref="K642:M642" si="233">+K643+K644</f>
        <v>0</v>
      </c>
      <c r="L642" s="75">
        <f t="shared" si="233"/>
        <v>21680</v>
      </c>
      <c r="M642" s="75">
        <f t="shared" si="233"/>
        <v>18493.59</v>
      </c>
      <c r="N642" s="70">
        <f>+N643+N644</f>
        <v>23120</v>
      </c>
      <c r="O642" s="78">
        <f t="shared" ref="O642" si="234">+O643+O644</f>
        <v>0</v>
      </c>
      <c r="P642" s="70">
        <f>+O642+N642</f>
        <v>23120</v>
      </c>
      <c r="Q642" s="341"/>
      <c r="R642" s="379">
        <f>+Q642+P642</f>
        <v>23120</v>
      </c>
      <c r="S642" s="224">
        <f>+S643+S644</f>
        <v>10875</v>
      </c>
      <c r="T642" s="442"/>
      <c r="U642" s="442"/>
    </row>
    <row r="643" spans="1:24" ht="13.5" customHeight="1" x14ac:dyDescent="0.25">
      <c r="A643" s="43"/>
      <c r="B643" s="50" t="s">
        <v>151</v>
      </c>
      <c r="C643" s="51" t="s">
        <v>152</v>
      </c>
      <c r="D643" s="19">
        <v>10519</v>
      </c>
      <c r="E643" s="153">
        <v>12845</v>
      </c>
      <c r="F643" s="21"/>
      <c r="G643" s="273"/>
      <c r="H643" s="156">
        <f t="shared" si="231"/>
        <v>14450</v>
      </c>
      <c r="I643" s="205">
        <v>1605</v>
      </c>
      <c r="J643" s="184"/>
      <c r="K643" s="184"/>
      <c r="L643" s="184">
        <v>14450</v>
      </c>
      <c r="M643" s="184">
        <v>11932.65</v>
      </c>
      <c r="N643" s="348">
        <v>14450</v>
      </c>
      <c r="O643" s="221">
        <v>0</v>
      </c>
      <c r="P643" s="196">
        <f t="shared" ref="P643:P655" si="235">+O643+N643</f>
        <v>14450</v>
      </c>
      <c r="Q643" s="331"/>
      <c r="R643" s="377">
        <f t="shared" ref="R643:R655" si="236">+Q643+P643</f>
        <v>14450</v>
      </c>
      <c r="S643" s="331">
        <v>7390</v>
      </c>
      <c r="T643" s="442"/>
      <c r="U643" s="442"/>
    </row>
    <row r="644" spans="1:24" ht="13.5" customHeight="1" x14ac:dyDescent="0.25">
      <c r="A644" s="43"/>
      <c r="B644" s="50" t="s">
        <v>153</v>
      </c>
      <c r="C644" s="51" t="s">
        <v>154</v>
      </c>
      <c r="D644" s="21">
        <f>SUM(D645:D655)</f>
        <v>7339</v>
      </c>
      <c r="E644" s="153">
        <f>+E645+E647+E648+E650+E651+E652+E653+E654+E655</f>
        <v>8670</v>
      </c>
      <c r="F644" s="21">
        <f>+F645+F647+F648+F650+F651+F652+F653+F654+F655</f>
        <v>0</v>
      </c>
      <c r="G644" s="273"/>
      <c r="H644" s="156">
        <f t="shared" si="231"/>
        <v>8670</v>
      </c>
      <c r="I644" s="205">
        <f>+I645+I647+I648+I650+I651+I652+I653+I654+I655</f>
        <v>0</v>
      </c>
      <c r="J644" s="184">
        <f>+J645+J646+J647+J648+J650+J651+J652+J653+J654+J655</f>
        <v>-1440</v>
      </c>
      <c r="K644" s="184">
        <f t="shared" ref="K644:M644" si="237">+K645+K646+K647+K648+K650+K651+K652+K653+K654+K655</f>
        <v>0</v>
      </c>
      <c r="L644" s="184">
        <f t="shared" si="237"/>
        <v>7230</v>
      </c>
      <c r="M644" s="184">
        <f t="shared" si="237"/>
        <v>6560.94</v>
      </c>
      <c r="N644" s="196">
        <f>+N645+N646+N647+N648+N649+N650+N651+N652+N653+N654+N655</f>
        <v>8670</v>
      </c>
      <c r="O644" s="220">
        <f t="shared" ref="O644" si="238">+O645+O646+O647+O648+O649+O650+O651+O652+O653+O654+O655</f>
        <v>0</v>
      </c>
      <c r="P644" s="196">
        <f t="shared" si="235"/>
        <v>8670</v>
      </c>
      <c r="Q644" s="331"/>
      <c r="R644" s="377">
        <f t="shared" si="236"/>
        <v>8670</v>
      </c>
      <c r="S644" s="331">
        <f>SUM(S645:S655)</f>
        <v>3485</v>
      </c>
      <c r="T644" s="442"/>
      <c r="U644" s="442"/>
    </row>
    <row r="645" spans="1:24" ht="13.5" customHeight="1" x14ac:dyDescent="0.25">
      <c r="A645" s="43"/>
      <c r="B645" s="44">
        <v>5500</v>
      </c>
      <c r="C645" s="45" t="s">
        <v>230</v>
      </c>
      <c r="D645" s="20">
        <v>1492</v>
      </c>
      <c r="E645" s="156">
        <v>1850</v>
      </c>
      <c r="F645" s="20"/>
      <c r="G645" s="273"/>
      <c r="H645" s="156">
        <f t="shared" si="231"/>
        <v>1850</v>
      </c>
      <c r="I645" s="207"/>
      <c r="J645" s="157"/>
      <c r="K645" s="157"/>
      <c r="L645" s="157"/>
      <c r="M645" s="157"/>
      <c r="N645" s="351">
        <v>1850</v>
      </c>
      <c r="O645" s="225"/>
      <c r="P645" s="228">
        <f t="shared" si="235"/>
        <v>1850</v>
      </c>
      <c r="Q645" s="331"/>
      <c r="R645" s="377">
        <f t="shared" si="236"/>
        <v>1850</v>
      </c>
      <c r="S645" s="331">
        <v>97</v>
      </c>
      <c r="T645" s="442"/>
      <c r="U645" s="442"/>
    </row>
    <row r="646" spans="1:24" ht="13.5" customHeight="1" x14ac:dyDescent="0.25">
      <c r="A646" s="43"/>
      <c r="B646" s="44">
        <v>5503</v>
      </c>
      <c r="C646" s="45" t="s">
        <v>157</v>
      </c>
      <c r="D646" s="20">
        <v>40</v>
      </c>
      <c r="E646" s="156"/>
      <c r="F646" s="20"/>
      <c r="G646" s="273"/>
      <c r="H646" s="156">
        <f t="shared" si="231"/>
        <v>0</v>
      </c>
      <c r="I646" s="207"/>
      <c r="J646" s="157">
        <v>-240</v>
      </c>
      <c r="K646" s="157"/>
      <c r="L646" s="157">
        <v>1850</v>
      </c>
      <c r="M646" s="157">
        <v>1812</v>
      </c>
      <c r="N646" s="351"/>
      <c r="O646" s="225"/>
      <c r="P646" s="228">
        <f t="shared" si="235"/>
        <v>0</v>
      </c>
      <c r="Q646" s="331"/>
      <c r="R646" s="377">
        <f t="shared" si="236"/>
        <v>0</v>
      </c>
      <c r="S646" s="331"/>
      <c r="T646" s="442"/>
      <c r="U646" s="442"/>
      <c r="V646" s="428"/>
      <c r="W646" s="428"/>
      <c r="X646" s="428"/>
    </row>
    <row r="647" spans="1:24" ht="13.5" customHeight="1" x14ac:dyDescent="0.25">
      <c r="A647" s="43"/>
      <c r="B647" s="44">
        <v>5504</v>
      </c>
      <c r="C647" s="45" t="s">
        <v>169</v>
      </c>
      <c r="D647" s="20">
        <v>145</v>
      </c>
      <c r="E647" s="156">
        <v>1190</v>
      </c>
      <c r="F647" s="20"/>
      <c r="G647" s="273"/>
      <c r="H647" s="156">
        <f t="shared" si="231"/>
        <v>1190</v>
      </c>
      <c r="I647" s="207"/>
      <c r="J647" s="157">
        <v>-700</v>
      </c>
      <c r="K647" s="157"/>
      <c r="L647" s="157">
        <v>250</v>
      </c>
      <c r="M647" s="157">
        <v>70</v>
      </c>
      <c r="N647" s="351">
        <v>400</v>
      </c>
      <c r="O647" s="225"/>
      <c r="P647" s="228">
        <f t="shared" si="235"/>
        <v>400</v>
      </c>
      <c r="Q647" s="331"/>
      <c r="R647" s="377">
        <f t="shared" si="236"/>
        <v>400</v>
      </c>
      <c r="S647" s="331"/>
      <c r="T647" s="442"/>
      <c r="U647" s="442"/>
      <c r="V647" s="428"/>
      <c r="W647" s="428"/>
      <c r="X647" s="428"/>
    </row>
    <row r="648" spans="1:24" ht="13.5" customHeight="1" x14ac:dyDescent="0.25">
      <c r="A648" s="43"/>
      <c r="B648" s="44">
        <v>5511</v>
      </c>
      <c r="C648" s="45" t="s">
        <v>278</v>
      </c>
      <c r="D648" s="20">
        <v>101</v>
      </c>
      <c r="E648" s="156">
        <v>100</v>
      </c>
      <c r="F648" s="20"/>
      <c r="G648" s="273"/>
      <c r="H648" s="156">
        <f t="shared" si="231"/>
        <v>100</v>
      </c>
      <c r="I648" s="207"/>
      <c r="J648" s="157"/>
      <c r="K648" s="157"/>
      <c r="L648" s="157">
        <v>100</v>
      </c>
      <c r="M648" s="157">
        <v>78</v>
      </c>
      <c r="N648" s="351">
        <v>100</v>
      </c>
      <c r="O648" s="225"/>
      <c r="P648" s="228">
        <f t="shared" si="235"/>
        <v>100</v>
      </c>
      <c r="Q648" s="331"/>
      <c r="R648" s="377">
        <f t="shared" si="236"/>
        <v>100</v>
      </c>
      <c r="S648" s="331">
        <v>187</v>
      </c>
      <c r="T648" s="373"/>
    </row>
    <row r="649" spans="1:24" ht="13.5" customHeight="1" x14ac:dyDescent="0.25">
      <c r="A649" s="43"/>
      <c r="B649" s="44">
        <v>5513</v>
      </c>
      <c r="C649" s="45" t="s">
        <v>303</v>
      </c>
      <c r="D649" s="20"/>
      <c r="E649" s="156"/>
      <c r="F649" s="20"/>
      <c r="G649" s="273"/>
      <c r="H649" s="156"/>
      <c r="I649" s="207"/>
      <c r="J649" s="157"/>
      <c r="K649" s="157"/>
      <c r="L649" s="157"/>
      <c r="M649" s="157"/>
      <c r="N649" s="351">
        <v>70</v>
      </c>
      <c r="O649" s="225"/>
      <c r="P649" s="228">
        <f t="shared" si="235"/>
        <v>70</v>
      </c>
      <c r="Q649" s="331"/>
      <c r="R649" s="377">
        <f t="shared" si="236"/>
        <v>70</v>
      </c>
      <c r="S649" s="331"/>
      <c r="T649" s="373"/>
    </row>
    <row r="650" spans="1:24" ht="13.5" customHeight="1" x14ac:dyDescent="0.25">
      <c r="A650" s="43"/>
      <c r="B650" s="44">
        <v>5514</v>
      </c>
      <c r="C650" s="45" t="s">
        <v>361</v>
      </c>
      <c r="D650" s="20">
        <v>917</v>
      </c>
      <c r="E650" s="156">
        <v>1000</v>
      </c>
      <c r="F650" s="20"/>
      <c r="G650" s="273"/>
      <c r="H650" s="156">
        <f t="shared" si="231"/>
        <v>1000</v>
      </c>
      <c r="I650" s="207"/>
      <c r="J650" s="157"/>
      <c r="K650" s="157"/>
      <c r="L650" s="157">
        <v>1000</v>
      </c>
      <c r="M650" s="157">
        <v>793.58</v>
      </c>
      <c r="N650" s="351">
        <v>1000</v>
      </c>
      <c r="O650" s="225"/>
      <c r="P650" s="228">
        <f t="shared" si="235"/>
        <v>1000</v>
      </c>
      <c r="Q650" s="331"/>
      <c r="R650" s="377">
        <f t="shared" si="236"/>
        <v>1000</v>
      </c>
      <c r="S650" s="331">
        <v>517</v>
      </c>
      <c r="T650" s="373"/>
    </row>
    <row r="651" spans="1:24" ht="13.5" customHeight="1" x14ac:dyDescent="0.25">
      <c r="A651" s="43"/>
      <c r="B651" s="44">
        <v>5515</v>
      </c>
      <c r="C651" s="45" t="s">
        <v>362</v>
      </c>
      <c r="D651" s="20">
        <v>748</v>
      </c>
      <c r="E651" s="156">
        <v>200</v>
      </c>
      <c r="F651" s="20"/>
      <c r="G651" s="273"/>
      <c r="H651" s="156">
        <f t="shared" si="231"/>
        <v>200</v>
      </c>
      <c r="I651" s="207"/>
      <c r="J651" s="157"/>
      <c r="K651" s="157"/>
      <c r="L651" s="157">
        <v>200</v>
      </c>
      <c r="M651" s="157">
        <v>126</v>
      </c>
      <c r="N651" s="351">
        <v>700</v>
      </c>
      <c r="O651" s="225"/>
      <c r="P651" s="228">
        <f t="shared" si="235"/>
        <v>700</v>
      </c>
      <c r="Q651" s="331"/>
      <c r="R651" s="377">
        <f t="shared" si="236"/>
        <v>700</v>
      </c>
      <c r="S651" s="331">
        <v>371</v>
      </c>
      <c r="T651" s="373"/>
    </row>
    <row r="652" spans="1:24" ht="13.5" customHeight="1" x14ac:dyDescent="0.25">
      <c r="A652" s="43"/>
      <c r="B652" s="44">
        <v>5522</v>
      </c>
      <c r="C652" s="45" t="s">
        <v>367</v>
      </c>
      <c r="D652" s="20">
        <v>56</v>
      </c>
      <c r="E652" s="156">
        <v>30</v>
      </c>
      <c r="F652" s="20"/>
      <c r="G652" s="273"/>
      <c r="H652" s="156">
        <f t="shared" si="231"/>
        <v>30</v>
      </c>
      <c r="I652" s="207"/>
      <c r="J652" s="157"/>
      <c r="K652" s="157"/>
      <c r="L652" s="157">
        <v>30</v>
      </c>
      <c r="M652" s="157">
        <v>0</v>
      </c>
      <c r="N652" s="351">
        <v>100</v>
      </c>
      <c r="O652" s="225"/>
      <c r="P652" s="228">
        <f t="shared" si="235"/>
        <v>100</v>
      </c>
      <c r="Q652" s="331"/>
      <c r="R652" s="377">
        <f t="shared" si="236"/>
        <v>100</v>
      </c>
      <c r="S652" s="331"/>
      <c r="T652" s="445"/>
      <c r="U652" s="445"/>
      <c r="V652" s="445"/>
      <c r="W652" s="445"/>
      <c r="X652" s="445"/>
    </row>
    <row r="653" spans="1:24" ht="13.5" customHeight="1" x14ac:dyDescent="0.25">
      <c r="A653" s="43"/>
      <c r="B653" s="44">
        <v>5523</v>
      </c>
      <c r="C653" s="45" t="s">
        <v>338</v>
      </c>
      <c r="D653" s="20">
        <v>2425</v>
      </c>
      <c r="E653" s="156">
        <v>2500</v>
      </c>
      <c r="F653" s="20"/>
      <c r="G653" s="273"/>
      <c r="H653" s="156">
        <f t="shared" si="231"/>
        <v>2500</v>
      </c>
      <c r="I653" s="207"/>
      <c r="J653" s="157"/>
      <c r="K653" s="157"/>
      <c r="L653" s="157">
        <v>2500</v>
      </c>
      <c r="M653" s="157">
        <v>2481.15</v>
      </c>
      <c r="N653" s="351">
        <v>2600</v>
      </c>
      <c r="O653" s="225"/>
      <c r="P653" s="228">
        <f t="shared" si="235"/>
        <v>2600</v>
      </c>
      <c r="Q653" s="331"/>
      <c r="R653" s="377">
        <f t="shared" si="236"/>
        <v>2600</v>
      </c>
      <c r="S653" s="331">
        <v>2086</v>
      </c>
      <c r="T653" s="445"/>
      <c r="U653" s="445"/>
      <c r="V653" s="445"/>
      <c r="W653" s="445"/>
      <c r="X653" s="445"/>
    </row>
    <row r="654" spans="1:24" ht="13.5" customHeight="1" x14ac:dyDescent="0.25">
      <c r="A654" s="43"/>
      <c r="B654" s="44">
        <v>5525</v>
      </c>
      <c r="C654" s="45" t="s">
        <v>363</v>
      </c>
      <c r="D654" s="20">
        <v>1415</v>
      </c>
      <c r="E654" s="156">
        <v>1800</v>
      </c>
      <c r="F654" s="20"/>
      <c r="G654" s="273"/>
      <c r="H654" s="156">
        <f t="shared" si="231"/>
        <v>1800</v>
      </c>
      <c r="I654" s="207"/>
      <c r="J654" s="157">
        <v>-500</v>
      </c>
      <c r="K654" s="157"/>
      <c r="L654" s="157">
        <v>0</v>
      </c>
      <c r="M654" s="157">
        <v>356.26</v>
      </c>
      <c r="N654" s="351">
        <v>1850</v>
      </c>
      <c r="O654" s="225"/>
      <c r="P654" s="228">
        <f t="shared" si="235"/>
        <v>1850</v>
      </c>
      <c r="Q654" s="331"/>
      <c r="R654" s="377">
        <f t="shared" si="236"/>
        <v>1850</v>
      </c>
      <c r="S654" s="331">
        <v>227</v>
      </c>
      <c r="T654" s="445"/>
      <c r="U654" s="445"/>
      <c r="V654" s="445"/>
      <c r="W654" s="445"/>
      <c r="X654" s="445"/>
    </row>
    <row r="655" spans="1:24" ht="13.5" customHeight="1" x14ac:dyDescent="0.25">
      <c r="A655" s="43"/>
      <c r="B655" s="44">
        <v>5540</v>
      </c>
      <c r="C655" s="45" t="s">
        <v>314</v>
      </c>
      <c r="D655" s="20"/>
      <c r="E655" s="156">
        <v>0</v>
      </c>
      <c r="F655" s="20"/>
      <c r="G655" s="273"/>
      <c r="H655" s="156">
        <f t="shared" si="231"/>
        <v>0</v>
      </c>
      <c r="I655" s="207"/>
      <c r="J655" s="157"/>
      <c r="K655" s="157"/>
      <c r="L655" s="157">
        <v>1300</v>
      </c>
      <c r="M655" s="157">
        <v>843.95</v>
      </c>
      <c r="N655" s="351"/>
      <c r="O655" s="225"/>
      <c r="P655" s="228">
        <f t="shared" si="235"/>
        <v>0</v>
      </c>
      <c r="Q655" s="331"/>
      <c r="R655" s="377">
        <f t="shared" si="236"/>
        <v>0</v>
      </c>
      <c r="S655" s="331"/>
      <c r="T655" s="445"/>
      <c r="U655" s="445"/>
      <c r="V655" s="445"/>
      <c r="W655" s="445"/>
      <c r="X655" s="445"/>
    </row>
    <row r="656" spans="1:24" ht="13.5" customHeight="1" x14ac:dyDescent="0.25">
      <c r="A656" s="67" t="s">
        <v>370</v>
      </c>
      <c r="B656" s="68"/>
      <c r="C656" s="69" t="s">
        <v>371</v>
      </c>
      <c r="D656" s="79">
        <f>+D657+D658</f>
        <v>4819</v>
      </c>
      <c r="E656" s="79">
        <f>+E657+E658</f>
        <v>6718</v>
      </c>
      <c r="F656" s="79">
        <f t="shared" ref="F656:I656" si="239">+F657+F658</f>
        <v>0</v>
      </c>
      <c r="G656" s="75">
        <f t="shared" si="239"/>
        <v>0</v>
      </c>
      <c r="H656" s="79">
        <f t="shared" si="239"/>
        <v>6718</v>
      </c>
      <c r="I656" s="239">
        <f t="shared" si="239"/>
        <v>0</v>
      </c>
      <c r="J656" s="75">
        <f>+J657+J658</f>
        <v>0</v>
      </c>
      <c r="K656" s="75">
        <f t="shared" ref="K656:M656" si="240">+K657+K658</f>
        <v>0</v>
      </c>
      <c r="L656" s="75">
        <f t="shared" si="240"/>
        <v>6718</v>
      </c>
      <c r="M656" s="75">
        <f t="shared" si="240"/>
        <v>6355</v>
      </c>
      <c r="N656" s="352">
        <f>+N657+N658</f>
        <v>9080</v>
      </c>
      <c r="O656" s="224">
        <f t="shared" ref="O656" si="241">+O657+O658</f>
        <v>0</v>
      </c>
      <c r="P656" s="352">
        <f>+O656+N656</f>
        <v>9080</v>
      </c>
      <c r="Q656" s="341"/>
      <c r="R656" s="379">
        <f>+Q656+P656</f>
        <v>9080</v>
      </c>
      <c r="S656" s="224">
        <f>+S657+S658</f>
        <v>3705</v>
      </c>
      <c r="T656" s="445"/>
      <c r="U656" s="445"/>
      <c r="V656" s="445"/>
      <c r="W656" s="445"/>
      <c r="X656" s="445"/>
    </row>
    <row r="657" spans="1:25" ht="13.5" customHeight="1" x14ac:dyDescent="0.25">
      <c r="A657" s="43"/>
      <c r="B657" s="50" t="s">
        <v>151</v>
      </c>
      <c r="C657" s="51" t="s">
        <v>152</v>
      </c>
      <c r="D657" s="21">
        <v>2930</v>
      </c>
      <c r="E657" s="153">
        <v>4818</v>
      </c>
      <c r="F657" s="21"/>
      <c r="G657" s="273"/>
      <c r="H657" s="156">
        <f t="shared" si="231"/>
        <v>4818</v>
      </c>
      <c r="I657" s="205"/>
      <c r="J657" s="184">
        <v>0</v>
      </c>
      <c r="K657" s="184"/>
      <c r="L657" s="184">
        <v>4818</v>
      </c>
      <c r="M657" s="184">
        <v>4325</v>
      </c>
      <c r="N657" s="348">
        <v>5780</v>
      </c>
      <c r="O657" s="221">
        <v>0</v>
      </c>
      <c r="P657" s="353">
        <f t="shared" ref="P657:P663" si="242">+O657+N657</f>
        <v>5780</v>
      </c>
      <c r="Q657" s="331"/>
      <c r="R657" s="378">
        <f>+Q657+P657</f>
        <v>5780</v>
      </c>
      <c r="S657" s="331">
        <v>3375</v>
      </c>
      <c r="T657" s="442"/>
      <c r="U657" s="442"/>
      <c r="V657" s="445"/>
      <c r="W657" s="445"/>
      <c r="X657" s="445"/>
      <c r="Y657" s="448"/>
    </row>
    <row r="658" spans="1:25" ht="13.5" customHeight="1" x14ac:dyDescent="0.25">
      <c r="A658" s="43"/>
      <c r="B658" s="50" t="s">
        <v>153</v>
      </c>
      <c r="C658" s="51" t="s">
        <v>154</v>
      </c>
      <c r="D658" s="21">
        <f>+D659+D660+D663</f>
        <v>1889</v>
      </c>
      <c r="E658" s="153">
        <f>+E660+E663</f>
        <v>1900</v>
      </c>
      <c r="F658" s="21">
        <f>+F660+F663</f>
        <v>0</v>
      </c>
      <c r="G658" s="273"/>
      <c r="H658" s="156">
        <f t="shared" si="231"/>
        <v>1900</v>
      </c>
      <c r="I658" s="205">
        <f>+I660+I663</f>
        <v>0</v>
      </c>
      <c r="J658" s="184">
        <f>+J659+J660+J661+J662+J663</f>
        <v>0</v>
      </c>
      <c r="K658" s="184">
        <f t="shared" ref="K658:M658" si="243">+K659+K660+K661+K662+K663</f>
        <v>0</v>
      </c>
      <c r="L658" s="184">
        <f t="shared" si="243"/>
        <v>1900</v>
      </c>
      <c r="M658" s="184">
        <f t="shared" si="243"/>
        <v>2030</v>
      </c>
      <c r="N658" s="348">
        <f>+N659+N660+N661+N663</f>
        <v>3300</v>
      </c>
      <c r="O658" s="221">
        <f t="shared" ref="O658" si="244">+O659+O660+O661+O663</f>
        <v>0</v>
      </c>
      <c r="P658" s="353">
        <f t="shared" si="242"/>
        <v>3300</v>
      </c>
      <c r="Q658" s="331"/>
      <c r="R658" s="378">
        <f t="shared" ref="R658:R663" si="245">+Q658+P658</f>
        <v>3300</v>
      </c>
      <c r="S658" s="331">
        <f>SUM(S659:S663)</f>
        <v>330</v>
      </c>
      <c r="T658" s="442"/>
      <c r="U658" s="442"/>
      <c r="V658" s="445"/>
      <c r="W658" s="445"/>
      <c r="X658" s="445"/>
      <c r="Y658" s="448"/>
    </row>
    <row r="659" spans="1:25" ht="13.5" customHeight="1" x14ac:dyDescent="0.25">
      <c r="A659" s="43"/>
      <c r="B659" s="44">
        <v>5500</v>
      </c>
      <c r="C659" s="45" t="s">
        <v>230</v>
      </c>
      <c r="D659" s="21">
        <v>156</v>
      </c>
      <c r="E659" s="153">
        <v>100</v>
      </c>
      <c r="F659" s="21"/>
      <c r="G659" s="273"/>
      <c r="H659" s="156">
        <f t="shared" si="231"/>
        <v>100</v>
      </c>
      <c r="I659" s="205"/>
      <c r="J659" s="184"/>
      <c r="K659" s="184"/>
      <c r="L659" s="184"/>
      <c r="M659" s="184">
        <v>613</v>
      </c>
      <c r="N659" s="351">
        <v>600</v>
      </c>
      <c r="O659" s="225"/>
      <c r="P659" s="354">
        <f t="shared" si="242"/>
        <v>600</v>
      </c>
      <c r="Q659" s="331"/>
      <c r="R659" s="378">
        <f t="shared" si="245"/>
        <v>600</v>
      </c>
      <c r="S659" s="331">
        <v>111</v>
      </c>
      <c r="T659" s="442"/>
      <c r="U659" s="442"/>
      <c r="V659" s="445"/>
      <c r="W659" s="445"/>
      <c r="X659" s="445"/>
      <c r="Y659" s="448"/>
    </row>
    <row r="660" spans="1:25" ht="13.5" customHeight="1" x14ac:dyDescent="0.25">
      <c r="A660" s="43"/>
      <c r="B660" s="44">
        <v>5511</v>
      </c>
      <c r="C660" s="45" t="s">
        <v>278</v>
      </c>
      <c r="D660" s="20">
        <v>1231</v>
      </c>
      <c r="E660" s="156">
        <v>900</v>
      </c>
      <c r="F660" s="20"/>
      <c r="G660" s="273"/>
      <c r="H660" s="156">
        <f t="shared" si="231"/>
        <v>900</v>
      </c>
      <c r="I660" s="207"/>
      <c r="J660" s="157"/>
      <c r="K660" s="157"/>
      <c r="L660" s="157">
        <v>900</v>
      </c>
      <c r="M660" s="157">
        <v>63</v>
      </c>
      <c r="N660" s="351">
        <v>900</v>
      </c>
      <c r="O660" s="225"/>
      <c r="P660" s="354">
        <f t="shared" si="242"/>
        <v>900</v>
      </c>
      <c r="Q660" s="331"/>
      <c r="R660" s="378">
        <f t="shared" si="245"/>
        <v>900</v>
      </c>
      <c r="S660" s="331">
        <v>79</v>
      </c>
      <c r="T660" s="442"/>
      <c r="U660" s="442"/>
      <c r="V660" s="445"/>
      <c r="W660" s="445"/>
      <c r="X660" s="445"/>
      <c r="Y660" s="448"/>
    </row>
    <row r="661" spans="1:25" ht="13.5" customHeight="1" x14ac:dyDescent="0.25">
      <c r="A661" s="43"/>
      <c r="B661" s="44">
        <v>5514</v>
      </c>
      <c r="C661" s="45" t="s">
        <v>361</v>
      </c>
      <c r="D661" s="20"/>
      <c r="E661" s="156"/>
      <c r="F661" s="20"/>
      <c r="G661" s="273"/>
      <c r="H661" s="156"/>
      <c r="I661" s="207"/>
      <c r="J661" s="157"/>
      <c r="K661" s="157"/>
      <c r="L661" s="157"/>
      <c r="M661" s="157">
        <v>353</v>
      </c>
      <c r="N661" s="351">
        <v>300</v>
      </c>
      <c r="O661" s="225"/>
      <c r="P661" s="354">
        <f t="shared" si="242"/>
        <v>300</v>
      </c>
      <c r="Q661" s="331"/>
      <c r="R661" s="378">
        <f t="shared" si="245"/>
        <v>300</v>
      </c>
      <c r="S661" s="331">
        <v>140</v>
      </c>
      <c r="T661" s="442"/>
      <c r="U661" s="442"/>
      <c r="V661" s="445"/>
      <c r="W661" s="445"/>
      <c r="X661" s="445"/>
      <c r="Y661" s="448"/>
    </row>
    <row r="662" spans="1:25" ht="13.5" customHeight="1" x14ac:dyDescent="0.25">
      <c r="A662" s="43"/>
      <c r="B662" s="44">
        <v>5515</v>
      </c>
      <c r="C662" s="45" t="s">
        <v>362</v>
      </c>
      <c r="D662" s="20"/>
      <c r="E662" s="156"/>
      <c r="F662" s="20"/>
      <c r="G662" s="273"/>
      <c r="H662" s="156"/>
      <c r="I662" s="207"/>
      <c r="J662" s="157"/>
      <c r="K662" s="157"/>
      <c r="L662" s="157"/>
      <c r="M662" s="157">
        <v>125</v>
      </c>
      <c r="N662" s="351">
        <v>0</v>
      </c>
      <c r="O662" s="225"/>
      <c r="P662" s="354">
        <f t="shared" si="242"/>
        <v>0</v>
      </c>
      <c r="Q662" s="331"/>
      <c r="R662" s="378">
        <f t="shared" si="245"/>
        <v>0</v>
      </c>
      <c r="S662" s="331"/>
      <c r="T662" s="442"/>
      <c r="U662" s="442"/>
      <c r="Y662" s="448"/>
    </row>
    <row r="663" spans="1:25" ht="13.5" customHeight="1" x14ac:dyDescent="0.25">
      <c r="A663" s="43"/>
      <c r="B663" s="44">
        <v>5523</v>
      </c>
      <c r="C663" s="45" t="s">
        <v>338</v>
      </c>
      <c r="D663" s="20">
        <v>502</v>
      </c>
      <c r="E663" s="156">
        <v>1000</v>
      </c>
      <c r="F663" s="20"/>
      <c r="G663" s="273"/>
      <c r="H663" s="156">
        <f t="shared" si="231"/>
        <v>1000</v>
      </c>
      <c r="I663" s="207"/>
      <c r="J663" s="157"/>
      <c r="K663" s="157"/>
      <c r="L663" s="157">
        <v>1000</v>
      </c>
      <c r="M663" s="157">
        <v>876</v>
      </c>
      <c r="N663" s="351">
        <v>1500</v>
      </c>
      <c r="O663" s="225"/>
      <c r="P663" s="354">
        <f t="shared" si="242"/>
        <v>1500</v>
      </c>
      <c r="Q663" s="331"/>
      <c r="R663" s="378">
        <f t="shared" si="245"/>
        <v>1500</v>
      </c>
      <c r="S663" s="331"/>
      <c r="T663" s="442"/>
      <c r="U663" s="442"/>
      <c r="Y663" s="448"/>
    </row>
    <row r="664" spans="1:25" ht="13.5" customHeight="1" x14ac:dyDescent="0.25">
      <c r="A664" s="67" t="s">
        <v>372</v>
      </c>
      <c r="B664" s="68"/>
      <c r="C664" s="69" t="s">
        <v>373</v>
      </c>
      <c r="D664" s="79">
        <f t="shared" ref="D664:I664" si="246">+D665+D666</f>
        <v>53333</v>
      </c>
      <c r="E664" s="79">
        <f t="shared" si="246"/>
        <v>73620</v>
      </c>
      <c r="F664" s="79">
        <f t="shared" si="246"/>
        <v>0</v>
      </c>
      <c r="G664" s="75">
        <f t="shared" si="246"/>
        <v>0</v>
      </c>
      <c r="H664" s="79">
        <f t="shared" si="246"/>
        <v>68620</v>
      </c>
      <c r="I664" s="239">
        <f t="shared" si="246"/>
        <v>-5000</v>
      </c>
      <c r="J664" s="75">
        <f>+J665+J666</f>
        <v>-13500</v>
      </c>
      <c r="K664" s="75">
        <f t="shared" ref="K664:M664" si="247">+K665+K666</f>
        <v>0</v>
      </c>
      <c r="L664" s="75">
        <f t="shared" si="247"/>
        <v>55120</v>
      </c>
      <c r="M664" s="75">
        <f t="shared" si="247"/>
        <v>52081.45</v>
      </c>
      <c r="N664" s="352">
        <f>+N665+N666</f>
        <v>78130</v>
      </c>
      <c r="O664" s="224">
        <f t="shared" ref="O664" si="248">+O665+O666</f>
        <v>0</v>
      </c>
      <c r="P664" s="352">
        <f>+O664+N664</f>
        <v>78130</v>
      </c>
      <c r="Q664" s="224">
        <f>+Q665+Q666</f>
        <v>2135</v>
      </c>
      <c r="R664" s="379">
        <f>+Q664+P664</f>
        <v>80265</v>
      </c>
      <c r="S664" s="224">
        <f>+S665+S666</f>
        <v>43235</v>
      </c>
      <c r="T664" s="442"/>
      <c r="U664" s="442"/>
    </row>
    <row r="665" spans="1:25" ht="13.5" customHeight="1" x14ac:dyDescent="0.25">
      <c r="A665" s="43"/>
      <c r="B665" s="50" t="s">
        <v>151</v>
      </c>
      <c r="C665" s="51" t="s">
        <v>152</v>
      </c>
      <c r="D665" s="19">
        <v>21222</v>
      </c>
      <c r="E665" s="153">
        <v>33380</v>
      </c>
      <c r="F665" s="21"/>
      <c r="G665" s="273"/>
      <c r="H665" s="156">
        <f t="shared" si="231"/>
        <v>33380</v>
      </c>
      <c r="I665" s="205"/>
      <c r="J665" s="184">
        <v>-3500</v>
      </c>
      <c r="K665" s="184"/>
      <c r="L665" s="184">
        <v>29880</v>
      </c>
      <c r="M665" s="184">
        <v>26325.31</v>
      </c>
      <c r="N665" s="353">
        <v>37890</v>
      </c>
      <c r="O665" s="226">
        <v>0</v>
      </c>
      <c r="P665" s="353">
        <f t="shared" ref="P665:P683" si="249">+O665+N665</f>
        <v>37890</v>
      </c>
      <c r="Q665" s="331">
        <v>2135</v>
      </c>
      <c r="R665" s="377">
        <f>+Q665+P665</f>
        <v>40025</v>
      </c>
      <c r="S665" s="331">
        <v>19299</v>
      </c>
      <c r="T665" s="442"/>
      <c r="U665" s="442"/>
    </row>
    <row r="666" spans="1:25" ht="13.5" customHeight="1" x14ac:dyDescent="0.25">
      <c r="A666" s="43"/>
      <c r="B666" s="50">
        <v>55</v>
      </c>
      <c r="C666" s="51" t="s">
        <v>154</v>
      </c>
      <c r="D666" s="21">
        <f>+D667+D668+D669+D678+D679+D680+D681+D682</f>
        <v>32111</v>
      </c>
      <c r="E666" s="153">
        <f>+E667+E668+E669+E678+E679+E680+E681+E682</f>
        <v>40240</v>
      </c>
      <c r="F666" s="153">
        <f t="shared" ref="F666:H666" si="250">+F667+F668+F669+F678+F679+F680+F681+F682</f>
        <v>0</v>
      </c>
      <c r="G666" s="184">
        <f t="shared" si="250"/>
        <v>0</v>
      </c>
      <c r="H666" s="156">
        <f t="shared" si="250"/>
        <v>35240</v>
      </c>
      <c r="I666" s="205">
        <f>+I667+I668+I669+I678+I679+I680+I681+I682</f>
        <v>-5000</v>
      </c>
      <c r="J666" s="184">
        <f>+J667+J668+J669+J678+J679+J680+J681+J682</f>
        <v>-10000</v>
      </c>
      <c r="K666" s="184">
        <f t="shared" ref="K666:L666" si="251">+K667+K668+K669+K678+K679+K680+K681+K682</f>
        <v>0</v>
      </c>
      <c r="L666" s="184">
        <f t="shared" si="251"/>
        <v>25240</v>
      </c>
      <c r="M666" s="184">
        <f>+M667+M668+M669+M678+M679+M680+M681+M682+M683</f>
        <v>25756.14</v>
      </c>
      <c r="N666" s="196">
        <f>+N667+N668+N669+N678+N679+N680+N681+N682</f>
        <v>40240</v>
      </c>
      <c r="O666" s="220">
        <f t="shared" ref="O666" si="252">+O667+O668+O669+O678+O679+O680+O681+O682</f>
        <v>0</v>
      </c>
      <c r="P666" s="353">
        <f t="shared" si="249"/>
        <v>40240</v>
      </c>
      <c r="Q666" s="222">
        <v>0</v>
      </c>
      <c r="R666" s="377">
        <f t="shared" ref="R666:R683" si="253">+Q666+P666</f>
        <v>40240</v>
      </c>
      <c r="S666" s="331">
        <f>+S667+S668+S669+S678+S679+S680+S681+S682+S683</f>
        <v>23936</v>
      </c>
      <c r="T666" s="442"/>
      <c r="U666" s="442"/>
    </row>
    <row r="667" spans="1:25" ht="13.5" customHeight="1" x14ac:dyDescent="0.25">
      <c r="A667" s="43"/>
      <c r="B667" s="44">
        <v>5500</v>
      </c>
      <c r="C667" s="45" t="s">
        <v>230</v>
      </c>
      <c r="D667" s="20">
        <v>939</v>
      </c>
      <c r="E667" s="156">
        <v>940</v>
      </c>
      <c r="F667" s="20"/>
      <c r="G667" s="273"/>
      <c r="H667" s="156">
        <f t="shared" si="231"/>
        <v>940</v>
      </c>
      <c r="I667" s="207"/>
      <c r="J667" s="157"/>
      <c r="K667" s="157"/>
      <c r="L667" s="157">
        <v>940</v>
      </c>
      <c r="M667" s="157">
        <v>1147</v>
      </c>
      <c r="N667" s="350">
        <v>940</v>
      </c>
      <c r="O667" s="77"/>
      <c r="P667" s="354">
        <f t="shared" si="249"/>
        <v>940</v>
      </c>
      <c r="Q667" s="232"/>
      <c r="R667" s="377">
        <f t="shared" si="253"/>
        <v>940</v>
      </c>
      <c r="S667" s="331">
        <v>557</v>
      </c>
      <c r="T667" s="442"/>
      <c r="U667" s="442"/>
    </row>
    <row r="668" spans="1:25" ht="13.5" customHeight="1" x14ac:dyDescent="0.25">
      <c r="A668" s="43"/>
      <c r="B668" s="44">
        <v>5504</v>
      </c>
      <c r="C668" s="45" t="s">
        <v>169</v>
      </c>
      <c r="D668" s="20">
        <v>520</v>
      </c>
      <c r="E668" s="156">
        <v>500</v>
      </c>
      <c r="F668" s="20"/>
      <c r="G668" s="273"/>
      <c r="H668" s="156">
        <f t="shared" si="231"/>
        <v>500</v>
      </c>
      <c r="I668" s="207"/>
      <c r="J668" s="157"/>
      <c r="K668" s="157"/>
      <c r="L668" s="157">
        <v>500</v>
      </c>
      <c r="M668" s="157">
        <v>60</v>
      </c>
      <c r="N668" s="350">
        <v>500</v>
      </c>
      <c r="O668" s="77"/>
      <c r="P668" s="354">
        <f t="shared" si="249"/>
        <v>500</v>
      </c>
      <c r="Q668" s="232"/>
      <c r="R668" s="377">
        <f t="shared" si="253"/>
        <v>500</v>
      </c>
      <c r="S668" s="331">
        <v>190</v>
      </c>
      <c r="T668" s="442"/>
      <c r="U668" s="442"/>
    </row>
    <row r="669" spans="1:25" ht="13.5" customHeight="1" x14ac:dyDescent="0.25">
      <c r="A669" s="43"/>
      <c r="B669" s="44">
        <v>5511</v>
      </c>
      <c r="C669" s="45" t="s">
        <v>278</v>
      </c>
      <c r="D669" s="20">
        <f t="shared" ref="D669:E669" si="254">SUM(D670:D677)</f>
        <v>11934</v>
      </c>
      <c r="E669" s="156">
        <f t="shared" si="254"/>
        <v>16700</v>
      </c>
      <c r="F669" s="55"/>
      <c r="G669" s="273"/>
      <c r="H669" s="156">
        <f t="shared" si="231"/>
        <v>11700</v>
      </c>
      <c r="I669" s="207">
        <f t="shared" ref="I669" si="255">SUM(I670:I677)</f>
        <v>-5000</v>
      </c>
      <c r="J669" s="157">
        <v>-1000</v>
      </c>
      <c r="K669" s="157"/>
      <c r="L669" s="157">
        <v>10700</v>
      </c>
      <c r="M669" s="157">
        <v>10444.85</v>
      </c>
      <c r="N669" s="228">
        <f>+N670+N671+N672+N673+N674+N675+N676+N677</f>
        <v>22100</v>
      </c>
      <c r="O669" s="222"/>
      <c r="P669" s="354">
        <f t="shared" si="249"/>
        <v>22100</v>
      </c>
      <c r="Q669" s="232"/>
      <c r="R669" s="377">
        <f t="shared" si="253"/>
        <v>22100</v>
      </c>
      <c r="S669" s="331">
        <f>SUM(S670:S677)</f>
        <v>14659</v>
      </c>
      <c r="T669" s="442"/>
      <c r="U669" s="442"/>
    </row>
    <row r="670" spans="1:25" ht="13.5" customHeight="1" x14ac:dyDescent="0.25">
      <c r="A670" s="43"/>
      <c r="B670" s="44"/>
      <c r="C670" s="104" t="s">
        <v>172</v>
      </c>
      <c r="D670" s="105">
        <v>5949</v>
      </c>
      <c r="E670" s="173">
        <v>6000</v>
      </c>
      <c r="F670" s="55"/>
      <c r="G670" s="273"/>
      <c r="H670" s="173">
        <f t="shared" si="231"/>
        <v>6000</v>
      </c>
      <c r="I670" s="279"/>
      <c r="J670" s="204"/>
      <c r="K670" s="204"/>
      <c r="L670" s="204">
        <v>0</v>
      </c>
      <c r="M670" s="204">
        <v>5029.42</v>
      </c>
      <c r="N670" s="457">
        <v>6500</v>
      </c>
      <c r="O670" s="332"/>
      <c r="P670" s="355">
        <f t="shared" si="249"/>
        <v>6500</v>
      </c>
      <c r="Q670" s="232"/>
      <c r="R670" s="377">
        <f t="shared" si="253"/>
        <v>6500</v>
      </c>
      <c r="S670" s="331">
        <v>3336</v>
      </c>
      <c r="T670" s="442"/>
      <c r="U670" s="442"/>
    </row>
    <row r="671" spans="1:25" ht="13.5" customHeight="1" x14ac:dyDescent="0.25">
      <c r="A671" s="43"/>
      <c r="B671" s="44"/>
      <c r="C671" s="104" t="s">
        <v>173</v>
      </c>
      <c r="D671" s="105">
        <v>275</v>
      </c>
      <c r="E671" s="173">
        <v>200</v>
      </c>
      <c r="F671" s="55"/>
      <c r="G671" s="273"/>
      <c r="H671" s="173">
        <f t="shared" si="231"/>
        <v>200</v>
      </c>
      <c r="I671" s="279"/>
      <c r="J671" s="204"/>
      <c r="K671" s="204"/>
      <c r="L671" s="204">
        <v>0</v>
      </c>
      <c r="M671" s="204">
        <v>218.59</v>
      </c>
      <c r="N671" s="457">
        <v>400</v>
      </c>
      <c r="O671" s="332"/>
      <c r="P671" s="355">
        <f t="shared" si="249"/>
        <v>400</v>
      </c>
      <c r="Q671" s="232"/>
      <c r="R671" s="377">
        <f t="shared" si="253"/>
        <v>400</v>
      </c>
      <c r="S671" s="331">
        <v>40</v>
      </c>
      <c r="T671" s="442"/>
      <c r="U671" s="442"/>
    </row>
    <row r="672" spans="1:25" ht="13.5" customHeight="1" x14ac:dyDescent="0.25">
      <c r="A672" s="43"/>
      <c r="B672" s="44"/>
      <c r="C672" s="104" t="s">
        <v>174</v>
      </c>
      <c r="D672" s="105">
        <v>1170</v>
      </c>
      <c r="E672" s="173">
        <v>650</v>
      </c>
      <c r="F672" s="55"/>
      <c r="G672" s="273"/>
      <c r="H672" s="173">
        <f t="shared" si="231"/>
        <v>650</v>
      </c>
      <c r="I672" s="279"/>
      <c r="J672" s="204"/>
      <c r="K672" s="204"/>
      <c r="L672" s="204">
        <v>0</v>
      </c>
      <c r="M672" s="204">
        <v>2775.44</v>
      </c>
      <c r="N672" s="457">
        <v>1200</v>
      </c>
      <c r="O672" s="332"/>
      <c r="P672" s="355">
        <f t="shared" si="249"/>
        <v>1200</v>
      </c>
      <c r="Q672" s="232"/>
      <c r="R672" s="377">
        <f t="shared" si="253"/>
        <v>1200</v>
      </c>
      <c r="S672" s="331">
        <v>1598</v>
      </c>
      <c r="T672" s="442"/>
      <c r="U672" s="442"/>
    </row>
    <row r="673" spans="1:25" ht="13.5" customHeight="1" x14ac:dyDescent="0.25">
      <c r="A673" s="43"/>
      <c r="B673" s="44"/>
      <c r="C673" s="104" t="s">
        <v>175</v>
      </c>
      <c r="D673" s="105">
        <v>3325</v>
      </c>
      <c r="E673" s="173">
        <v>700</v>
      </c>
      <c r="F673" s="55"/>
      <c r="G673" s="273"/>
      <c r="H673" s="173">
        <f t="shared" si="231"/>
        <v>700</v>
      </c>
      <c r="I673" s="279"/>
      <c r="J673" s="204"/>
      <c r="K673" s="204"/>
      <c r="L673" s="204">
        <v>0</v>
      </c>
      <c r="M673" s="204">
        <v>1689.76</v>
      </c>
      <c r="N673" s="457">
        <v>1000</v>
      </c>
      <c r="O673" s="332"/>
      <c r="P673" s="355">
        <f t="shared" si="249"/>
        <v>1000</v>
      </c>
      <c r="Q673" s="232"/>
      <c r="R673" s="377">
        <f t="shared" si="253"/>
        <v>1000</v>
      </c>
      <c r="S673" s="331">
        <v>1667</v>
      </c>
      <c r="T673" s="442"/>
      <c r="U673" s="442"/>
    </row>
    <row r="674" spans="1:25" ht="13.5" customHeight="1" x14ac:dyDescent="0.25">
      <c r="A674" s="43"/>
      <c r="B674" s="44"/>
      <c r="C674" s="104" t="s">
        <v>176</v>
      </c>
      <c r="D674" s="105">
        <v>279</v>
      </c>
      <c r="E674" s="173">
        <v>400</v>
      </c>
      <c r="F674" s="55"/>
      <c r="G674" s="273"/>
      <c r="H674" s="173">
        <f t="shared" si="231"/>
        <v>400</v>
      </c>
      <c r="I674" s="279"/>
      <c r="J674" s="204"/>
      <c r="K674" s="204"/>
      <c r="L674" s="204">
        <v>0</v>
      </c>
      <c r="M674" s="204">
        <v>224.84</v>
      </c>
      <c r="N674" s="457">
        <v>400</v>
      </c>
      <c r="O674" s="332"/>
      <c r="P674" s="355">
        <f t="shared" si="249"/>
        <v>400</v>
      </c>
      <c r="Q674" s="232"/>
      <c r="R674" s="377">
        <f t="shared" si="253"/>
        <v>400</v>
      </c>
      <c r="S674" s="331">
        <v>143</v>
      </c>
      <c r="T674" s="442"/>
      <c r="U674" s="442"/>
    </row>
    <row r="675" spans="1:25" ht="13.5" customHeight="1" x14ac:dyDescent="0.25">
      <c r="A675" s="43"/>
      <c r="B675" s="44"/>
      <c r="C675" s="104" t="s">
        <v>342</v>
      </c>
      <c r="D675" s="105">
        <v>289</v>
      </c>
      <c r="E675" s="173">
        <v>8000</v>
      </c>
      <c r="F675" s="55"/>
      <c r="G675" s="273"/>
      <c r="H675" s="173">
        <f t="shared" si="231"/>
        <v>3000</v>
      </c>
      <c r="I675" s="279">
        <v>-5000</v>
      </c>
      <c r="J675" s="204"/>
      <c r="K675" s="204"/>
      <c r="L675" s="204"/>
      <c r="M675" s="204"/>
      <c r="N675" s="457">
        <v>12000</v>
      </c>
      <c r="O675" s="332"/>
      <c r="P675" s="355">
        <f t="shared" si="249"/>
        <v>12000</v>
      </c>
      <c r="Q675" s="232"/>
      <c r="R675" s="377">
        <f t="shared" si="253"/>
        <v>12000</v>
      </c>
      <c r="S675" s="331">
        <v>7568</v>
      </c>
      <c r="T675" s="442"/>
      <c r="U675" s="442"/>
    </row>
    <row r="676" spans="1:25" ht="13.5" customHeight="1" x14ac:dyDescent="0.25">
      <c r="A676" s="43"/>
      <c r="B676" s="44"/>
      <c r="C676" s="104" t="s">
        <v>178</v>
      </c>
      <c r="D676" s="105">
        <v>506</v>
      </c>
      <c r="E676" s="173">
        <v>500</v>
      </c>
      <c r="F676" s="55"/>
      <c r="G676" s="273"/>
      <c r="H676" s="173">
        <f t="shared" si="231"/>
        <v>500</v>
      </c>
      <c r="I676" s="279"/>
      <c r="J676" s="204"/>
      <c r="K676" s="204"/>
      <c r="L676" s="204"/>
      <c r="M676" s="204">
        <v>434</v>
      </c>
      <c r="N676" s="457">
        <v>500</v>
      </c>
      <c r="O676" s="332"/>
      <c r="P676" s="355">
        <f t="shared" si="249"/>
        <v>500</v>
      </c>
      <c r="Q676" s="232"/>
      <c r="R676" s="377">
        <f t="shared" si="253"/>
        <v>500</v>
      </c>
      <c r="S676" s="331">
        <v>217</v>
      </c>
      <c r="T676" s="442"/>
      <c r="U676" s="442"/>
    </row>
    <row r="677" spans="1:25" ht="13.5" customHeight="1" x14ac:dyDescent="0.25">
      <c r="A677" s="43"/>
      <c r="B677" s="44"/>
      <c r="C677" s="104" t="s">
        <v>374</v>
      </c>
      <c r="D677" s="105">
        <v>141</v>
      </c>
      <c r="E677" s="173">
        <v>250</v>
      </c>
      <c r="F677" s="55"/>
      <c r="G677" s="273"/>
      <c r="H677" s="173">
        <f t="shared" si="231"/>
        <v>250</v>
      </c>
      <c r="I677" s="279"/>
      <c r="J677" s="204"/>
      <c r="K677" s="204"/>
      <c r="L677" s="204"/>
      <c r="M677" s="204">
        <v>73</v>
      </c>
      <c r="N677" s="457">
        <v>100</v>
      </c>
      <c r="O677" s="332"/>
      <c r="P677" s="355">
        <f t="shared" si="249"/>
        <v>100</v>
      </c>
      <c r="Q677" s="232"/>
      <c r="R677" s="377">
        <f t="shared" si="253"/>
        <v>100</v>
      </c>
      <c r="S677" s="331">
        <v>90</v>
      </c>
      <c r="T677" s="442"/>
      <c r="U677" s="442"/>
    </row>
    <row r="678" spans="1:25" ht="13.5" customHeight="1" x14ac:dyDescent="0.25">
      <c r="A678" s="43"/>
      <c r="B678" s="44">
        <v>5513</v>
      </c>
      <c r="C678" s="45" t="s">
        <v>375</v>
      </c>
      <c r="D678" s="20">
        <v>697</v>
      </c>
      <c r="E678" s="156">
        <v>1000</v>
      </c>
      <c r="F678" s="111"/>
      <c r="G678" s="273"/>
      <c r="H678" s="156">
        <f t="shared" si="231"/>
        <v>1000</v>
      </c>
      <c r="I678" s="207"/>
      <c r="J678" s="157">
        <v>-500</v>
      </c>
      <c r="K678" s="157"/>
      <c r="L678" s="157">
        <v>500</v>
      </c>
      <c r="M678" s="157">
        <v>708</v>
      </c>
      <c r="N678" s="350">
        <v>1000</v>
      </c>
      <c r="O678" s="77"/>
      <c r="P678" s="354">
        <f t="shared" si="249"/>
        <v>1000</v>
      </c>
      <c r="Q678" s="232"/>
      <c r="R678" s="377">
        <f t="shared" si="253"/>
        <v>1000</v>
      </c>
      <c r="S678" s="331"/>
      <c r="T678" s="442"/>
      <c r="U678" s="442"/>
    </row>
    <row r="679" spans="1:25" ht="13.5" customHeight="1" x14ac:dyDescent="0.25">
      <c r="A679" s="43"/>
      <c r="B679" s="44">
        <v>5514</v>
      </c>
      <c r="C679" s="45" t="s">
        <v>361</v>
      </c>
      <c r="D679" s="20">
        <v>0</v>
      </c>
      <c r="E679" s="156">
        <v>600</v>
      </c>
      <c r="F679" s="20"/>
      <c r="G679" s="273"/>
      <c r="H679" s="156">
        <f t="shared" si="231"/>
        <v>600</v>
      </c>
      <c r="I679" s="207"/>
      <c r="J679" s="157"/>
      <c r="K679" s="157"/>
      <c r="L679" s="157">
        <v>600</v>
      </c>
      <c r="M679" s="157">
        <v>28.49</v>
      </c>
      <c r="N679" s="350">
        <v>600</v>
      </c>
      <c r="O679" s="77"/>
      <c r="P679" s="354">
        <f t="shared" si="249"/>
        <v>600</v>
      </c>
      <c r="Q679" s="331"/>
      <c r="R679" s="377">
        <f t="shared" si="253"/>
        <v>600</v>
      </c>
      <c r="S679" s="331"/>
      <c r="T679" s="442"/>
      <c r="U679" s="442"/>
    </row>
    <row r="680" spans="1:25" ht="13.5" customHeight="1" x14ac:dyDescent="0.25">
      <c r="A680" s="43"/>
      <c r="B680" s="44">
        <v>5515</v>
      </c>
      <c r="C680" s="45" t="s">
        <v>362</v>
      </c>
      <c r="D680" s="20">
        <v>5654</v>
      </c>
      <c r="E680" s="156">
        <v>4000</v>
      </c>
      <c r="F680" s="20"/>
      <c r="G680" s="273"/>
      <c r="H680" s="156">
        <f t="shared" si="231"/>
        <v>4000</v>
      </c>
      <c r="I680" s="207"/>
      <c r="J680" s="157">
        <v>-2500</v>
      </c>
      <c r="K680" s="157"/>
      <c r="L680" s="157">
        <v>1500</v>
      </c>
      <c r="M680" s="157">
        <v>3431.5</v>
      </c>
      <c r="N680" s="350">
        <v>4000</v>
      </c>
      <c r="O680" s="77"/>
      <c r="P680" s="354">
        <f t="shared" si="249"/>
        <v>4000</v>
      </c>
      <c r="Q680" s="331"/>
      <c r="R680" s="377">
        <f t="shared" si="253"/>
        <v>4000</v>
      </c>
      <c r="S680" s="331">
        <v>1029</v>
      </c>
      <c r="T680" s="442"/>
      <c r="U680" s="442"/>
    </row>
    <row r="681" spans="1:25" ht="13.5" customHeight="1" x14ac:dyDescent="0.25">
      <c r="A681" s="43"/>
      <c r="B681" s="44">
        <v>5522</v>
      </c>
      <c r="C681" s="45" t="s">
        <v>188</v>
      </c>
      <c r="D681" s="20">
        <v>0</v>
      </c>
      <c r="E681" s="156">
        <v>100</v>
      </c>
      <c r="F681" s="20"/>
      <c r="G681" s="273"/>
      <c r="H681" s="156">
        <f t="shared" si="231"/>
        <v>100</v>
      </c>
      <c r="I681" s="207"/>
      <c r="J681" s="157"/>
      <c r="K681" s="157"/>
      <c r="L681" s="157">
        <v>100</v>
      </c>
      <c r="M681" s="157">
        <v>274.77999999999997</v>
      </c>
      <c r="N681" s="350">
        <v>100</v>
      </c>
      <c r="O681" s="77"/>
      <c r="P681" s="354">
        <f t="shared" si="249"/>
        <v>100</v>
      </c>
      <c r="Q681" s="331"/>
      <c r="R681" s="377">
        <f t="shared" si="253"/>
        <v>100</v>
      </c>
      <c r="S681" s="331">
        <v>36</v>
      </c>
      <c r="T681" s="442"/>
      <c r="U681" s="442"/>
    </row>
    <row r="682" spans="1:25" ht="13.5" customHeight="1" x14ac:dyDescent="0.25">
      <c r="A682" s="43"/>
      <c r="B682" s="44">
        <v>5525</v>
      </c>
      <c r="C682" s="45" t="s">
        <v>363</v>
      </c>
      <c r="D682" s="20">
        <v>12367</v>
      </c>
      <c r="E682" s="156">
        <v>16400</v>
      </c>
      <c r="F682" s="20"/>
      <c r="G682" s="273"/>
      <c r="H682" s="156">
        <f t="shared" si="231"/>
        <v>16400</v>
      </c>
      <c r="I682" s="207"/>
      <c r="J682" s="157">
        <v>-6000</v>
      </c>
      <c r="K682" s="157"/>
      <c r="L682" s="157">
        <v>10400</v>
      </c>
      <c r="M682" s="157">
        <v>9481.52</v>
      </c>
      <c r="N682" s="350">
        <v>11000</v>
      </c>
      <c r="O682" s="77"/>
      <c r="P682" s="354">
        <f t="shared" si="249"/>
        <v>11000</v>
      </c>
      <c r="Q682" s="331"/>
      <c r="R682" s="377">
        <f t="shared" si="253"/>
        <v>11000</v>
      </c>
      <c r="S682" s="331">
        <v>7465</v>
      </c>
      <c r="T682" s="442"/>
      <c r="U682" s="442"/>
    </row>
    <row r="683" spans="1:25" ht="13.5" customHeight="1" x14ac:dyDescent="0.25">
      <c r="A683" s="43"/>
      <c r="B683" s="44">
        <v>5540</v>
      </c>
      <c r="C683" s="45" t="s">
        <v>314</v>
      </c>
      <c r="D683" s="20"/>
      <c r="E683" s="156"/>
      <c r="F683" s="20"/>
      <c r="G683" s="164"/>
      <c r="H683" s="156"/>
      <c r="I683" s="207"/>
      <c r="J683" s="157"/>
      <c r="K683" s="157"/>
      <c r="L683" s="157">
        <v>0</v>
      </c>
      <c r="M683" s="157">
        <v>180</v>
      </c>
      <c r="N683" s="350"/>
      <c r="O683" s="77"/>
      <c r="P683" s="354">
        <f t="shared" si="249"/>
        <v>0</v>
      </c>
      <c r="Q683" s="331"/>
      <c r="R683" s="377">
        <f t="shared" si="253"/>
        <v>0</v>
      </c>
      <c r="S683" s="331"/>
      <c r="T683" s="442"/>
      <c r="U683" s="442"/>
    </row>
    <row r="684" spans="1:25" ht="13.5" customHeight="1" x14ac:dyDescent="0.25">
      <c r="A684" s="67" t="s">
        <v>376</v>
      </c>
      <c r="B684" s="68"/>
      <c r="C684" s="69" t="s">
        <v>377</v>
      </c>
      <c r="D684" s="79">
        <f>+D685+D686</f>
        <v>57068</v>
      </c>
      <c r="E684" s="79">
        <f>+E685+E686</f>
        <v>67789</v>
      </c>
      <c r="F684" s="79">
        <f t="shared" ref="F684:I684" si="256">+F685+F686</f>
        <v>0</v>
      </c>
      <c r="G684" s="75">
        <f t="shared" si="256"/>
        <v>0</v>
      </c>
      <c r="H684" s="79">
        <f t="shared" si="256"/>
        <v>62789</v>
      </c>
      <c r="I684" s="239">
        <f t="shared" si="256"/>
        <v>-5000</v>
      </c>
      <c r="J684" s="75">
        <f>+J685+J686</f>
        <v>-8600</v>
      </c>
      <c r="K684" s="75">
        <f t="shared" ref="K684:M684" si="257">+K685+K686</f>
        <v>0</v>
      </c>
      <c r="L684" s="75">
        <f t="shared" si="257"/>
        <v>54189</v>
      </c>
      <c r="M684" s="75">
        <f t="shared" si="257"/>
        <v>41373.07</v>
      </c>
      <c r="N684" s="70">
        <f>+N685+N686</f>
        <v>78251</v>
      </c>
      <c r="O684" s="78">
        <f t="shared" ref="O684" si="258">+O685+O686</f>
        <v>-7300</v>
      </c>
      <c r="P684" s="70">
        <f>+O684+N684</f>
        <v>70951</v>
      </c>
      <c r="Q684" s="341"/>
      <c r="R684" s="379">
        <f>+Q684+P684</f>
        <v>70951</v>
      </c>
      <c r="S684" s="224">
        <f>+S685+S686</f>
        <v>34585</v>
      </c>
      <c r="T684" s="442"/>
      <c r="U684" s="442"/>
    </row>
    <row r="685" spans="1:25" ht="13.5" customHeight="1" x14ac:dyDescent="0.25">
      <c r="A685" s="43"/>
      <c r="B685" s="50" t="s">
        <v>151</v>
      </c>
      <c r="C685" s="51" t="s">
        <v>152</v>
      </c>
      <c r="D685" s="19">
        <v>28564</v>
      </c>
      <c r="E685" s="153">
        <v>35318</v>
      </c>
      <c r="F685" s="100"/>
      <c r="G685" s="273"/>
      <c r="H685" s="156">
        <f t="shared" si="231"/>
        <v>30318</v>
      </c>
      <c r="I685" s="205">
        <v>-5000</v>
      </c>
      <c r="J685" s="184">
        <v>0</v>
      </c>
      <c r="K685" s="184"/>
      <c r="L685" s="184">
        <v>30318</v>
      </c>
      <c r="M685" s="184">
        <v>27271.25</v>
      </c>
      <c r="N685" s="98">
        <v>39401</v>
      </c>
      <c r="O685" s="76">
        <v>-5000</v>
      </c>
      <c r="P685" s="196">
        <f t="shared" ref="P685:P704" si="259">+O685+N685</f>
        <v>34401</v>
      </c>
      <c r="Q685" s="331"/>
      <c r="R685" s="377">
        <f>+Q685+P685</f>
        <v>34401</v>
      </c>
      <c r="S685" s="331">
        <v>16253</v>
      </c>
      <c r="T685" s="442"/>
      <c r="U685" s="442"/>
      <c r="Y685" s="452"/>
    </row>
    <row r="686" spans="1:25" ht="13.5" customHeight="1" x14ac:dyDescent="0.25">
      <c r="A686" s="43"/>
      <c r="B686" s="50" t="s">
        <v>153</v>
      </c>
      <c r="C686" s="51" t="s">
        <v>154</v>
      </c>
      <c r="D686" s="21">
        <f>+D687+D688+D689+D699+D700+D701+D702+D703+D704</f>
        <v>28504</v>
      </c>
      <c r="E686" s="153">
        <f t="shared" ref="E686" si="260">+E687+E688+E689+E699+E700+E701+E702+E703+E704</f>
        <v>32471</v>
      </c>
      <c r="F686" s="100">
        <f>+F687+F688+F689+F699+F700+F701+F702+F703+F704</f>
        <v>0</v>
      </c>
      <c r="G686" s="273"/>
      <c r="H686" s="156">
        <f t="shared" si="231"/>
        <v>32471</v>
      </c>
      <c r="I686" s="205">
        <f t="shared" ref="I686" si="261">+I687+I688+I689+I699+I700+I701+I702+I703+I704</f>
        <v>0</v>
      </c>
      <c r="J686" s="184">
        <f>+J688+J699+J701+J703+J704+J689</f>
        <v>-8600</v>
      </c>
      <c r="K686" s="184">
        <f t="shared" ref="K686" si="262">+K688+K699+K701+K703+K704+K689</f>
        <v>0</v>
      </c>
      <c r="L686" s="184">
        <f>+L687+L688+L699+L700+L701+L702+L703+L704+L689</f>
        <v>23871</v>
      </c>
      <c r="M686" s="184">
        <f>+M687+M688+M699+M700+M701+M702+M703+M704+M689</f>
        <v>14101.82</v>
      </c>
      <c r="N686" s="196">
        <f>+N687+N688+N689+N699+N700+N701+N702+N703+N704</f>
        <v>38850</v>
      </c>
      <c r="O686" s="220">
        <f>+O687+O688+O689+O699+O700+O701+O702+O703+O704</f>
        <v>-2300</v>
      </c>
      <c r="P686" s="196">
        <f t="shared" si="259"/>
        <v>36550</v>
      </c>
      <c r="Q686" s="331"/>
      <c r="R686" s="377">
        <f t="shared" ref="R686:R704" si="263">+Q686+P686</f>
        <v>36550</v>
      </c>
      <c r="S686" s="331">
        <f>+S687+S688+S689+S699+S700+S701+S702+S703+S704</f>
        <v>18332</v>
      </c>
      <c r="T686" s="442"/>
      <c r="U686" s="442"/>
    </row>
    <row r="687" spans="1:25" ht="13.5" customHeight="1" x14ac:dyDescent="0.25">
      <c r="A687" s="43"/>
      <c r="B687" s="44">
        <v>5500</v>
      </c>
      <c r="C687" s="45" t="s">
        <v>230</v>
      </c>
      <c r="D687" s="20">
        <v>1133</v>
      </c>
      <c r="E687" s="156">
        <v>1870</v>
      </c>
      <c r="F687" s="54"/>
      <c r="G687" s="273"/>
      <c r="H687" s="156">
        <f t="shared" si="231"/>
        <v>1870</v>
      </c>
      <c r="I687" s="207"/>
      <c r="J687" s="157"/>
      <c r="K687" s="157"/>
      <c r="L687" s="157">
        <v>1870</v>
      </c>
      <c r="M687" s="157">
        <v>1138</v>
      </c>
      <c r="N687" s="350">
        <v>1820</v>
      </c>
      <c r="O687" s="77"/>
      <c r="P687" s="228">
        <f t="shared" si="259"/>
        <v>1820</v>
      </c>
      <c r="Q687" s="331"/>
      <c r="R687" s="377">
        <f t="shared" si="263"/>
        <v>1820</v>
      </c>
      <c r="S687" s="331">
        <v>104</v>
      </c>
      <c r="T687" s="442"/>
      <c r="U687" s="442"/>
    </row>
    <row r="688" spans="1:25" ht="13.5" customHeight="1" x14ac:dyDescent="0.25">
      <c r="A688" s="43"/>
      <c r="B688" s="44">
        <v>5504</v>
      </c>
      <c r="C688" s="45" t="s">
        <v>169</v>
      </c>
      <c r="D688" s="20">
        <v>224</v>
      </c>
      <c r="E688" s="156">
        <v>300</v>
      </c>
      <c r="F688" s="54"/>
      <c r="G688" s="273"/>
      <c r="H688" s="156">
        <f t="shared" si="231"/>
        <v>300</v>
      </c>
      <c r="I688" s="207"/>
      <c r="J688" s="157"/>
      <c r="K688" s="157"/>
      <c r="L688" s="157">
        <v>300</v>
      </c>
      <c r="M688" s="157">
        <v>190</v>
      </c>
      <c r="N688" s="350">
        <v>300</v>
      </c>
      <c r="O688" s="77"/>
      <c r="P688" s="228">
        <f t="shared" si="259"/>
        <v>300</v>
      </c>
      <c r="Q688" s="331"/>
      <c r="R688" s="377">
        <f t="shared" si="263"/>
        <v>300</v>
      </c>
      <c r="S688" s="331"/>
      <c r="T688" s="442"/>
      <c r="U688" s="442"/>
    </row>
    <row r="689" spans="1:21" ht="13.5" customHeight="1" x14ac:dyDescent="0.25">
      <c r="A689" s="43"/>
      <c r="B689" s="44">
        <v>5511</v>
      </c>
      <c r="C689" s="45" t="s">
        <v>278</v>
      </c>
      <c r="D689" s="20">
        <f t="shared" ref="D689:E689" si="264">SUM(D690:D698)</f>
        <v>13504</v>
      </c>
      <c r="E689" s="156">
        <f t="shared" si="264"/>
        <v>13520</v>
      </c>
      <c r="F689" s="54"/>
      <c r="G689" s="273"/>
      <c r="H689" s="156">
        <f t="shared" si="231"/>
        <v>13520</v>
      </c>
      <c r="I689" s="207"/>
      <c r="J689" s="157">
        <f>+J690+J691+J692+J693+J694+J695+J696+J697+J698</f>
        <v>-4000</v>
      </c>
      <c r="K689" s="157"/>
      <c r="L689" s="157">
        <v>9520</v>
      </c>
      <c r="M689" s="157">
        <v>6791</v>
      </c>
      <c r="N689" s="228">
        <f>+N690+N691+N692+N693+N694+N695+N696+N697+N698</f>
        <v>19470</v>
      </c>
      <c r="O689" s="323">
        <f>+O690+O691+O692+O693+O694+O695+O696+O697+O698</f>
        <v>-1000</v>
      </c>
      <c r="P689" s="228">
        <f t="shared" si="259"/>
        <v>18470</v>
      </c>
      <c r="Q689" s="331"/>
      <c r="R689" s="377">
        <f t="shared" si="263"/>
        <v>18470</v>
      </c>
      <c r="S689" s="331">
        <f>SUM(S690:S698)</f>
        <v>15109</v>
      </c>
      <c r="T689" s="442"/>
      <c r="U689" s="442"/>
    </row>
    <row r="690" spans="1:21" ht="13.5" customHeight="1" x14ac:dyDescent="0.25">
      <c r="A690" s="110"/>
      <c r="B690" s="115"/>
      <c r="C690" s="104" t="s">
        <v>171</v>
      </c>
      <c r="D690" s="105">
        <v>1200</v>
      </c>
      <c r="E690" s="173">
        <v>1500</v>
      </c>
      <c r="F690" s="170"/>
      <c r="G690" s="276"/>
      <c r="H690" s="156">
        <f t="shared" si="231"/>
        <v>1500</v>
      </c>
      <c r="I690" s="279"/>
      <c r="J690" s="204">
        <v>-1500</v>
      </c>
      <c r="K690" s="204"/>
      <c r="L690" s="157"/>
      <c r="M690" s="204"/>
      <c r="N690" s="457">
        <v>0</v>
      </c>
      <c r="O690" s="332"/>
      <c r="P690" s="357">
        <f t="shared" si="259"/>
        <v>0</v>
      </c>
      <c r="Q690" s="331"/>
      <c r="R690" s="377">
        <f t="shared" si="263"/>
        <v>0</v>
      </c>
      <c r="S690" s="331"/>
      <c r="T690" s="442"/>
      <c r="U690" s="442"/>
    </row>
    <row r="691" spans="1:21" ht="13.5" customHeight="1" x14ac:dyDescent="0.25">
      <c r="A691" s="110"/>
      <c r="B691" s="115"/>
      <c r="C691" s="104" t="s">
        <v>172</v>
      </c>
      <c r="D691" s="105">
        <v>3205</v>
      </c>
      <c r="E691" s="173">
        <v>3000</v>
      </c>
      <c r="F691" s="170"/>
      <c r="G691" s="276"/>
      <c r="H691" s="156">
        <f t="shared" si="231"/>
        <v>3000</v>
      </c>
      <c r="I691" s="279"/>
      <c r="J691" s="204"/>
      <c r="K691" s="204"/>
      <c r="L691" s="157"/>
      <c r="M691" s="204">
        <v>964</v>
      </c>
      <c r="N691" s="457">
        <v>3000</v>
      </c>
      <c r="O691" s="332">
        <v>-1000</v>
      </c>
      <c r="P691" s="357">
        <f t="shared" si="259"/>
        <v>2000</v>
      </c>
      <c r="Q691" s="331"/>
      <c r="R691" s="377">
        <f t="shared" si="263"/>
        <v>2000</v>
      </c>
      <c r="S691" s="331">
        <v>1670</v>
      </c>
      <c r="T691" s="442"/>
      <c r="U691" s="442"/>
    </row>
    <row r="692" spans="1:21" ht="13.5" customHeight="1" x14ac:dyDescent="0.25">
      <c r="A692" s="110"/>
      <c r="B692" s="115"/>
      <c r="C692" s="104" t="s">
        <v>173</v>
      </c>
      <c r="D692" s="105">
        <v>255</v>
      </c>
      <c r="E692" s="173">
        <v>300</v>
      </c>
      <c r="F692" s="170"/>
      <c r="G692" s="276"/>
      <c r="H692" s="156">
        <f t="shared" si="231"/>
        <v>300</v>
      </c>
      <c r="I692" s="279"/>
      <c r="J692" s="204"/>
      <c r="K692" s="204"/>
      <c r="L692" s="157"/>
      <c r="M692" s="204">
        <v>93</v>
      </c>
      <c r="N692" s="457">
        <v>400</v>
      </c>
      <c r="O692" s="332"/>
      <c r="P692" s="357">
        <f t="shared" si="259"/>
        <v>400</v>
      </c>
      <c r="Q692" s="331"/>
      <c r="R692" s="377">
        <f t="shared" si="263"/>
        <v>400</v>
      </c>
      <c r="S692" s="331">
        <v>76</v>
      </c>
      <c r="T692" s="442"/>
      <c r="U692" s="442"/>
    </row>
    <row r="693" spans="1:21" ht="13.5" customHeight="1" x14ac:dyDescent="0.25">
      <c r="A693" s="110"/>
      <c r="B693" s="115"/>
      <c r="C693" s="104" t="s">
        <v>174</v>
      </c>
      <c r="D693" s="105">
        <v>850</v>
      </c>
      <c r="E693" s="173">
        <v>700</v>
      </c>
      <c r="F693" s="170"/>
      <c r="G693" s="276"/>
      <c r="H693" s="156">
        <f t="shared" si="231"/>
        <v>700</v>
      </c>
      <c r="I693" s="279"/>
      <c r="J693" s="204"/>
      <c r="K693" s="204"/>
      <c r="L693" s="157"/>
      <c r="M693" s="204">
        <v>512</v>
      </c>
      <c r="N693" s="457">
        <v>600</v>
      </c>
      <c r="O693" s="332"/>
      <c r="P693" s="357">
        <f t="shared" si="259"/>
        <v>600</v>
      </c>
      <c r="Q693" s="331"/>
      <c r="R693" s="377">
        <f t="shared" si="263"/>
        <v>600</v>
      </c>
      <c r="S693" s="331">
        <v>85</v>
      </c>
      <c r="T693" s="442"/>
      <c r="U693" s="442"/>
    </row>
    <row r="694" spans="1:21" ht="13.5" customHeight="1" x14ac:dyDescent="0.25">
      <c r="A694" s="110"/>
      <c r="B694" s="115"/>
      <c r="C694" s="104" t="s">
        <v>175</v>
      </c>
      <c r="D694" s="105">
        <v>35</v>
      </c>
      <c r="E694" s="173">
        <v>250</v>
      </c>
      <c r="F694" s="170"/>
      <c r="G694" s="276"/>
      <c r="H694" s="156">
        <f t="shared" si="231"/>
        <v>250</v>
      </c>
      <c r="I694" s="279"/>
      <c r="J694" s="204"/>
      <c r="K694" s="204"/>
      <c r="L694" s="157"/>
      <c r="M694" s="204"/>
      <c r="N694" s="457">
        <v>250</v>
      </c>
      <c r="O694" s="332"/>
      <c r="P694" s="357">
        <f t="shared" si="259"/>
        <v>250</v>
      </c>
      <c r="Q694" s="331"/>
      <c r="R694" s="377">
        <f t="shared" si="263"/>
        <v>250</v>
      </c>
      <c r="S694" s="331">
        <v>31</v>
      </c>
      <c r="T694" s="442"/>
      <c r="U694" s="442"/>
    </row>
    <row r="695" spans="1:21" ht="13.5" customHeight="1" x14ac:dyDescent="0.25">
      <c r="A695" s="110"/>
      <c r="B695" s="115"/>
      <c r="C695" s="104" t="s">
        <v>176</v>
      </c>
      <c r="D695" s="105">
        <v>639</v>
      </c>
      <c r="E695" s="173">
        <v>650</v>
      </c>
      <c r="F695" s="170"/>
      <c r="G695" s="276"/>
      <c r="H695" s="156">
        <f t="shared" si="231"/>
        <v>650</v>
      </c>
      <c r="I695" s="279"/>
      <c r="J695" s="204"/>
      <c r="K695" s="204"/>
      <c r="L695" s="157"/>
      <c r="M695" s="204">
        <v>607</v>
      </c>
      <c r="N695" s="457">
        <v>700</v>
      </c>
      <c r="O695" s="332"/>
      <c r="P695" s="357">
        <f t="shared" si="259"/>
        <v>700</v>
      </c>
      <c r="Q695" s="331"/>
      <c r="R695" s="377">
        <f t="shared" si="263"/>
        <v>700</v>
      </c>
      <c r="S695" s="331">
        <v>311</v>
      </c>
      <c r="T695" s="442"/>
      <c r="U695" s="442"/>
    </row>
    <row r="696" spans="1:21" ht="13.5" customHeight="1" x14ac:dyDescent="0.25">
      <c r="A696" s="110"/>
      <c r="B696" s="115"/>
      <c r="C696" s="104" t="s">
        <v>342</v>
      </c>
      <c r="D696" s="105">
        <v>3000</v>
      </c>
      <c r="E696" s="173">
        <v>2500</v>
      </c>
      <c r="F696" s="170"/>
      <c r="G696" s="276"/>
      <c r="H696" s="156">
        <f t="shared" si="231"/>
        <v>2500</v>
      </c>
      <c r="I696" s="279"/>
      <c r="J696" s="204">
        <v>-2500</v>
      </c>
      <c r="K696" s="204"/>
      <c r="L696" s="157"/>
      <c r="M696" s="204">
        <v>296</v>
      </c>
      <c r="N696" s="457">
        <v>10000</v>
      </c>
      <c r="O696" s="332"/>
      <c r="P696" s="357">
        <f t="shared" si="259"/>
        <v>10000</v>
      </c>
      <c r="Q696" s="331"/>
      <c r="R696" s="377">
        <f t="shared" si="263"/>
        <v>10000</v>
      </c>
      <c r="S696" s="331">
        <v>10776</v>
      </c>
      <c r="T696" s="442"/>
      <c r="U696" s="442"/>
    </row>
    <row r="697" spans="1:21" ht="13.5" customHeight="1" x14ac:dyDescent="0.25">
      <c r="A697" s="110"/>
      <c r="B697" s="115"/>
      <c r="C697" s="104" t="s">
        <v>378</v>
      </c>
      <c r="D697" s="105">
        <v>4320</v>
      </c>
      <c r="E697" s="173">
        <v>4320</v>
      </c>
      <c r="F697" s="170"/>
      <c r="G697" s="276"/>
      <c r="H697" s="156">
        <f t="shared" si="231"/>
        <v>4320</v>
      </c>
      <c r="I697" s="279"/>
      <c r="J697" s="204"/>
      <c r="K697" s="204"/>
      <c r="L697" s="157"/>
      <c r="M697" s="204">
        <v>4320</v>
      </c>
      <c r="N697" s="457">
        <v>4320</v>
      </c>
      <c r="O697" s="332"/>
      <c r="P697" s="357">
        <f t="shared" si="259"/>
        <v>4320</v>
      </c>
      <c r="Q697" s="331"/>
      <c r="R697" s="377">
        <f t="shared" si="263"/>
        <v>4320</v>
      </c>
      <c r="S697" s="331">
        <v>2160</v>
      </c>
      <c r="T697" s="442"/>
      <c r="U697" s="442"/>
    </row>
    <row r="698" spans="1:21" ht="13.5" customHeight="1" x14ac:dyDescent="0.25">
      <c r="A698" s="110"/>
      <c r="B698" s="115"/>
      <c r="C698" s="104" t="s">
        <v>374</v>
      </c>
      <c r="D698" s="105"/>
      <c r="E698" s="173">
        <v>300</v>
      </c>
      <c r="F698" s="170"/>
      <c r="G698" s="276"/>
      <c r="H698" s="156">
        <f t="shared" si="231"/>
        <v>300</v>
      </c>
      <c r="I698" s="279"/>
      <c r="J698" s="204"/>
      <c r="K698" s="204"/>
      <c r="L698" s="157"/>
      <c r="M698" s="204"/>
      <c r="N698" s="457">
        <v>200</v>
      </c>
      <c r="O698" s="332"/>
      <c r="P698" s="357">
        <f t="shared" si="259"/>
        <v>200</v>
      </c>
      <c r="Q698" s="331"/>
      <c r="R698" s="377">
        <f t="shared" si="263"/>
        <v>200</v>
      </c>
      <c r="S698" s="331"/>
      <c r="T698" s="442"/>
      <c r="U698" s="442"/>
    </row>
    <row r="699" spans="1:21" ht="13.5" customHeight="1" x14ac:dyDescent="0.25">
      <c r="A699" s="43"/>
      <c r="B699" s="44">
        <v>5513</v>
      </c>
      <c r="C699" s="45" t="s">
        <v>303</v>
      </c>
      <c r="D699" s="20">
        <v>334</v>
      </c>
      <c r="E699" s="156">
        <v>500</v>
      </c>
      <c r="F699" s="54"/>
      <c r="G699" s="273"/>
      <c r="H699" s="156">
        <f t="shared" si="231"/>
        <v>500</v>
      </c>
      <c r="I699" s="207"/>
      <c r="J699" s="157">
        <v>-500</v>
      </c>
      <c r="K699" s="157"/>
      <c r="L699" s="157"/>
      <c r="M699" s="157">
        <v>203</v>
      </c>
      <c r="N699" s="350">
        <v>500</v>
      </c>
      <c r="O699" s="77"/>
      <c r="P699" s="228">
        <f t="shared" si="259"/>
        <v>500</v>
      </c>
      <c r="Q699" s="331"/>
      <c r="R699" s="377">
        <f t="shared" si="263"/>
        <v>500</v>
      </c>
      <c r="S699" s="331">
        <v>25</v>
      </c>
      <c r="T699" s="442"/>
      <c r="U699" s="442"/>
    </row>
    <row r="700" spans="1:21" ht="13.5" customHeight="1" x14ac:dyDescent="0.25">
      <c r="A700" s="43"/>
      <c r="B700" s="44">
        <v>5514</v>
      </c>
      <c r="C700" s="45" t="s">
        <v>361</v>
      </c>
      <c r="D700" s="20">
        <v>909</v>
      </c>
      <c r="E700" s="156">
        <v>910</v>
      </c>
      <c r="F700" s="54"/>
      <c r="G700" s="273"/>
      <c r="H700" s="156">
        <f t="shared" si="231"/>
        <v>910</v>
      </c>
      <c r="I700" s="207"/>
      <c r="J700" s="157"/>
      <c r="K700" s="157"/>
      <c r="L700" s="157">
        <v>910</v>
      </c>
      <c r="M700" s="157">
        <v>653.58000000000004</v>
      </c>
      <c r="N700" s="350">
        <v>900</v>
      </c>
      <c r="O700" s="77"/>
      <c r="P700" s="228">
        <f t="shared" si="259"/>
        <v>900</v>
      </c>
      <c r="Q700" s="331"/>
      <c r="R700" s="377">
        <f t="shared" si="263"/>
        <v>900</v>
      </c>
      <c r="S700" s="331">
        <v>356</v>
      </c>
      <c r="T700" s="442"/>
      <c r="U700" s="442"/>
    </row>
    <row r="701" spans="1:21" ht="13.5" customHeight="1" x14ac:dyDescent="0.25">
      <c r="A701" s="43"/>
      <c r="B701" s="44">
        <v>5515</v>
      </c>
      <c r="C701" s="45" t="s">
        <v>362</v>
      </c>
      <c r="D701" s="20">
        <v>2639</v>
      </c>
      <c r="E701" s="156">
        <v>2321</v>
      </c>
      <c r="F701" s="54"/>
      <c r="G701" s="273"/>
      <c r="H701" s="156">
        <f t="shared" si="231"/>
        <v>2321</v>
      </c>
      <c r="I701" s="207"/>
      <c r="J701" s="157">
        <v>-1000</v>
      </c>
      <c r="K701" s="157"/>
      <c r="L701" s="157">
        <v>1321</v>
      </c>
      <c r="M701" s="157">
        <v>1200</v>
      </c>
      <c r="N701" s="350">
        <v>2660</v>
      </c>
      <c r="O701" s="77">
        <v>-1300</v>
      </c>
      <c r="P701" s="228">
        <f t="shared" si="259"/>
        <v>1360</v>
      </c>
      <c r="Q701" s="331"/>
      <c r="R701" s="377">
        <f t="shared" si="263"/>
        <v>1360</v>
      </c>
      <c r="S701" s="331"/>
      <c r="T701" s="442"/>
      <c r="U701" s="442"/>
    </row>
    <row r="702" spans="1:21" ht="13.5" customHeight="1" x14ac:dyDescent="0.25">
      <c r="A702" s="43"/>
      <c r="B702" s="44">
        <v>5522</v>
      </c>
      <c r="C702" s="45" t="s">
        <v>367</v>
      </c>
      <c r="D702" s="20"/>
      <c r="E702" s="156">
        <v>50</v>
      </c>
      <c r="F702" s="54"/>
      <c r="G702" s="273"/>
      <c r="H702" s="156">
        <f t="shared" si="231"/>
        <v>50</v>
      </c>
      <c r="I702" s="207"/>
      <c r="J702" s="157"/>
      <c r="K702" s="157"/>
      <c r="L702" s="157">
        <v>50</v>
      </c>
      <c r="M702" s="157">
        <v>0</v>
      </c>
      <c r="N702" s="350">
        <v>200</v>
      </c>
      <c r="O702" s="77"/>
      <c r="P702" s="228">
        <f t="shared" si="259"/>
        <v>200</v>
      </c>
      <c r="Q702" s="331"/>
      <c r="R702" s="377">
        <f t="shared" si="263"/>
        <v>200</v>
      </c>
      <c r="S702" s="331"/>
      <c r="T702" s="442"/>
      <c r="U702" s="442"/>
    </row>
    <row r="703" spans="1:21" ht="13.5" customHeight="1" x14ac:dyDescent="0.25">
      <c r="A703" s="43"/>
      <c r="B703" s="44">
        <v>5525</v>
      </c>
      <c r="C703" s="45" t="s">
        <v>363</v>
      </c>
      <c r="D703" s="20">
        <v>8426</v>
      </c>
      <c r="E703" s="156">
        <v>10500</v>
      </c>
      <c r="F703" s="54"/>
      <c r="G703" s="273"/>
      <c r="H703" s="156">
        <f t="shared" si="231"/>
        <v>10500</v>
      </c>
      <c r="I703" s="207"/>
      <c r="J703" s="157">
        <v>-2600</v>
      </c>
      <c r="K703" s="157"/>
      <c r="L703" s="157">
        <v>7900</v>
      </c>
      <c r="M703" s="157">
        <v>3313.69</v>
      </c>
      <c r="N703" s="350">
        <v>11000</v>
      </c>
      <c r="O703" s="77"/>
      <c r="P703" s="228">
        <f t="shared" si="259"/>
        <v>11000</v>
      </c>
      <c r="Q703" s="331"/>
      <c r="R703" s="377">
        <f t="shared" si="263"/>
        <v>11000</v>
      </c>
      <c r="S703" s="331">
        <v>2738</v>
      </c>
      <c r="T703" s="442"/>
      <c r="U703" s="442"/>
    </row>
    <row r="704" spans="1:21" ht="13.5" customHeight="1" x14ac:dyDescent="0.25">
      <c r="A704" s="43"/>
      <c r="B704" s="44">
        <v>5540</v>
      </c>
      <c r="C704" s="45" t="s">
        <v>379</v>
      </c>
      <c r="D704" s="20">
        <v>1335</v>
      </c>
      <c r="E704" s="156">
        <v>2500</v>
      </c>
      <c r="F704" s="54"/>
      <c r="G704" s="273"/>
      <c r="H704" s="156">
        <f t="shared" si="231"/>
        <v>2500</v>
      </c>
      <c r="I704" s="207"/>
      <c r="J704" s="157">
        <v>-500</v>
      </c>
      <c r="K704" s="157"/>
      <c r="L704" s="157">
        <v>2000</v>
      </c>
      <c r="M704" s="157">
        <v>612.54999999999995</v>
      </c>
      <c r="N704" s="350">
        <v>2000</v>
      </c>
      <c r="O704" s="77"/>
      <c r="P704" s="228">
        <f t="shared" si="259"/>
        <v>2000</v>
      </c>
      <c r="Q704" s="331"/>
      <c r="R704" s="377">
        <f t="shared" si="263"/>
        <v>2000</v>
      </c>
      <c r="S704" s="331"/>
      <c r="T704" s="442"/>
      <c r="U704" s="442"/>
    </row>
    <row r="705" spans="1:114" ht="13.5" customHeight="1" x14ac:dyDescent="0.25">
      <c r="A705" s="67" t="s">
        <v>380</v>
      </c>
      <c r="B705" s="68"/>
      <c r="C705" s="69" t="s">
        <v>381</v>
      </c>
      <c r="D705" s="79">
        <f>+D706+D707</f>
        <v>133917</v>
      </c>
      <c r="E705" s="79">
        <f>+E706+E707</f>
        <v>186960</v>
      </c>
      <c r="F705" s="79">
        <f t="shared" ref="F705:I705" si="265">+F706+F707</f>
        <v>0</v>
      </c>
      <c r="G705" s="75">
        <f t="shared" si="265"/>
        <v>0</v>
      </c>
      <c r="H705" s="79">
        <f t="shared" si="265"/>
        <v>173546</v>
      </c>
      <c r="I705" s="239">
        <f t="shared" si="265"/>
        <v>-13414</v>
      </c>
      <c r="J705" s="75">
        <f>+J706+J707</f>
        <v>-27535</v>
      </c>
      <c r="K705" s="75">
        <f t="shared" ref="K705:L705" si="266">+K706+K707</f>
        <v>0</v>
      </c>
      <c r="L705" s="75">
        <f t="shared" si="266"/>
        <v>146011</v>
      </c>
      <c r="M705" s="75">
        <f>+M706+M707+M726</f>
        <v>109105.9</v>
      </c>
      <c r="N705" s="70">
        <f>+N706+N707</f>
        <v>147495</v>
      </c>
      <c r="O705" s="78">
        <f t="shared" ref="O705" si="267">+O706+O707</f>
        <v>-8500</v>
      </c>
      <c r="P705" s="70">
        <f>+O705+N705</f>
        <v>138995</v>
      </c>
      <c r="Q705" s="224">
        <f>+Q706+Q707</f>
        <v>400</v>
      </c>
      <c r="R705" s="379">
        <f>+Q705+P705</f>
        <v>139395</v>
      </c>
      <c r="S705" s="224">
        <f>+S706+S707</f>
        <v>69804</v>
      </c>
      <c r="T705" s="442"/>
      <c r="U705" s="442"/>
    </row>
    <row r="706" spans="1:114" ht="13.5" customHeight="1" x14ac:dyDescent="0.25">
      <c r="A706" s="43"/>
      <c r="B706" s="50" t="s">
        <v>151</v>
      </c>
      <c r="C706" s="51" t="s">
        <v>152</v>
      </c>
      <c r="D706" s="19">
        <v>56113</v>
      </c>
      <c r="E706" s="153">
        <v>60210</v>
      </c>
      <c r="F706" s="21"/>
      <c r="G706" s="273"/>
      <c r="H706" s="156">
        <f t="shared" ref="H706:H795" si="268">E706+I706</f>
        <v>55796</v>
      </c>
      <c r="I706" s="205">
        <v>-4414</v>
      </c>
      <c r="J706" s="184">
        <v>-4835</v>
      </c>
      <c r="K706" s="184"/>
      <c r="L706" s="184">
        <v>50961</v>
      </c>
      <c r="M706" s="184">
        <v>40948.32</v>
      </c>
      <c r="N706" s="98">
        <v>55795</v>
      </c>
      <c r="O706" s="76">
        <v>0</v>
      </c>
      <c r="P706" s="196">
        <f t="shared" ref="P706:P725" si="269">+O706+N706</f>
        <v>55795</v>
      </c>
      <c r="Q706" s="331">
        <v>0</v>
      </c>
      <c r="R706" s="377">
        <f>+Q706+P706</f>
        <v>55795</v>
      </c>
      <c r="S706" s="331">
        <v>26768</v>
      </c>
      <c r="T706" s="442"/>
      <c r="U706" s="442"/>
    </row>
    <row r="707" spans="1:114" ht="13.5" customHeight="1" x14ac:dyDescent="0.25">
      <c r="A707" s="43"/>
      <c r="B707" s="50" t="s">
        <v>153</v>
      </c>
      <c r="C707" s="51" t="s">
        <v>154</v>
      </c>
      <c r="D707" s="21">
        <f>+D708+D709+D710+D720+D721+D722+D723+D724+D725</f>
        <v>77804</v>
      </c>
      <c r="E707" s="153">
        <f>+E708+E709+E710+E720+E721+E722+E723+E724+E725</f>
        <v>126750</v>
      </c>
      <c r="F707" s="112">
        <f>SUM(F708:F725)</f>
        <v>0</v>
      </c>
      <c r="G707" s="273"/>
      <c r="H707" s="156">
        <f t="shared" si="268"/>
        <v>117750</v>
      </c>
      <c r="I707" s="295">
        <f>+I708+I709+I710+I720+I721+I722+I723+I724+I725</f>
        <v>-9000</v>
      </c>
      <c r="J707" s="211">
        <f>+J708+J709+J710+J720+J721+J722+J723+J724+J725</f>
        <v>-22700</v>
      </c>
      <c r="K707" s="211">
        <f t="shared" ref="K707:L707" si="270">+K708+K709+K710+K720+K721+K722+K723+K724+K725</f>
        <v>0</v>
      </c>
      <c r="L707" s="211">
        <f t="shared" si="270"/>
        <v>95050</v>
      </c>
      <c r="M707" s="211">
        <f>+M708+M709+M710+M720+M721+M722+M723+M724+M725+M726</f>
        <v>67957.579999999987</v>
      </c>
      <c r="N707" s="98">
        <f>+N708+N709+N710+N720+N721+N722+N723+N724+N725</f>
        <v>91700</v>
      </c>
      <c r="O707" s="76">
        <f t="shared" ref="O707" si="271">+O708+O709+O710+O720+O721+O722+O723+O724+O725</f>
        <v>-8500</v>
      </c>
      <c r="P707" s="196">
        <f t="shared" si="269"/>
        <v>83200</v>
      </c>
      <c r="Q707" s="331">
        <f>+Q708+Q709+Q710+Q720+Q721+Q722+Q723+Q724+Q725</f>
        <v>400</v>
      </c>
      <c r="R707" s="377">
        <f t="shared" ref="R707:R726" si="272">+Q707+P707</f>
        <v>83600</v>
      </c>
      <c r="S707" s="331">
        <f>+S708+S709+S710+S720+S721+S722+S723+S724+S725+S726</f>
        <v>43036</v>
      </c>
      <c r="T707" s="442"/>
      <c r="U707" s="442"/>
    </row>
    <row r="708" spans="1:114" ht="13.5" customHeight="1" x14ac:dyDescent="0.25">
      <c r="A708" s="43"/>
      <c r="B708" s="44">
        <v>5500</v>
      </c>
      <c r="C708" s="45" t="s">
        <v>298</v>
      </c>
      <c r="D708" s="20">
        <v>1971</v>
      </c>
      <c r="E708" s="156">
        <v>3000</v>
      </c>
      <c r="F708" s="20"/>
      <c r="G708" s="273"/>
      <c r="H708" s="156">
        <f t="shared" si="268"/>
        <v>3000</v>
      </c>
      <c r="I708" s="207"/>
      <c r="J708" s="157"/>
      <c r="K708" s="157"/>
      <c r="L708" s="157">
        <v>3000</v>
      </c>
      <c r="M708" s="157">
        <v>2941</v>
      </c>
      <c r="N708" s="350">
        <v>3000</v>
      </c>
      <c r="O708" s="77"/>
      <c r="P708" s="228">
        <f t="shared" si="269"/>
        <v>3000</v>
      </c>
      <c r="Q708" s="331"/>
      <c r="R708" s="377">
        <f t="shared" si="272"/>
        <v>3000</v>
      </c>
      <c r="S708" s="331">
        <v>931</v>
      </c>
      <c r="T708" s="442"/>
      <c r="U708" s="442"/>
    </row>
    <row r="709" spans="1:114" ht="13.5" customHeight="1" x14ac:dyDescent="0.25">
      <c r="A709" s="43"/>
      <c r="B709" s="44">
        <v>5504</v>
      </c>
      <c r="C709" s="45" t="s">
        <v>169</v>
      </c>
      <c r="D709" s="20">
        <v>512</v>
      </c>
      <c r="E709" s="156">
        <v>1000</v>
      </c>
      <c r="F709" s="20"/>
      <c r="G709" s="273"/>
      <c r="H709" s="156">
        <f t="shared" si="268"/>
        <v>1000</v>
      </c>
      <c r="I709" s="207"/>
      <c r="J709" s="157"/>
      <c r="K709" s="157"/>
      <c r="L709" s="157">
        <v>1000</v>
      </c>
      <c r="M709" s="157">
        <v>90</v>
      </c>
      <c r="N709" s="350">
        <v>1000</v>
      </c>
      <c r="O709" s="77"/>
      <c r="P709" s="228">
        <f t="shared" si="269"/>
        <v>1000</v>
      </c>
      <c r="Q709" s="331"/>
      <c r="R709" s="377">
        <f t="shared" si="272"/>
        <v>1000</v>
      </c>
      <c r="S709" s="331"/>
      <c r="T709" s="442"/>
      <c r="U709" s="442"/>
    </row>
    <row r="710" spans="1:114" ht="13.5" customHeight="1" x14ac:dyDescent="0.25">
      <c r="A710" s="43"/>
      <c r="B710" s="44">
        <v>5511</v>
      </c>
      <c r="C710" s="45" t="s">
        <v>278</v>
      </c>
      <c r="D710" s="20">
        <f>SUM(D711:D719)</f>
        <v>43787</v>
      </c>
      <c r="E710" s="156">
        <f>SUM(E711:E718)</f>
        <v>81000</v>
      </c>
      <c r="F710" s="55"/>
      <c r="G710" s="273"/>
      <c r="H710" s="156">
        <f t="shared" si="268"/>
        <v>81000</v>
      </c>
      <c r="I710" s="207"/>
      <c r="J710" s="157">
        <v>-15800</v>
      </c>
      <c r="K710" s="157"/>
      <c r="L710" s="157">
        <v>65200</v>
      </c>
      <c r="M710" s="157">
        <f>+M711+M712+M713+M714+M715+M716+M717+M718+M719</f>
        <v>47274.81</v>
      </c>
      <c r="N710" s="350">
        <f>+N711+N712+N713+N714+N715+N716+N717+N719+N718</f>
        <v>61000</v>
      </c>
      <c r="O710" s="323">
        <f>+O711+O712+O713+O714+O715+O716+O717+O719+O718</f>
        <v>-6000</v>
      </c>
      <c r="P710" s="228">
        <f t="shared" si="269"/>
        <v>55000</v>
      </c>
      <c r="Q710" s="331"/>
      <c r="R710" s="377">
        <f t="shared" si="272"/>
        <v>55000</v>
      </c>
      <c r="S710" s="331">
        <f>SUM(S711:S719)</f>
        <v>21374</v>
      </c>
      <c r="T710" s="442"/>
      <c r="U710" s="442"/>
    </row>
    <row r="711" spans="1:114" s="5" customFormat="1" ht="13.5" customHeight="1" x14ac:dyDescent="0.25">
      <c r="A711" s="110"/>
      <c r="B711" s="115"/>
      <c r="C711" s="104" t="s">
        <v>171</v>
      </c>
      <c r="D711" s="105">
        <v>14273</v>
      </c>
      <c r="E711" s="173">
        <v>16720</v>
      </c>
      <c r="F711" s="180"/>
      <c r="G711" s="276"/>
      <c r="H711" s="173">
        <f t="shared" si="268"/>
        <v>16720</v>
      </c>
      <c r="I711" s="279"/>
      <c r="J711" s="204"/>
      <c r="K711" s="204"/>
      <c r="L711" s="204">
        <v>0</v>
      </c>
      <c r="M711" s="204">
        <v>12813.77</v>
      </c>
      <c r="N711" s="457">
        <v>16720</v>
      </c>
      <c r="O711" s="332"/>
      <c r="P711" s="357">
        <f t="shared" si="269"/>
        <v>16720</v>
      </c>
      <c r="Q711" s="365"/>
      <c r="R711" s="377">
        <f t="shared" si="272"/>
        <v>16720</v>
      </c>
      <c r="S711" s="331">
        <v>10472</v>
      </c>
      <c r="T711" s="442"/>
      <c r="U711" s="442"/>
      <c r="V711" s="373"/>
      <c r="W711" s="373"/>
      <c r="X711" s="373"/>
      <c r="Y711" s="448"/>
      <c r="Z711" s="447"/>
      <c r="AA711" s="447"/>
      <c r="AB711" s="447"/>
      <c r="AC711" s="448"/>
      <c r="AD711" s="448"/>
      <c r="AE711" s="448"/>
      <c r="AF711" s="448"/>
      <c r="AG711" s="448"/>
      <c r="AH711" s="448"/>
      <c r="AI711" s="448"/>
      <c r="AJ711" s="448"/>
      <c r="AK711" s="448"/>
      <c r="AL711" s="448"/>
      <c r="AM711" s="448"/>
      <c r="AN711" s="448"/>
      <c r="AO711" s="448"/>
      <c r="AP711" s="448"/>
      <c r="AQ711" s="448"/>
      <c r="AR711" s="448"/>
      <c r="AS711" s="448"/>
      <c r="AT711" s="448"/>
      <c r="AU711" s="448"/>
      <c r="AV711" s="448"/>
      <c r="AW711" s="448"/>
      <c r="AX711" s="448"/>
      <c r="AY711" s="448"/>
      <c r="AZ711" s="448"/>
      <c r="BA711" s="448"/>
      <c r="BB711" s="448"/>
      <c r="BC711" s="448"/>
      <c r="BD711" s="448"/>
      <c r="BE711" s="448"/>
      <c r="BF711" s="448"/>
      <c r="BG711" s="448"/>
      <c r="BH711" s="448"/>
      <c r="BI711" s="448"/>
      <c r="BJ711" s="448"/>
      <c r="BK711" s="448"/>
      <c r="BL711" s="448"/>
      <c r="BM711" s="448"/>
      <c r="BN711" s="448"/>
      <c r="BO711" s="448"/>
      <c r="BP711" s="448"/>
      <c r="BQ711" s="448"/>
      <c r="BR711" s="448"/>
      <c r="BS711" s="448"/>
      <c r="BT711" s="448"/>
      <c r="BU711" s="448"/>
      <c r="BV711" s="448"/>
      <c r="BW711" s="448"/>
      <c r="BX711" s="448"/>
      <c r="BY711" s="448"/>
      <c r="BZ711" s="448"/>
      <c r="CA711" s="448"/>
      <c r="CB711" s="448"/>
      <c r="CC711" s="448"/>
      <c r="CD711" s="448"/>
      <c r="CE711" s="448"/>
      <c r="CF711" s="448"/>
      <c r="CG711" s="448"/>
      <c r="CH711" s="448"/>
      <c r="CI711" s="448"/>
      <c r="CJ711" s="448"/>
      <c r="CK711" s="448"/>
      <c r="CL711" s="448"/>
      <c r="CM711" s="448"/>
      <c r="CN711" s="448"/>
      <c r="CO711" s="448"/>
      <c r="CP711" s="448"/>
      <c r="CQ711" s="448"/>
      <c r="CR711" s="448"/>
      <c r="CS711" s="448"/>
      <c r="CT711" s="448"/>
      <c r="CU711" s="448"/>
      <c r="CV711" s="448"/>
      <c r="CW711" s="448"/>
      <c r="CX711" s="448"/>
      <c r="CY711" s="448"/>
      <c r="CZ711" s="448"/>
      <c r="DA711" s="448"/>
      <c r="DB711" s="448"/>
      <c r="DC711" s="448"/>
      <c r="DD711" s="448"/>
      <c r="DE711" s="448"/>
      <c r="DF711" s="448"/>
      <c r="DG711" s="448"/>
      <c r="DH711" s="448"/>
      <c r="DI711" s="448"/>
      <c r="DJ711" s="448"/>
    </row>
    <row r="712" spans="1:114" s="5" customFormat="1" ht="13.5" customHeight="1" x14ac:dyDescent="0.25">
      <c r="A712" s="110"/>
      <c r="B712" s="115"/>
      <c r="C712" s="104" t="s">
        <v>172</v>
      </c>
      <c r="D712" s="105">
        <v>10449</v>
      </c>
      <c r="E712" s="173">
        <v>10000</v>
      </c>
      <c r="F712" s="180"/>
      <c r="G712" s="276"/>
      <c r="H712" s="173">
        <f t="shared" si="268"/>
        <v>10000</v>
      </c>
      <c r="I712" s="279"/>
      <c r="J712" s="204"/>
      <c r="K712" s="204"/>
      <c r="L712" s="204">
        <v>0</v>
      </c>
      <c r="M712" s="204">
        <v>7014.4</v>
      </c>
      <c r="N712" s="457">
        <v>10000</v>
      </c>
      <c r="O712" s="332"/>
      <c r="P712" s="357">
        <f t="shared" si="269"/>
        <v>10000</v>
      </c>
      <c r="Q712" s="365"/>
      <c r="R712" s="377">
        <f t="shared" si="272"/>
        <v>10000</v>
      </c>
      <c r="S712" s="331">
        <v>3467</v>
      </c>
      <c r="T712" s="442"/>
      <c r="U712" s="442"/>
      <c r="V712" s="373"/>
      <c r="W712" s="373"/>
      <c r="X712" s="373"/>
      <c r="Y712" s="448"/>
      <c r="Z712" s="447"/>
      <c r="AA712" s="447"/>
      <c r="AB712" s="447"/>
      <c r="AC712" s="448"/>
      <c r="AD712" s="448"/>
      <c r="AE712" s="448"/>
      <c r="AF712" s="448"/>
      <c r="AG712" s="448"/>
      <c r="AH712" s="448"/>
      <c r="AI712" s="448"/>
      <c r="AJ712" s="448"/>
      <c r="AK712" s="448"/>
      <c r="AL712" s="448"/>
      <c r="AM712" s="448"/>
      <c r="AN712" s="448"/>
      <c r="AO712" s="448"/>
      <c r="AP712" s="448"/>
      <c r="AQ712" s="448"/>
      <c r="AR712" s="448"/>
      <c r="AS712" s="448"/>
      <c r="AT712" s="448"/>
      <c r="AU712" s="448"/>
      <c r="AV712" s="448"/>
      <c r="AW712" s="448"/>
      <c r="AX712" s="448"/>
      <c r="AY712" s="448"/>
      <c r="AZ712" s="448"/>
      <c r="BA712" s="448"/>
      <c r="BB712" s="448"/>
      <c r="BC712" s="448"/>
      <c r="BD712" s="448"/>
      <c r="BE712" s="448"/>
      <c r="BF712" s="448"/>
      <c r="BG712" s="448"/>
      <c r="BH712" s="448"/>
      <c r="BI712" s="448"/>
      <c r="BJ712" s="448"/>
      <c r="BK712" s="448"/>
      <c r="BL712" s="448"/>
      <c r="BM712" s="448"/>
      <c r="BN712" s="448"/>
      <c r="BO712" s="448"/>
      <c r="BP712" s="448"/>
      <c r="BQ712" s="448"/>
      <c r="BR712" s="448"/>
      <c r="BS712" s="448"/>
      <c r="BT712" s="448"/>
      <c r="BU712" s="448"/>
      <c r="BV712" s="448"/>
      <c r="BW712" s="448"/>
      <c r="BX712" s="448"/>
      <c r="BY712" s="448"/>
      <c r="BZ712" s="448"/>
      <c r="CA712" s="448"/>
      <c r="CB712" s="448"/>
      <c r="CC712" s="448"/>
      <c r="CD712" s="448"/>
      <c r="CE712" s="448"/>
      <c r="CF712" s="448"/>
      <c r="CG712" s="448"/>
      <c r="CH712" s="448"/>
      <c r="CI712" s="448"/>
      <c r="CJ712" s="448"/>
      <c r="CK712" s="448"/>
      <c r="CL712" s="448"/>
      <c r="CM712" s="448"/>
      <c r="CN712" s="448"/>
      <c r="CO712" s="448"/>
      <c r="CP712" s="448"/>
      <c r="CQ712" s="448"/>
      <c r="CR712" s="448"/>
      <c r="CS712" s="448"/>
      <c r="CT712" s="448"/>
      <c r="CU712" s="448"/>
      <c r="CV712" s="448"/>
      <c r="CW712" s="448"/>
      <c r="CX712" s="448"/>
      <c r="CY712" s="448"/>
      <c r="CZ712" s="448"/>
      <c r="DA712" s="448"/>
      <c r="DB712" s="448"/>
      <c r="DC712" s="448"/>
      <c r="DD712" s="448"/>
      <c r="DE712" s="448"/>
      <c r="DF712" s="448"/>
      <c r="DG712" s="448"/>
      <c r="DH712" s="448"/>
      <c r="DI712" s="448"/>
      <c r="DJ712" s="448"/>
    </row>
    <row r="713" spans="1:114" s="5" customFormat="1" ht="13.5" customHeight="1" x14ac:dyDescent="0.25">
      <c r="A713" s="110"/>
      <c r="B713" s="115"/>
      <c r="C713" s="104" t="s">
        <v>173</v>
      </c>
      <c r="D713" s="105">
        <v>2034</v>
      </c>
      <c r="E713" s="173">
        <v>2500</v>
      </c>
      <c r="F713" s="180"/>
      <c r="G713" s="276"/>
      <c r="H713" s="173">
        <f t="shared" si="268"/>
        <v>2500</v>
      </c>
      <c r="I713" s="279"/>
      <c r="J713" s="204"/>
      <c r="K713" s="204"/>
      <c r="L713" s="204">
        <v>0</v>
      </c>
      <c r="M713" s="204">
        <v>768.66</v>
      </c>
      <c r="N713" s="457">
        <v>2500</v>
      </c>
      <c r="O713" s="332"/>
      <c r="P713" s="357">
        <f t="shared" si="269"/>
        <v>2500</v>
      </c>
      <c r="Q713" s="365"/>
      <c r="R713" s="377">
        <f t="shared" si="272"/>
        <v>2500</v>
      </c>
      <c r="S713" s="331">
        <v>708</v>
      </c>
      <c r="T713" s="442"/>
      <c r="U713" s="442"/>
      <c r="V713" s="373"/>
      <c r="W713" s="373"/>
      <c r="X713" s="373"/>
      <c r="Y713" s="448"/>
      <c r="Z713" s="447"/>
      <c r="AA713" s="447"/>
      <c r="AB713" s="447"/>
      <c r="AC713" s="448"/>
      <c r="AD713" s="448"/>
      <c r="AE713" s="448"/>
      <c r="AF713" s="448"/>
      <c r="AG713" s="448"/>
      <c r="AH713" s="448"/>
      <c r="AI713" s="448"/>
      <c r="AJ713" s="448"/>
      <c r="AK713" s="448"/>
      <c r="AL713" s="448"/>
      <c r="AM713" s="448"/>
      <c r="AN713" s="448"/>
      <c r="AO713" s="448"/>
      <c r="AP713" s="448"/>
      <c r="AQ713" s="448"/>
      <c r="AR713" s="448"/>
      <c r="AS713" s="448"/>
      <c r="AT713" s="448"/>
      <c r="AU713" s="448"/>
      <c r="AV713" s="448"/>
      <c r="AW713" s="448"/>
      <c r="AX713" s="448"/>
      <c r="AY713" s="448"/>
      <c r="AZ713" s="448"/>
      <c r="BA713" s="448"/>
      <c r="BB713" s="448"/>
      <c r="BC713" s="448"/>
      <c r="BD713" s="448"/>
      <c r="BE713" s="448"/>
      <c r="BF713" s="448"/>
      <c r="BG713" s="448"/>
      <c r="BH713" s="448"/>
      <c r="BI713" s="448"/>
      <c r="BJ713" s="448"/>
      <c r="BK713" s="448"/>
      <c r="BL713" s="448"/>
      <c r="BM713" s="448"/>
      <c r="BN713" s="448"/>
      <c r="BO713" s="448"/>
      <c r="BP713" s="448"/>
      <c r="BQ713" s="448"/>
      <c r="BR713" s="448"/>
      <c r="BS713" s="448"/>
      <c r="BT713" s="448"/>
      <c r="BU713" s="448"/>
      <c r="BV713" s="448"/>
      <c r="BW713" s="448"/>
      <c r="BX713" s="448"/>
      <c r="BY713" s="448"/>
      <c r="BZ713" s="448"/>
      <c r="CA713" s="448"/>
      <c r="CB713" s="448"/>
      <c r="CC713" s="448"/>
      <c r="CD713" s="448"/>
      <c r="CE713" s="448"/>
      <c r="CF713" s="448"/>
      <c r="CG713" s="448"/>
      <c r="CH713" s="448"/>
      <c r="CI713" s="448"/>
      <c r="CJ713" s="448"/>
      <c r="CK713" s="448"/>
      <c r="CL713" s="448"/>
      <c r="CM713" s="448"/>
      <c r="CN713" s="448"/>
      <c r="CO713" s="448"/>
      <c r="CP713" s="448"/>
      <c r="CQ713" s="448"/>
      <c r="CR713" s="448"/>
      <c r="CS713" s="448"/>
      <c r="CT713" s="448"/>
      <c r="CU713" s="448"/>
      <c r="CV713" s="448"/>
      <c r="CW713" s="448"/>
      <c r="CX713" s="448"/>
      <c r="CY713" s="448"/>
      <c r="CZ713" s="448"/>
      <c r="DA713" s="448"/>
      <c r="DB713" s="448"/>
      <c r="DC713" s="448"/>
      <c r="DD713" s="448"/>
      <c r="DE713" s="448"/>
      <c r="DF713" s="448"/>
      <c r="DG713" s="448"/>
      <c r="DH713" s="448"/>
      <c r="DI713" s="448"/>
      <c r="DJ713" s="448"/>
    </row>
    <row r="714" spans="1:114" s="5" customFormat="1" ht="13.5" customHeight="1" x14ac:dyDescent="0.25">
      <c r="A714" s="110"/>
      <c r="B714" s="115"/>
      <c r="C714" s="104" t="s">
        <v>174</v>
      </c>
      <c r="D714" s="105">
        <v>4316</v>
      </c>
      <c r="E714" s="173">
        <v>6000</v>
      </c>
      <c r="F714" s="180"/>
      <c r="G714" s="276"/>
      <c r="H714" s="173">
        <f t="shared" si="268"/>
        <v>6000</v>
      </c>
      <c r="I714" s="279"/>
      <c r="J714" s="204"/>
      <c r="K714" s="204"/>
      <c r="L714" s="204">
        <v>0</v>
      </c>
      <c r="M714" s="204">
        <v>3311.15</v>
      </c>
      <c r="N714" s="457">
        <v>6000</v>
      </c>
      <c r="O714" s="332"/>
      <c r="P714" s="357">
        <f t="shared" si="269"/>
        <v>6000</v>
      </c>
      <c r="Q714" s="365"/>
      <c r="R714" s="377">
        <f t="shared" si="272"/>
        <v>6000</v>
      </c>
      <c r="S714" s="331">
        <v>1065</v>
      </c>
      <c r="T714" s="442"/>
      <c r="U714" s="442"/>
      <c r="V714" s="373"/>
      <c r="W714" s="373"/>
      <c r="X714" s="373"/>
      <c r="Y714" s="448"/>
      <c r="Z714" s="447"/>
      <c r="AA714" s="447"/>
      <c r="AB714" s="447"/>
      <c r="AC714" s="448"/>
      <c r="AD714" s="448"/>
      <c r="AE714" s="448"/>
      <c r="AF714" s="448"/>
      <c r="AG714" s="448"/>
      <c r="AH714" s="448"/>
      <c r="AI714" s="448"/>
      <c r="AJ714" s="448"/>
      <c r="AK714" s="448"/>
      <c r="AL714" s="448"/>
      <c r="AM714" s="448"/>
      <c r="AN714" s="448"/>
      <c r="AO714" s="448"/>
      <c r="AP714" s="448"/>
      <c r="AQ714" s="448"/>
      <c r="AR714" s="448"/>
      <c r="AS714" s="448"/>
      <c r="AT714" s="448"/>
      <c r="AU714" s="448"/>
      <c r="AV714" s="448"/>
      <c r="AW714" s="448"/>
      <c r="AX714" s="448"/>
      <c r="AY714" s="448"/>
      <c r="AZ714" s="448"/>
      <c r="BA714" s="448"/>
      <c r="BB714" s="448"/>
      <c r="BC714" s="448"/>
      <c r="BD714" s="448"/>
      <c r="BE714" s="448"/>
      <c r="BF714" s="448"/>
      <c r="BG714" s="448"/>
      <c r="BH714" s="448"/>
      <c r="BI714" s="448"/>
      <c r="BJ714" s="448"/>
      <c r="BK714" s="448"/>
      <c r="BL714" s="448"/>
      <c r="BM714" s="448"/>
      <c r="BN714" s="448"/>
      <c r="BO714" s="448"/>
      <c r="BP714" s="448"/>
      <c r="BQ714" s="448"/>
      <c r="BR714" s="448"/>
      <c r="BS714" s="448"/>
      <c r="BT714" s="448"/>
      <c r="BU714" s="448"/>
      <c r="BV714" s="448"/>
      <c r="BW714" s="448"/>
      <c r="BX714" s="448"/>
      <c r="BY714" s="448"/>
      <c r="BZ714" s="448"/>
      <c r="CA714" s="448"/>
      <c r="CB714" s="448"/>
      <c r="CC714" s="448"/>
      <c r="CD714" s="448"/>
      <c r="CE714" s="448"/>
      <c r="CF714" s="448"/>
      <c r="CG714" s="448"/>
      <c r="CH714" s="448"/>
      <c r="CI714" s="448"/>
      <c r="CJ714" s="448"/>
      <c r="CK714" s="448"/>
      <c r="CL714" s="448"/>
      <c r="CM714" s="448"/>
      <c r="CN714" s="448"/>
      <c r="CO714" s="448"/>
      <c r="CP714" s="448"/>
      <c r="CQ714" s="448"/>
      <c r="CR714" s="448"/>
      <c r="CS714" s="448"/>
      <c r="CT714" s="448"/>
      <c r="CU714" s="448"/>
      <c r="CV714" s="448"/>
      <c r="CW714" s="448"/>
      <c r="CX714" s="448"/>
      <c r="CY714" s="448"/>
      <c r="CZ714" s="448"/>
      <c r="DA714" s="448"/>
      <c r="DB714" s="448"/>
      <c r="DC714" s="448"/>
      <c r="DD714" s="448"/>
      <c r="DE714" s="448"/>
      <c r="DF714" s="448"/>
      <c r="DG714" s="448"/>
      <c r="DH714" s="448"/>
      <c r="DI714" s="448"/>
      <c r="DJ714" s="448"/>
    </row>
    <row r="715" spans="1:114" s="5" customFormat="1" ht="13.5" customHeight="1" x14ac:dyDescent="0.25">
      <c r="A715" s="110"/>
      <c r="B715" s="115"/>
      <c r="C715" s="104" t="s">
        <v>175</v>
      </c>
      <c r="D715" s="105">
        <v>11615</v>
      </c>
      <c r="E715" s="173">
        <v>9000</v>
      </c>
      <c r="F715" s="180"/>
      <c r="G715" s="276"/>
      <c r="H715" s="173">
        <f t="shared" si="268"/>
        <v>9000</v>
      </c>
      <c r="I715" s="279"/>
      <c r="J715" s="204"/>
      <c r="K715" s="204"/>
      <c r="L715" s="204">
        <v>0</v>
      </c>
      <c r="M715" s="204">
        <v>3806.57</v>
      </c>
      <c r="N715" s="457">
        <v>9000</v>
      </c>
      <c r="O715" s="332"/>
      <c r="P715" s="357">
        <f t="shared" si="269"/>
        <v>9000</v>
      </c>
      <c r="Q715" s="365"/>
      <c r="R715" s="377">
        <f t="shared" si="272"/>
        <v>9000</v>
      </c>
      <c r="S715" s="331">
        <v>2625</v>
      </c>
      <c r="T715" s="442"/>
      <c r="U715" s="442"/>
      <c r="V715" s="373"/>
      <c r="W715" s="373"/>
      <c r="X715" s="373"/>
      <c r="Y715" s="453"/>
      <c r="Z715" s="447"/>
      <c r="AA715" s="447"/>
      <c r="AB715" s="447"/>
      <c r="AC715" s="448"/>
      <c r="AD715" s="448"/>
      <c r="AE715" s="448"/>
      <c r="AF715" s="448"/>
      <c r="AG715" s="448"/>
      <c r="AH715" s="448"/>
      <c r="AI715" s="448"/>
      <c r="AJ715" s="448"/>
      <c r="AK715" s="448"/>
      <c r="AL715" s="448"/>
      <c r="AM715" s="448"/>
      <c r="AN715" s="448"/>
      <c r="AO715" s="448"/>
      <c r="AP715" s="448"/>
      <c r="AQ715" s="448"/>
      <c r="AR715" s="448"/>
      <c r="AS715" s="448"/>
      <c r="AT715" s="448"/>
      <c r="AU715" s="448"/>
      <c r="AV715" s="448"/>
      <c r="AW715" s="448"/>
      <c r="AX715" s="448"/>
      <c r="AY715" s="448"/>
      <c r="AZ715" s="448"/>
      <c r="BA715" s="448"/>
      <c r="BB715" s="448"/>
      <c r="BC715" s="448"/>
      <c r="BD715" s="448"/>
      <c r="BE715" s="448"/>
      <c r="BF715" s="448"/>
      <c r="BG715" s="448"/>
      <c r="BH715" s="448"/>
      <c r="BI715" s="448"/>
      <c r="BJ715" s="448"/>
      <c r="BK715" s="448"/>
      <c r="BL715" s="448"/>
      <c r="BM715" s="448"/>
      <c r="BN715" s="448"/>
      <c r="BO715" s="448"/>
      <c r="BP715" s="448"/>
      <c r="BQ715" s="448"/>
      <c r="BR715" s="448"/>
      <c r="BS715" s="448"/>
      <c r="BT715" s="448"/>
      <c r="BU715" s="448"/>
      <c r="BV715" s="448"/>
      <c r="BW715" s="448"/>
      <c r="BX715" s="448"/>
      <c r="BY715" s="448"/>
      <c r="BZ715" s="448"/>
      <c r="CA715" s="448"/>
      <c r="CB715" s="448"/>
      <c r="CC715" s="448"/>
      <c r="CD715" s="448"/>
      <c r="CE715" s="448"/>
      <c r="CF715" s="448"/>
      <c r="CG715" s="448"/>
      <c r="CH715" s="448"/>
      <c r="CI715" s="448"/>
      <c r="CJ715" s="448"/>
      <c r="CK715" s="448"/>
      <c r="CL715" s="448"/>
      <c r="CM715" s="448"/>
      <c r="CN715" s="448"/>
      <c r="CO715" s="448"/>
      <c r="CP715" s="448"/>
      <c r="CQ715" s="448"/>
      <c r="CR715" s="448"/>
      <c r="CS715" s="448"/>
      <c r="CT715" s="448"/>
      <c r="CU715" s="448"/>
      <c r="CV715" s="448"/>
      <c r="CW715" s="448"/>
      <c r="CX715" s="448"/>
      <c r="CY715" s="448"/>
      <c r="CZ715" s="448"/>
      <c r="DA715" s="448"/>
      <c r="DB715" s="448"/>
      <c r="DC715" s="448"/>
      <c r="DD715" s="448"/>
      <c r="DE715" s="448"/>
      <c r="DF715" s="448"/>
      <c r="DG715" s="448"/>
      <c r="DH715" s="448"/>
      <c r="DI715" s="448"/>
      <c r="DJ715" s="448"/>
    </row>
    <row r="716" spans="1:114" s="5" customFormat="1" ht="13.5" customHeight="1" x14ac:dyDescent="0.25">
      <c r="A716" s="110"/>
      <c r="B716" s="115"/>
      <c r="C716" s="104" t="s">
        <v>176</v>
      </c>
      <c r="D716" s="105">
        <v>570</v>
      </c>
      <c r="E716" s="173">
        <v>600</v>
      </c>
      <c r="F716" s="180"/>
      <c r="G716" s="276"/>
      <c r="H716" s="173">
        <f t="shared" si="268"/>
        <v>600</v>
      </c>
      <c r="I716" s="279"/>
      <c r="J716" s="204"/>
      <c r="K716" s="204"/>
      <c r="L716" s="204">
        <v>0</v>
      </c>
      <c r="M716" s="204">
        <v>1918.06</v>
      </c>
      <c r="N716" s="457">
        <v>600</v>
      </c>
      <c r="O716" s="332"/>
      <c r="P716" s="357">
        <f t="shared" si="269"/>
        <v>600</v>
      </c>
      <c r="Q716" s="365"/>
      <c r="R716" s="377">
        <f t="shared" si="272"/>
        <v>600</v>
      </c>
      <c r="S716" s="331">
        <v>1611</v>
      </c>
      <c r="T716" s="442"/>
      <c r="U716" s="442"/>
      <c r="V716" s="373"/>
      <c r="W716" s="373"/>
      <c r="X716" s="373"/>
      <c r="Y716" s="448"/>
      <c r="Z716" s="447"/>
      <c r="AA716" s="447"/>
      <c r="AB716" s="447"/>
      <c r="AC716" s="448"/>
      <c r="AD716" s="448"/>
      <c r="AE716" s="448"/>
      <c r="AF716" s="448"/>
      <c r="AG716" s="448"/>
      <c r="AH716" s="448"/>
      <c r="AI716" s="448"/>
      <c r="AJ716" s="448"/>
      <c r="AK716" s="448"/>
      <c r="AL716" s="448"/>
      <c r="AM716" s="448"/>
      <c r="AN716" s="448"/>
      <c r="AO716" s="448"/>
      <c r="AP716" s="448"/>
      <c r="AQ716" s="448"/>
      <c r="AR716" s="448"/>
      <c r="AS716" s="448"/>
      <c r="AT716" s="448"/>
      <c r="AU716" s="448"/>
      <c r="AV716" s="448"/>
      <c r="AW716" s="448"/>
      <c r="AX716" s="448"/>
      <c r="AY716" s="448"/>
      <c r="AZ716" s="448"/>
      <c r="BA716" s="448"/>
      <c r="BB716" s="448"/>
      <c r="BC716" s="448"/>
      <c r="BD716" s="448"/>
      <c r="BE716" s="448"/>
      <c r="BF716" s="448"/>
      <c r="BG716" s="448"/>
      <c r="BH716" s="448"/>
      <c r="BI716" s="448"/>
      <c r="BJ716" s="448"/>
      <c r="BK716" s="448"/>
      <c r="BL716" s="448"/>
      <c r="BM716" s="448"/>
      <c r="BN716" s="448"/>
      <c r="BO716" s="448"/>
      <c r="BP716" s="448"/>
      <c r="BQ716" s="448"/>
      <c r="BR716" s="448"/>
      <c r="BS716" s="448"/>
      <c r="BT716" s="448"/>
      <c r="BU716" s="448"/>
      <c r="BV716" s="448"/>
      <c r="BW716" s="448"/>
      <c r="BX716" s="448"/>
      <c r="BY716" s="448"/>
      <c r="BZ716" s="448"/>
      <c r="CA716" s="448"/>
      <c r="CB716" s="448"/>
      <c r="CC716" s="448"/>
      <c r="CD716" s="448"/>
      <c r="CE716" s="448"/>
      <c r="CF716" s="448"/>
      <c r="CG716" s="448"/>
      <c r="CH716" s="448"/>
      <c r="CI716" s="448"/>
      <c r="CJ716" s="448"/>
      <c r="CK716" s="448"/>
      <c r="CL716" s="448"/>
      <c r="CM716" s="448"/>
      <c r="CN716" s="448"/>
      <c r="CO716" s="448"/>
      <c r="CP716" s="448"/>
      <c r="CQ716" s="448"/>
      <c r="CR716" s="448"/>
      <c r="CS716" s="448"/>
      <c r="CT716" s="448"/>
      <c r="CU716" s="448"/>
      <c r="CV716" s="448"/>
      <c r="CW716" s="448"/>
      <c r="CX716" s="448"/>
      <c r="CY716" s="448"/>
      <c r="CZ716" s="448"/>
      <c r="DA716" s="448"/>
      <c r="DB716" s="448"/>
      <c r="DC716" s="448"/>
      <c r="DD716" s="448"/>
      <c r="DE716" s="448"/>
      <c r="DF716" s="448"/>
      <c r="DG716" s="448"/>
      <c r="DH716" s="448"/>
      <c r="DI716" s="448"/>
      <c r="DJ716" s="448"/>
    </row>
    <row r="717" spans="1:114" s="5" customFormat="1" ht="13.5" customHeight="1" x14ac:dyDescent="0.25">
      <c r="A717" s="110"/>
      <c r="B717" s="115"/>
      <c r="C717" s="104" t="s">
        <v>342</v>
      </c>
      <c r="D717" s="105">
        <v>0</v>
      </c>
      <c r="E717" s="173">
        <v>36000</v>
      </c>
      <c r="F717" s="180"/>
      <c r="G717" s="276"/>
      <c r="H717" s="173">
        <f t="shared" si="268"/>
        <v>36000</v>
      </c>
      <c r="I717" s="279"/>
      <c r="J717" s="204">
        <v>-15800</v>
      </c>
      <c r="K717" s="204"/>
      <c r="L717" s="204">
        <v>0</v>
      </c>
      <c r="M717" s="204">
        <v>17312</v>
      </c>
      <c r="N717" s="357">
        <v>16000</v>
      </c>
      <c r="O717" s="232">
        <v>-6000</v>
      </c>
      <c r="P717" s="357">
        <f t="shared" si="269"/>
        <v>10000</v>
      </c>
      <c r="Q717" s="365"/>
      <c r="R717" s="377">
        <f t="shared" si="272"/>
        <v>10000</v>
      </c>
      <c r="S717" s="331">
        <v>946</v>
      </c>
      <c r="T717" s="442"/>
      <c r="U717" s="442"/>
      <c r="V717" s="373"/>
      <c r="W717" s="373"/>
      <c r="X717" s="373"/>
      <c r="Y717" s="453"/>
      <c r="Z717" s="447"/>
      <c r="AA717" s="447"/>
      <c r="AB717" s="447"/>
      <c r="AC717" s="448"/>
      <c r="AD717" s="448"/>
      <c r="AE717" s="448"/>
      <c r="AF717" s="448"/>
      <c r="AG717" s="448"/>
      <c r="AH717" s="448"/>
      <c r="AI717" s="448"/>
      <c r="AJ717" s="448"/>
      <c r="AK717" s="448"/>
      <c r="AL717" s="448"/>
      <c r="AM717" s="448"/>
      <c r="AN717" s="448"/>
      <c r="AO717" s="448"/>
      <c r="AP717" s="448"/>
      <c r="AQ717" s="448"/>
      <c r="AR717" s="448"/>
      <c r="AS717" s="448"/>
      <c r="AT717" s="448"/>
      <c r="AU717" s="448"/>
      <c r="AV717" s="448"/>
      <c r="AW717" s="448"/>
      <c r="AX717" s="448"/>
      <c r="AY717" s="448"/>
      <c r="AZ717" s="448"/>
      <c r="BA717" s="448"/>
      <c r="BB717" s="448"/>
      <c r="BC717" s="448"/>
      <c r="BD717" s="448"/>
      <c r="BE717" s="448"/>
      <c r="BF717" s="448"/>
      <c r="BG717" s="448"/>
      <c r="BH717" s="448"/>
      <c r="BI717" s="448"/>
      <c r="BJ717" s="448"/>
      <c r="BK717" s="448"/>
      <c r="BL717" s="448"/>
      <c r="BM717" s="448"/>
      <c r="BN717" s="448"/>
      <c r="BO717" s="448"/>
      <c r="BP717" s="448"/>
      <c r="BQ717" s="448"/>
      <c r="BR717" s="448"/>
      <c r="BS717" s="448"/>
      <c r="BT717" s="448"/>
      <c r="BU717" s="448"/>
      <c r="BV717" s="448"/>
      <c r="BW717" s="448"/>
      <c r="BX717" s="448"/>
      <c r="BY717" s="448"/>
      <c r="BZ717" s="448"/>
      <c r="CA717" s="448"/>
      <c r="CB717" s="448"/>
      <c r="CC717" s="448"/>
      <c r="CD717" s="448"/>
      <c r="CE717" s="448"/>
      <c r="CF717" s="448"/>
      <c r="CG717" s="448"/>
      <c r="CH717" s="448"/>
      <c r="CI717" s="448"/>
      <c r="CJ717" s="448"/>
      <c r="CK717" s="448"/>
      <c r="CL717" s="448"/>
      <c r="CM717" s="448"/>
      <c r="CN717" s="448"/>
      <c r="CO717" s="448"/>
      <c r="CP717" s="448"/>
      <c r="CQ717" s="448"/>
      <c r="CR717" s="448"/>
      <c r="CS717" s="448"/>
      <c r="CT717" s="448"/>
      <c r="CU717" s="448"/>
      <c r="CV717" s="448"/>
      <c r="CW717" s="448"/>
      <c r="CX717" s="448"/>
      <c r="CY717" s="448"/>
      <c r="CZ717" s="448"/>
      <c r="DA717" s="448"/>
      <c r="DB717" s="448"/>
      <c r="DC717" s="448"/>
      <c r="DD717" s="448"/>
      <c r="DE717" s="448"/>
      <c r="DF717" s="448"/>
      <c r="DG717" s="448"/>
      <c r="DH717" s="448"/>
      <c r="DI717" s="448"/>
      <c r="DJ717" s="448"/>
    </row>
    <row r="718" spans="1:114" s="5" customFormat="1" ht="13.5" customHeight="1" x14ac:dyDescent="0.25">
      <c r="A718" s="110"/>
      <c r="B718" s="115"/>
      <c r="C718" s="104" t="s">
        <v>178</v>
      </c>
      <c r="D718" s="105">
        <v>508</v>
      </c>
      <c r="E718" s="173">
        <v>180</v>
      </c>
      <c r="F718" s="180"/>
      <c r="G718" s="276"/>
      <c r="H718" s="173">
        <f t="shared" si="268"/>
        <v>180</v>
      </c>
      <c r="I718" s="279"/>
      <c r="J718" s="204"/>
      <c r="K718" s="204"/>
      <c r="L718" s="204">
        <v>0</v>
      </c>
      <c r="M718" s="204">
        <v>317</v>
      </c>
      <c r="N718" s="457">
        <v>180</v>
      </c>
      <c r="O718" s="332"/>
      <c r="P718" s="357">
        <f t="shared" si="269"/>
        <v>180</v>
      </c>
      <c r="Q718" s="365"/>
      <c r="R718" s="377">
        <f t="shared" si="272"/>
        <v>180</v>
      </c>
      <c r="S718" s="331"/>
      <c r="T718" s="442"/>
      <c r="U718" s="442"/>
      <c r="V718" s="373"/>
      <c r="W718" s="373"/>
      <c r="X718" s="373"/>
      <c r="Y718" s="448"/>
      <c r="Z718" s="447"/>
      <c r="AA718" s="447"/>
      <c r="AB718" s="447"/>
      <c r="AC718" s="448"/>
      <c r="AD718" s="448"/>
      <c r="AE718" s="448"/>
      <c r="AF718" s="448"/>
      <c r="AG718" s="448"/>
      <c r="AH718" s="448"/>
      <c r="AI718" s="448"/>
      <c r="AJ718" s="448"/>
      <c r="AK718" s="448"/>
      <c r="AL718" s="448"/>
      <c r="AM718" s="448"/>
      <c r="AN718" s="448"/>
      <c r="AO718" s="448"/>
      <c r="AP718" s="448"/>
      <c r="AQ718" s="448"/>
      <c r="AR718" s="448"/>
      <c r="AS718" s="448"/>
      <c r="AT718" s="448"/>
      <c r="AU718" s="448"/>
      <c r="AV718" s="448"/>
      <c r="AW718" s="448"/>
      <c r="AX718" s="448"/>
      <c r="AY718" s="448"/>
      <c r="AZ718" s="448"/>
      <c r="BA718" s="448"/>
      <c r="BB718" s="448"/>
      <c r="BC718" s="448"/>
      <c r="BD718" s="448"/>
      <c r="BE718" s="448"/>
      <c r="BF718" s="448"/>
      <c r="BG718" s="448"/>
      <c r="BH718" s="448"/>
      <c r="BI718" s="448"/>
      <c r="BJ718" s="448"/>
      <c r="BK718" s="448"/>
      <c r="BL718" s="448"/>
      <c r="BM718" s="448"/>
      <c r="BN718" s="448"/>
      <c r="BO718" s="448"/>
      <c r="BP718" s="448"/>
      <c r="BQ718" s="448"/>
      <c r="BR718" s="448"/>
      <c r="BS718" s="448"/>
      <c r="BT718" s="448"/>
      <c r="BU718" s="448"/>
      <c r="BV718" s="448"/>
      <c r="BW718" s="448"/>
      <c r="BX718" s="448"/>
      <c r="BY718" s="448"/>
      <c r="BZ718" s="448"/>
      <c r="CA718" s="448"/>
      <c r="CB718" s="448"/>
      <c r="CC718" s="448"/>
      <c r="CD718" s="448"/>
      <c r="CE718" s="448"/>
      <c r="CF718" s="448"/>
      <c r="CG718" s="448"/>
      <c r="CH718" s="448"/>
      <c r="CI718" s="448"/>
      <c r="CJ718" s="448"/>
      <c r="CK718" s="448"/>
      <c r="CL718" s="448"/>
      <c r="CM718" s="448"/>
      <c r="CN718" s="448"/>
      <c r="CO718" s="448"/>
      <c r="CP718" s="448"/>
      <c r="CQ718" s="448"/>
      <c r="CR718" s="448"/>
      <c r="CS718" s="448"/>
      <c r="CT718" s="448"/>
      <c r="CU718" s="448"/>
      <c r="CV718" s="448"/>
      <c r="CW718" s="448"/>
      <c r="CX718" s="448"/>
      <c r="CY718" s="448"/>
      <c r="CZ718" s="448"/>
      <c r="DA718" s="448"/>
      <c r="DB718" s="448"/>
      <c r="DC718" s="448"/>
      <c r="DD718" s="448"/>
      <c r="DE718" s="448"/>
      <c r="DF718" s="448"/>
      <c r="DG718" s="448"/>
      <c r="DH718" s="448"/>
      <c r="DI718" s="448"/>
      <c r="DJ718" s="448"/>
    </row>
    <row r="719" spans="1:114" s="5" customFormat="1" ht="13.5" customHeight="1" x14ac:dyDescent="0.25">
      <c r="A719" s="110"/>
      <c r="B719" s="115"/>
      <c r="C719" s="104" t="s">
        <v>179</v>
      </c>
      <c r="D719" s="105">
        <v>22</v>
      </c>
      <c r="E719" s="173"/>
      <c r="F719" s="180"/>
      <c r="G719" s="276"/>
      <c r="H719" s="173"/>
      <c r="I719" s="279"/>
      <c r="J719" s="204"/>
      <c r="K719" s="204"/>
      <c r="L719" s="204">
        <v>0</v>
      </c>
      <c r="M719" s="204">
        <v>13.2</v>
      </c>
      <c r="N719" s="457"/>
      <c r="O719" s="332"/>
      <c r="P719" s="357">
        <f t="shared" si="269"/>
        <v>0</v>
      </c>
      <c r="Q719" s="365"/>
      <c r="R719" s="377">
        <f t="shared" si="272"/>
        <v>0</v>
      </c>
      <c r="S719" s="331">
        <v>480</v>
      </c>
      <c r="T719" s="442"/>
      <c r="U719" s="442"/>
      <c r="V719" s="373"/>
      <c r="W719" s="373"/>
      <c r="X719" s="373"/>
      <c r="Y719" s="448"/>
      <c r="Z719" s="447"/>
      <c r="AA719" s="447"/>
      <c r="AB719" s="447"/>
      <c r="AC719" s="448"/>
      <c r="AD719" s="448"/>
      <c r="AE719" s="448"/>
      <c r="AF719" s="448"/>
      <c r="AG719" s="448"/>
      <c r="AH719" s="448"/>
      <c r="AI719" s="448"/>
      <c r="AJ719" s="448"/>
      <c r="AK719" s="448"/>
      <c r="AL719" s="448"/>
      <c r="AM719" s="448"/>
      <c r="AN719" s="448"/>
      <c r="AO719" s="448"/>
      <c r="AP719" s="448"/>
      <c r="AQ719" s="448"/>
      <c r="AR719" s="448"/>
      <c r="AS719" s="448"/>
      <c r="AT719" s="448"/>
      <c r="AU719" s="448"/>
      <c r="AV719" s="448"/>
      <c r="AW719" s="448"/>
      <c r="AX719" s="448"/>
      <c r="AY719" s="448"/>
      <c r="AZ719" s="448"/>
      <c r="BA719" s="448"/>
      <c r="BB719" s="448"/>
      <c r="BC719" s="448"/>
      <c r="BD719" s="448"/>
      <c r="BE719" s="448"/>
      <c r="BF719" s="448"/>
      <c r="BG719" s="448"/>
      <c r="BH719" s="448"/>
      <c r="BI719" s="448"/>
      <c r="BJ719" s="448"/>
      <c r="BK719" s="448"/>
      <c r="BL719" s="448"/>
      <c r="BM719" s="448"/>
      <c r="BN719" s="448"/>
      <c r="BO719" s="448"/>
      <c r="BP719" s="448"/>
      <c r="BQ719" s="448"/>
      <c r="BR719" s="448"/>
      <c r="BS719" s="448"/>
      <c r="BT719" s="448"/>
      <c r="BU719" s="448"/>
      <c r="BV719" s="448"/>
      <c r="BW719" s="448"/>
      <c r="BX719" s="448"/>
      <c r="BY719" s="448"/>
      <c r="BZ719" s="448"/>
      <c r="CA719" s="448"/>
      <c r="CB719" s="448"/>
      <c r="CC719" s="448"/>
      <c r="CD719" s="448"/>
      <c r="CE719" s="448"/>
      <c r="CF719" s="448"/>
      <c r="CG719" s="448"/>
      <c r="CH719" s="448"/>
      <c r="CI719" s="448"/>
      <c r="CJ719" s="448"/>
      <c r="CK719" s="448"/>
      <c r="CL719" s="448"/>
      <c r="CM719" s="448"/>
      <c r="CN719" s="448"/>
      <c r="CO719" s="448"/>
      <c r="CP719" s="448"/>
      <c r="CQ719" s="448"/>
      <c r="CR719" s="448"/>
      <c r="CS719" s="448"/>
      <c r="CT719" s="448"/>
      <c r="CU719" s="448"/>
      <c r="CV719" s="448"/>
      <c r="CW719" s="448"/>
      <c r="CX719" s="448"/>
      <c r="CY719" s="448"/>
      <c r="CZ719" s="448"/>
      <c r="DA719" s="448"/>
      <c r="DB719" s="448"/>
      <c r="DC719" s="448"/>
      <c r="DD719" s="448"/>
      <c r="DE719" s="448"/>
      <c r="DF719" s="448"/>
      <c r="DG719" s="448"/>
      <c r="DH719" s="448"/>
      <c r="DI719" s="448"/>
      <c r="DJ719" s="448"/>
    </row>
    <row r="720" spans="1:114" ht="13.5" customHeight="1" x14ac:dyDescent="0.25">
      <c r="A720" s="43"/>
      <c r="B720" s="44">
        <v>5513</v>
      </c>
      <c r="C720" s="45" t="s">
        <v>303</v>
      </c>
      <c r="D720" s="20">
        <v>1137</v>
      </c>
      <c r="E720" s="156">
        <v>1200</v>
      </c>
      <c r="F720" s="156"/>
      <c r="G720" s="273"/>
      <c r="H720" s="156">
        <f t="shared" si="268"/>
        <v>1200</v>
      </c>
      <c r="I720" s="207"/>
      <c r="J720" s="157">
        <v>-400</v>
      </c>
      <c r="K720" s="157"/>
      <c r="L720" s="157">
        <v>800</v>
      </c>
      <c r="M720" s="157">
        <v>324</v>
      </c>
      <c r="N720" s="350">
        <v>1200</v>
      </c>
      <c r="O720" s="77"/>
      <c r="P720" s="228">
        <f t="shared" si="269"/>
        <v>1200</v>
      </c>
      <c r="Q720" s="331"/>
      <c r="R720" s="377">
        <f t="shared" si="272"/>
        <v>1200</v>
      </c>
      <c r="S720" s="331"/>
      <c r="T720" s="442"/>
      <c r="U720" s="442"/>
    </row>
    <row r="721" spans="1:21" ht="13.5" customHeight="1" x14ac:dyDescent="0.25">
      <c r="A721" s="43"/>
      <c r="B721" s="44">
        <v>5514</v>
      </c>
      <c r="C721" s="45" t="s">
        <v>361</v>
      </c>
      <c r="D721" s="20">
        <v>3124</v>
      </c>
      <c r="E721" s="156">
        <v>3000</v>
      </c>
      <c r="F721" s="156"/>
      <c r="G721" s="273"/>
      <c r="H721" s="156">
        <f t="shared" si="268"/>
        <v>3000</v>
      </c>
      <c r="I721" s="207"/>
      <c r="J721" s="157"/>
      <c r="K721" s="157"/>
      <c r="L721" s="157">
        <v>3000</v>
      </c>
      <c r="M721" s="157">
        <v>1601.52</v>
      </c>
      <c r="N721" s="350">
        <v>3000</v>
      </c>
      <c r="O721" s="77">
        <v>-1000</v>
      </c>
      <c r="P721" s="228">
        <f t="shared" si="269"/>
        <v>2000</v>
      </c>
      <c r="Q721" s="331"/>
      <c r="R721" s="377">
        <f t="shared" si="272"/>
        <v>2000</v>
      </c>
      <c r="S721" s="331">
        <v>544</v>
      </c>
      <c r="T721" s="442"/>
      <c r="U721" s="442"/>
    </row>
    <row r="722" spans="1:21" ht="13.5" customHeight="1" x14ac:dyDescent="0.25">
      <c r="A722" s="43"/>
      <c r="B722" s="44">
        <v>5515</v>
      </c>
      <c r="C722" s="45" t="s">
        <v>362</v>
      </c>
      <c r="D722" s="20">
        <v>4956</v>
      </c>
      <c r="E722" s="156">
        <v>10500</v>
      </c>
      <c r="F722" s="156"/>
      <c r="G722" s="273"/>
      <c r="H722" s="156">
        <f t="shared" si="268"/>
        <v>5500</v>
      </c>
      <c r="I722" s="207">
        <v>-5000</v>
      </c>
      <c r="J722" s="157">
        <v>-1500</v>
      </c>
      <c r="K722" s="157"/>
      <c r="L722" s="157">
        <v>4000</v>
      </c>
      <c r="M722" s="157">
        <v>2935.01</v>
      </c>
      <c r="N722" s="350">
        <v>5500</v>
      </c>
      <c r="O722" s="77">
        <v>-1500</v>
      </c>
      <c r="P722" s="228">
        <f t="shared" si="269"/>
        <v>4000</v>
      </c>
      <c r="Q722" s="368"/>
      <c r="R722" s="377">
        <f t="shared" si="272"/>
        <v>4000</v>
      </c>
      <c r="S722" s="331">
        <v>4410</v>
      </c>
      <c r="T722" s="442"/>
      <c r="U722" s="442"/>
    </row>
    <row r="723" spans="1:21" ht="13.5" customHeight="1" x14ac:dyDescent="0.25">
      <c r="A723" s="43"/>
      <c r="B723" s="44">
        <v>5522</v>
      </c>
      <c r="C723" s="45" t="s">
        <v>383</v>
      </c>
      <c r="D723" s="20">
        <v>16</v>
      </c>
      <c r="E723" s="156">
        <v>260</v>
      </c>
      <c r="F723" s="20"/>
      <c r="G723" s="273"/>
      <c r="H723" s="156">
        <f t="shared" si="268"/>
        <v>260</v>
      </c>
      <c r="I723" s="207"/>
      <c r="J723" s="157"/>
      <c r="K723" s="157"/>
      <c r="L723" s="157">
        <v>260</v>
      </c>
      <c r="M723" s="157">
        <v>41.2</v>
      </c>
      <c r="N723" s="350"/>
      <c r="O723" s="77"/>
      <c r="P723" s="228">
        <f t="shared" si="269"/>
        <v>0</v>
      </c>
      <c r="Q723" s="331"/>
      <c r="R723" s="377">
        <f t="shared" si="272"/>
        <v>0</v>
      </c>
      <c r="S723" s="331">
        <v>15777</v>
      </c>
      <c r="T723" s="442"/>
      <c r="U723" s="442"/>
    </row>
    <row r="724" spans="1:21" ht="13.5" customHeight="1" x14ac:dyDescent="0.25">
      <c r="A724" s="43"/>
      <c r="B724" s="44">
        <v>5525</v>
      </c>
      <c r="C724" s="45" t="s">
        <v>363</v>
      </c>
      <c r="D724" s="20">
        <v>20926</v>
      </c>
      <c r="E724" s="156">
        <v>24790</v>
      </c>
      <c r="F724" s="20"/>
      <c r="G724" s="273"/>
      <c r="H724" s="156">
        <f t="shared" si="268"/>
        <v>20790</v>
      </c>
      <c r="I724" s="207">
        <v>-4000</v>
      </c>
      <c r="J724" s="157">
        <v>-4500</v>
      </c>
      <c r="K724" s="157"/>
      <c r="L724" s="157">
        <v>16290</v>
      </c>
      <c r="M724" s="157">
        <v>12046.64</v>
      </c>
      <c r="N724" s="350">
        <v>15000</v>
      </c>
      <c r="O724" s="77"/>
      <c r="P724" s="228">
        <f t="shared" si="269"/>
        <v>15000</v>
      </c>
      <c r="Q724" s="331">
        <v>400</v>
      </c>
      <c r="R724" s="377">
        <f t="shared" si="272"/>
        <v>15400</v>
      </c>
      <c r="S724" s="331"/>
      <c r="T724" s="442"/>
      <c r="U724" s="442"/>
    </row>
    <row r="725" spans="1:21" ht="13.5" customHeight="1" x14ac:dyDescent="0.25">
      <c r="A725" s="43"/>
      <c r="B725" s="44">
        <v>5540</v>
      </c>
      <c r="C725" s="45" t="s">
        <v>384</v>
      </c>
      <c r="D725" s="20">
        <v>1375</v>
      </c>
      <c r="E725" s="156">
        <v>2000</v>
      </c>
      <c r="F725" s="20"/>
      <c r="G725" s="271"/>
      <c r="H725" s="156">
        <f t="shared" si="268"/>
        <v>2000</v>
      </c>
      <c r="I725" s="207"/>
      <c r="J725" s="157">
        <v>-500</v>
      </c>
      <c r="K725" s="157"/>
      <c r="L725" s="157">
        <v>1500</v>
      </c>
      <c r="M725" s="157">
        <v>503.4</v>
      </c>
      <c r="N725" s="350">
        <v>2000</v>
      </c>
      <c r="O725" s="77"/>
      <c r="P725" s="228">
        <f t="shared" si="269"/>
        <v>2000</v>
      </c>
      <c r="Q725" s="331"/>
      <c r="R725" s="377">
        <f t="shared" si="272"/>
        <v>2000</v>
      </c>
      <c r="S725" s="331"/>
      <c r="T725" s="442"/>
      <c r="U725" s="442"/>
    </row>
    <row r="726" spans="1:21" ht="13.5" customHeight="1" x14ac:dyDescent="0.25">
      <c r="A726" s="43"/>
      <c r="B726" s="44">
        <v>6</v>
      </c>
      <c r="C726" s="45" t="s">
        <v>385</v>
      </c>
      <c r="D726" s="20"/>
      <c r="E726" s="156"/>
      <c r="F726" s="20"/>
      <c r="G726" s="20"/>
      <c r="H726" s="156"/>
      <c r="I726" s="207"/>
      <c r="J726" s="157"/>
      <c r="K726" s="157"/>
      <c r="L726" s="157"/>
      <c r="M726" s="157">
        <v>200</v>
      </c>
      <c r="N726" s="350"/>
      <c r="O726" s="77"/>
      <c r="P726" s="228"/>
      <c r="Q726" s="331"/>
      <c r="R726" s="377">
        <f t="shared" si="272"/>
        <v>0</v>
      </c>
      <c r="S726" s="331"/>
      <c r="T726" s="442"/>
      <c r="U726" s="442"/>
    </row>
    <row r="727" spans="1:21" ht="13.5" customHeight="1" x14ac:dyDescent="0.25">
      <c r="A727" s="67" t="s">
        <v>376</v>
      </c>
      <c r="B727" s="68"/>
      <c r="C727" s="69" t="s">
        <v>386</v>
      </c>
      <c r="D727" s="79"/>
      <c r="E727" s="79"/>
      <c r="F727" s="79"/>
      <c r="G727" s="79"/>
      <c r="H727" s="79"/>
      <c r="I727" s="239"/>
      <c r="J727" s="75">
        <f>+J728</f>
        <v>5000</v>
      </c>
      <c r="K727" s="75">
        <f t="shared" ref="K727:M727" si="273">+K728</f>
        <v>0</v>
      </c>
      <c r="L727" s="75">
        <f t="shared" si="273"/>
        <v>5000</v>
      </c>
      <c r="M727" s="75">
        <f t="shared" si="273"/>
        <v>3326.26</v>
      </c>
      <c r="N727" s="70">
        <f>+N728+N729</f>
        <v>37270</v>
      </c>
      <c r="O727" s="78">
        <f t="shared" ref="O727" si="274">+O728+O729</f>
        <v>0</v>
      </c>
      <c r="P727" s="70">
        <f>+O727+N727</f>
        <v>37270</v>
      </c>
      <c r="Q727" s="224">
        <f>+Q728</f>
        <v>2350</v>
      </c>
      <c r="R727" s="379">
        <f>+Q727+P727</f>
        <v>39620</v>
      </c>
      <c r="S727" s="224">
        <f>+S728+S729</f>
        <v>11944</v>
      </c>
      <c r="T727" s="442"/>
      <c r="U727" s="442"/>
    </row>
    <row r="728" spans="1:21" ht="13.5" customHeight="1" x14ac:dyDescent="0.25">
      <c r="A728" s="43"/>
      <c r="B728" s="50" t="s">
        <v>151</v>
      </c>
      <c r="C728" s="51" t="s">
        <v>152</v>
      </c>
      <c r="D728" s="20"/>
      <c r="E728" s="156"/>
      <c r="F728" s="20"/>
      <c r="G728" s="20"/>
      <c r="H728" s="156"/>
      <c r="I728" s="207"/>
      <c r="J728" s="157">
        <v>5000</v>
      </c>
      <c r="K728" s="157"/>
      <c r="L728" s="157">
        <v>5000</v>
      </c>
      <c r="M728" s="157">
        <v>3326.26</v>
      </c>
      <c r="N728" s="98">
        <v>9640</v>
      </c>
      <c r="O728" s="76">
        <v>0</v>
      </c>
      <c r="P728" s="196">
        <f t="shared" ref="P728:P747" si="275">+O728+N728</f>
        <v>9640</v>
      </c>
      <c r="Q728" s="331">
        <v>2350</v>
      </c>
      <c r="R728" s="377">
        <f>+Q728+P728</f>
        <v>11990</v>
      </c>
      <c r="S728" s="331">
        <v>5751</v>
      </c>
      <c r="T728" s="442"/>
      <c r="U728" s="442"/>
    </row>
    <row r="729" spans="1:21" ht="13.5" customHeight="1" x14ac:dyDescent="0.25">
      <c r="A729" s="43"/>
      <c r="B729" s="50" t="s">
        <v>153</v>
      </c>
      <c r="C729" s="51" t="s">
        <v>154</v>
      </c>
      <c r="D729" s="20"/>
      <c r="E729" s="156"/>
      <c r="F729" s="20"/>
      <c r="G729" s="20"/>
      <c r="H729" s="156"/>
      <c r="I729" s="207"/>
      <c r="J729" s="157"/>
      <c r="K729" s="157"/>
      <c r="L729" s="157"/>
      <c r="M729" s="157"/>
      <c r="N729" s="98">
        <f>+N730+N731+N732+N742+N743+N744+N745+N746+N747</f>
        <v>27630</v>
      </c>
      <c r="O729" s="76">
        <f t="shared" ref="O729" si="276">+O730+O731+O732+O742+O743+O744+O745+O746+O747</f>
        <v>0</v>
      </c>
      <c r="P729" s="196">
        <f t="shared" si="275"/>
        <v>27630</v>
      </c>
      <c r="Q729" s="331"/>
      <c r="R729" s="377">
        <f t="shared" ref="R729:R747" si="277">+Q729+P729</f>
        <v>27630</v>
      </c>
      <c r="S729" s="331">
        <f>+S730+S731+S732+S742+S743+S744+S745+S746+S747</f>
        <v>6193</v>
      </c>
      <c r="T729" s="442"/>
      <c r="U729" s="442"/>
    </row>
    <row r="730" spans="1:21" ht="13.5" customHeight="1" x14ac:dyDescent="0.25">
      <c r="A730" s="43"/>
      <c r="B730" s="44">
        <v>5500</v>
      </c>
      <c r="C730" s="45" t="s">
        <v>298</v>
      </c>
      <c r="D730" s="20"/>
      <c r="E730" s="156"/>
      <c r="F730" s="20"/>
      <c r="G730" s="20"/>
      <c r="H730" s="156"/>
      <c r="I730" s="207"/>
      <c r="J730" s="157"/>
      <c r="K730" s="157"/>
      <c r="L730" s="157"/>
      <c r="M730" s="157"/>
      <c r="N730" s="350">
        <v>200</v>
      </c>
      <c r="O730" s="77"/>
      <c r="P730" s="228">
        <f t="shared" si="275"/>
        <v>200</v>
      </c>
      <c r="Q730" s="331"/>
      <c r="R730" s="377">
        <f t="shared" si="277"/>
        <v>200</v>
      </c>
      <c r="S730" s="331">
        <v>106</v>
      </c>
      <c r="T730" s="442"/>
      <c r="U730" s="442"/>
    </row>
    <row r="731" spans="1:21" ht="13.5" customHeight="1" x14ac:dyDescent="0.25">
      <c r="A731" s="43"/>
      <c r="B731" s="44">
        <v>5504</v>
      </c>
      <c r="C731" s="45" t="s">
        <v>169</v>
      </c>
      <c r="D731" s="20"/>
      <c r="E731" s="156"/>
      <c r="F731" s="20"/>
      <c r="G731" s="20"/>
      <c r="H731" s="156"/>
      <c r="I731" s="207"/>
      <c r="J731" s="157"/>
      <c r="K731" s="157"/>
      <c r="L731" s="157"/>
      <c r="M731" s="157"/>
      <c r="N731" s="350">
        <v>400</v>
      </c>
      <c r="O731" s="77"/>
      <c r="P731" s="228">
        <f t="shared" si="275"/>
        <v>400</v>
      </c>
      <c r="Q731" s="331"/>
      <c r="R731" s="377">
        <f t="shared" si="277"/>
        <v>400</v>
      </c>
      <c r="S731" s="331"/>
      <c r="T731" s="442"/>
      <c r="U731" s="442"/>
    </row>
    <row r="732" spans="1:21" ht="13.5" customHeight="1" x14ac:dyDescent="0.25">
      <c r="A732" s="43"/>
      <c r="B732" s="44">
        <v>5511</v>
      </c>
      <c r="C732" s="45" t="s">
        <v>278</v>
      </c>
      <c r="D732" s="20"/>
      <c r="E732" s="156"/>
      <c r="F732" s="20"/>
      <c r="G732" s="20"/>
      <c r="H732" s="156"/>
      <c r="I732" s="207"/>
      <c r="J732" s="157"/>
      <c r="K732" s="157"/>
      <c r="L732" s="157"/>
      <c r="M732" s="157"/>
      <c r="N732" s="350">
        <f>+N733+N734+N735+N736+N737+N738+N739+N740+N741</f>
        <v>11300</v>
      </c>
      <c r="O732" s="77"/>
      <c r="P732" s="228">
        <f t="shared" si="275"/>
        <v>11300</v>
      </c>
      <c r="Q732" s="331"/>
      <c r="R732" s="377">
        <f t="shared" si="277"/>
        <v>11300</v>
      </c>
      <c r="S732" s="331">
        <f>SUM(S733:S741)</f>
        <v>3459</v>
      </c>
      <c r="T732" s="442"/>
      <c r="U732" s="442"/>
    </row>
    <row r="733" spans="1:21" ht="13.5" customHeight="1" x14ac:dyDescent="0.25">
      <c r="A733" s="43"/>
      <c r="B733" s="115"/>
      <c r="C733" s="104" t="s">
        <v>171</v>
      </c>
      <c r="D733" s="20"/>
      <c r="E733" s="156"/>
      <c r="F733" s="20"/>
      <c r="G733" s="20"/>
      <c r="H733" s="156"/>
      <c r="I733" s="207"/>
      <c r="J733" s="157"/>
      <c r="K733" s="157"/>
      <c r="L733" s="157"/>
      <c r="M733" s="204"/>
      <c r="N733" s="457"/>
      <c r="O733" s="332"/>
      <c r="P733" s="357">
        <f t="shared" si="275"/>
        <v>0</v>
      </c>
      <c r="Q733" s="331"/>
      <c r="R733" s="377">
        <f t="shared" si="277"/>
        <v>0</v>
      </c>
      <c r="S733" s="331"/>
      <c r="T733" s="442"/>
    </row>
    <row r="734" spans="1:21" ht="13.5" customHeight="1" x14ac:dyDescent="0.25">
      <c r="A734" s="43"/>
      <c r="B734" s="115"/>
      <c r="C734" s="104" t="s">
        <v>172</v>
      </c>
      <c r="D734" s="20"/>
      <c r="E734" s="156"/>
      <c r="F734" s="20"/>
      <c r="G734" s="20"/>
      <c r="H734" s="156"/>
      <c r="I734" s="207"/>
      <c r="J734" s="157"/>
      <c r="K734" s="157"/>
      <c r="L734" s="157"/>
      <c r="M734" s="204"/>
      <c r="N734" s="457">
        <v>4800</v>
      </c>
      <c r="O734" s="332"/>
      <c r="P734" s="357">
        <f t="shared" si="275"/>
        <v>4800</v>
      </c>
      <c r="Q734" s="331"/>
      <c r="R734" s="377">
        <f t="shared" si="277"/>
        <v>4800</v>
      </c>
      <c r="S734" s="331">
        <v>2486</v>
      </c>
      <c r="T734" s="442"/>
    </row>
    <row r="735" spans="1:21" ht="13.5" customHeight="1" x14ac:dyDescent="0.25">
      <c r="A735" s="43"/>
      <c r="B735" s="115"/>
      <c r="C735" s="104" t="s">
        <v>173</v>
      </c>
      <c r="D735" s="20"/>
      <c r="E735" s="156"/>
      <c r="F735" s="20"/>
      <c r="G735" s="20"/>
      <c r="H735" s="156"/>
      <c r="I735" s="207"/>
      <c r="J735" s="157"/>
      <c r="K735" s="157"/>
      <c r="L735" s="157"/>
      <c r="M735" s="204"/>
      <c r="N735" s="457">
        <v>2000</v>
      </c>
      <c r="O735" s="332"/>
      <c r="P735" s="357">
        <f t="shared" si="275"/>
        <v>2000</v>
      </c>
      <c r="Q735" s="331"/>
      <c r="R735" s="377">
        <f t="shared" si="277"/>
        <v>2000</v>
      </c>
      <c r="S735" s="331">
        <v>4</v>
      </c>
      <c r="T735" s="442"/>
    </row>
    <row r="736" spans="1:21" ht="13.5" customHeight="1" x14ac:dyDescent="0.25">
      <c r="A736" s="43"/>
      <c r="B736" s="115"/>
      <c r="C736" s="104" t="s">
        <v>174</v>
      </c>
      <c r="D736" s="20"/>
      <c r="E736" s="156"/>
      <c r="F736" s="20"/>
      <c r="G736" s="20"/>
      <c r="H736" s="156"/>
      <c r="I736" s="207"/>
      <c r="J736" s="157"/>
      <c r="K736" s="157"/>
      <c r="L736" s="157"/>
      <c r="M736" s="204"/>
      <c r="N736" s="457">
        <v>500</v>
      </c>
      <c r="O736" s="332"/>
      <c r="P736" s="357">
        <f t="shared" si="275"/>
        <v>500</v>
      </c>
      <c r="Q736" s="331"/>
      <c r="R736" s="377">
        <f t="shared" si="277"/>
        <v>500</v>
      </c>
      <c r="S736" s="331">
        <v>313</v>
      </c>
      <c r="T736" s="442"/>
    </row>
    <row r="737" spans="1:22" ht="13.5" customHeight="1" x14ac:dyDescent="0.25">
      <c r="A737" s="43"/>
      <c r="B737" s="115"/>
      <c r="C737" s="104" t="s">
        <v>175</v>
      </c>
      <c r="D737" s="20"/>
      <c r="E737" s="156"/>
      <c r="F737" s="20"/>
      <c r="G737" s="20"/>
      <c r="H737" s="156"/>
      <c r="I737" s="207"/>
      <c r="J737" s="157"/>
      <c r="K737" s="157"/>
      <c r="L737" s="157"/>
      <c r="M737" s="204"/>
      <c r="N737" s="457">
        <v>300</v>
      </c>
      <c r="O737" s="332"/>
      <c r="P737" s="357">
        <f t="shared" si="275"/>
        <v>300</v>
      </c>
      <c r="Q737" s="331"/>
      <c r="R737" s="377">
        <f t="shared" si="277"/>
        <v>300</v>
      </c>
      <c r="S737" s="331">
        <v>559</v>
      </c>
      <c r="T737" s="442"/>
    </row>
    <row r="738" spans="1:22" ht="13.5" customHeight="1" x14ac:dyDescent="0.25">
      <c r="A738" s="43"/>
      <c r="B738" s="115"/>
      <c r="C738" s="104" t="s">
        <v>176</v>
      </c>
      <c r="D738" s="20"/>
      <c r="E738" s="156"/>
      <c r="F738" s="20"/>
      <c r="G738" s="20"/>
      <c r="H738" s="156"/>
      <c r="I738" s="207"/>
      <c r="J738" s="157"/>
      <c r="K738" s="157"/>
      <c r="L738" s="157"/>
      <c r="M738" s="204"/>
      <c r="N738" s="457">
        <v>200</v>
      </c>
      <c r="O738" s="332"/>
      <c r="P738" s="357">
        <f t="shared" si="275"/>
        <v>200</v>
      </c>
      <c r="Q738" s="331"/>
      <c r="R738" s="377">
        <f t="shared" si="277"/>
        <v>200</v>
      </c>
      <c r="S738" s="226">
        <v>55</v>
      </c>
      <c r="T738" s="442"/>
    </row>
    <row r="739" spans="1:22" ht="13.5" customHeight="1" x14ac:dyDescent="0.25">
      <c r="A739" s="43"/>
      <c r="B739" s="115"/>
      <c r="C739" s="104" t="s">
        <v>342</v>
      </c>
      <c r="D739" s="20"/>
      <c r="E739" s="156"/>
      <c r="F739" s="20"/>
      <c r="G739" s="20"/>
      <c r="H739" s="156"/>
      <c r="I739" s="207"/>
      <c r="J739" s="157"/>
      <c r="K739" s="157"/>
      <c r="L739" s="157"/>
      <c r="M739" s="204"/>
      <c r="N739" s="457">
        <v>3000</v>
      </c>
      <c r="O739" s="332"/>
      <c r="P739" s="357">
        <f t="shared" si="275"/>
        <v>3000</v>
      </c>
      <c r="Q739" s="331"/>
      <c r="R739" s="377">
        <f t="shared" si="277"/>
        <v>3000</v>
      </c>
      <c r="S739" s="331">
        <v>42</v>
      </c>
      <c r="T739" s="442"/>
    </row>
    <row r="740" spans="1:22" ht="13.5" customHeight="1" x14ac:dyDescent="0.25">
      <c r="A740" s="43"/>
      <c r="B740" s="115"/>
      <c r="C740" s="104" t="s">
        <v>178</v>
      </c>
      <c r="D740" s="20"/>
      <c r="E740" s="156"/>
      <c r="F740" s="20"/>
      <c r="G740" s="20"/>
      <c r="H740" s="156"/>
      <c r="I740" s="207"/>
      <c r="J740" s="157"/>
      <c r="K740" s="157"/>
      <c r="L740" s="157"/>
      <c r="M740" s="204"/>
      <c r="N740" s="457">
        <v>500</v>
      </c>
      <c r="O740" s="332"/>
      <c r="P740" s="357">
        <f t="shared" si="275"/>
        <v>500</v>
      </c>
      <c r="Q740" s="331"/>
      <c r="R740" s="377">
        <f t="shared" si="277"/>
        <v>500</v>
      </c>
      <c r="S740" s="331"/>
      <c r="T740" s="442"/>
    </row>
    <row r="741" spans="1:22" ht="13.5" customHeight="1" x14ac:dyDescent="0.25">
      <c r="A741" s="43"/>
      <c r="B741" s="115"/>
      <c r="C741" s="104" t="s">
        <v>382</v>
      </c>
      <c r="D741" s="20"/>
      <c r="E741" s="156"/>
      <c r="F741" s="20"/>
      <c r="G741" s="20"/>
      <c r="H741" s="156"/>
      <c r="I741" s="207"/>
      <c r="J741" s="157"/>
      <c r="K741" s="157"/>
      <c r="L741" s="157"/>
      <c r="M741" s="204"/>
      <c r="N741" s="457"/>
      <c r="O741" s="332"/>
      <c r="P741" s="357">
        <f t="shared" si="275"/>
        <v>0</v>
      </c>
      <c r="Q741" s="331"/>
      <c r="R741" s="377">
        <f t="shared" si="277"/>
        <v>0</v>
      </c>
      <c r="S741" s="331"/>
      <c r="T741" s="442"/>
      <c r="V741" s="428"/>
    </row>
    <row r="742" spans="1:22" ht="13.5" customHeight="1" x14ac:dyDescent="0.25">
      <c r="A742" s="43"/>
      <c r="B742" s="44">
        <v>5513</v>
      </c>
      <c r="C742" s="45" t="s">
        <v>303</v>
      </c>
      <c r="D742" s="20"/>
      <c r="E742" s="156"/>
      <c r="F742" s="20"/>
      <c r="G742" s="20"/>
      <c r="H742" s="156"/>
      <c r="I742" s="207"/>
      <c r="J742" s="157"/>
      <c r="K742" s="157"/>
      <c r="L742" s="157"/>
      <c r="M742" s="157"/>
      <c r="N742" s="350">
        <v>300</v>
      </c>
      <c r="O742" s="77"/>
      <c r="P742" s="228">
        <f t="shared" si="275"/>
        <v>300</v>
      </c>
      <c r="Q742" s="331"/>
      <c r="R742" s="377">
        <f t="shared" si="277"/>
        <v>300</v>
      </c>
      <c r="S742" s="331"/>
      <c r="T742" s="442"/>
    </row>
    <row r="743" spans="1:22" ht="13.5" customHeight="1" x14ac:dyDescent="0.25">
      <c r="A743" s="43"/>
      <c r="B743" s="44">
        <v>5514</v>
      </c>
      <c r="C743" s="45" t="s">
        <v>361</v>
      </c>
      <c r="D743" s="20"/>
      <c r="E743" s="156"/>
      <c r="F743" s="20"/>
      <c r="G743" s="20"/>
      <c r="H743" s="156"/>
      <c r="I743" s="207"/>
      <c r="J743" s="157"/>
      <c r="K743" s="157"/>
      <c r="L743" s="157"/>
      <c r="M743" s="157"/>
      <c r="N743" s="350">
        <v>700</v>
      </c>
      <c r="O743" s="77"/>
      <c r="P743" s="228">
        <f t="shared" si="275"/>
        <v>700</v>
      </c>
      <c r="Q743" s="331"/>
      <c r="R743" s="377">
        <f t="shared" si="277"/>
        <v>700</v>
      </c>
      <c r="S743" s="331"/>
      <c r="T743" s="442"/>
    </row>
    <row r="744" spans="1:22" ht="13.5" customHeight="1" x14ac:dyDescent="0.25">
      <c r="A744" s="43"/>
      <c r="B744" s="44">
        <v>5515</v>
      </c>
      <c r="C744" s="45" t="s">
        <v>362</v>
      </c>
      <c r="D744" s="20"/>
      <c r="E744" s="156"/>
      <c r="F744" s="20"/>
      <c r="G744" s="20"/>
      <c r="H744" s="156"/>
      <c r="I744" s="207"/>
      <c r="J744" s="157"/>
      <c r="K744" s="157"/>
      <c r="L744" s="157"/>
      <c r="M744" s="157"/>
      <c r="N744" s="350">
        <v>3630</v>
      </c>
      <c r="O744" s="77"/>
      <c r="P744" s="228">
        <f t="shared" si="275"/>
        <v>3630</v>
      </c>
      <c r="Q744" s="331"/>
      <c r="R744" s="377">
        <f t="shared" si="277"/>
        <v>3630</v>
      </c>
      <c r="S744" s="331">
        <v>903</v>
      </c>
      <c r="T744" s="442"/>
    </row>
    <row r="745" spans="1:22" ht="13.5" customHeight="1" x14ac:dyDescent="0.25">
      <c r="A745" s="43"/>
      <c r="B745" s="44">
        <v>5522</v>
      </c>
      <c r="C745" s="45" t="s">
        <v>383</v>
      </c>
      <c r="D745" s="20"/>
      <c r="E745" s="156"/>
      <c r="F745" s="20"/>
      <c r="G745" s="20"/>
      <c r="H745" s="156"/>
      <c r="I745" s="207"/>
      <c r="J745" s="157"/>
      <c r="K745" s="157"/>
      <c r="L745" s="157"/>
      <c r="M745" s="157"/>
      <c r="N745" s="350">
        <v>100</v>
      </c>
      <c r="O745" s="77"/>
      <c r="P745" s="228">
        <f t="shared" si="275"/>
        <v>100</v>
      </c>
      <c r="Q745" s="331"/>
      <c r="R745" s="377">
        <f t="shared" si="277"/>
        <v>100</v>
      </c>
      <c r="S745" s="331"/>
      <c r="T745" s="442"/>
    </row>
    <row r="746" spans="1:22" ht="13.5" customHeight="1" x14ac:dyDescent="0.25">
      <c r="A746" s="43"/>
      <c r="B746" s="44">
        <v>5525</v>
      </c>
      <c r="C746" s="45" t="s">
        <v>363</v>
      </c>
      <c r="D746" s="20"/>
      <c r="E746" s="156"/>
      <c r="F746" s="20"/>
      <c r="G746" s="20"/>
      <c r="H746" s="156"/>
      <c r="I746" s="207"/>
      <c r="J746" s="157"/>
      <c r="K746" s="157"/>
      <c r="L746" s="157"/>
      <c r="M746" s="157"/>
      <c r="N746" s="350">
        <v>11000</v>
      </c>
      <c r="O746" s="77"/>
      <c r="P746" s="228">
        <f t="shared" si="275"/>
        <v>11000</v>
      </c>
      <c r="Q746" s="331"/>
      <c r="R746" s="377">
        <f t="shared" si="277"/>
        <v>11000</v>
      </c>
      <c r="S746" s="331">
        <v>1725</v>
      </c>
      <c r="T746" s="442"/>
    </row>
    <row r="747" spans="1:22" ht="13.5" customHeight="1" x14ac:dyDescent="0.25">
      <c r="A747" s="43"/>
      <c r="B747" s="44">
        <v>5540</v>
      </c>
      <c r="C747" s="45" t="s">
        <v>384</v>
      </c>
      <c r="D747" s="20"/>
      <c r="E747" s="156"/>
      <c r="F747" s="20"/>
      <c r="G747" s="20"/>
      <c r="H747" s="156"/>
      <c r="I747" s="207"/>
      <c r="J747" s="157"/>
      <c r="K747" s="157"/>
      <c r="L747" s="157"/>
      <c r="M747" s="157"/>
      <c r="N747" s="456"/>
      <c r="O747" s="333"/>
      <c r="P747" s="228">
        <f t="shared" si="275"/>
        <v>0</v>
      </c>
      <c r="Q747" s="331"/>
      <c r="R747" s="377">
        <f t="shared" si="277"/>
        <v>0</v>
      </c>
      <c r="S747" s="331"/>
      <c r="T747" s="442"/>
      <c r="U747" s="442"/>
    </row>
    <row r="748" spans="1:22" ht="13.5" customHeight="1" x14ac:dyDescent="0.25">
      <c r="A748" s="82" t="s">
        <v>387</v>
      </c>
      <c r="B748" s="68"/>
      <c r="C748" s="69" t="s">
        <v>388</v>
      </c>
      <c r="D748" s="79">
        <f>+D749</f>
        <v>65000</v>
      </c>
      <c r="E748" s="79">
        <f>+E749</f>
        <v>65000</v>
      </c>
      <c r="F748" s="79">
        <f t="shared" ref="F748:H748" si="278">+F749</f>
        <v>0</v>
      </c>
      <c r="G748" s="75">
        <f t="shared" si="278"/>
        <v>-65000</v>
      </c>
      <c r="H748" s="79">
        <f t="shared" si="278"/>
        <v>65000</v>
      </c>
      <c r="I748" s="239">
        <f>+I749</f>
        <v>0</v>
      </c>
      <c r="J748" s="75">
        <v>0</v>
      </c>
      <c r="K748" s="75">
        <f>+K749</f>
        <v>0</v>
      </c>
      <c r="L748" s="75">
        <f t="shared" ref="L748:M748" si="279">+L749</f>
        <v>65000</v>
      </c>
      <c r="M748" s="75">
        <f t="shared" si="279"/>
        <v>15000</v>
      </c>
      <c r="N748" s="70">
        <f>+N749</f>
        <v>65000</v>
      </c>
      <c r="O748" s="78">
        <f t="shared" ref="O748" si="280">+O749</f>
        <v>0</v>
      </c>
      <c r="P748" s="70">
        <f>+O748+N748</f>
        <v>65000</v>
      </c>
      <c r="Q748" s="341"/>
      <c r="R748" s="79">
        <f>+Q748+P748</f>
        <v>65000</v>
      </c>
      <c r="S748" s="224">
        <f>+S749</f>
        <v>65000</v>
      </c>
    </row>
    <row r="749" spans="1:22" ht="13.5" customHeight="1" x14ac:dyDescent="0.25">
      <c r="A749" s="49"/>
      <c r="B749" s="44">
        <v>4521</v>
      </c>
      <c r="C749" s="45" t="s">
        <v>389</v>
      </c>
      <c r="D749" s="20">
        <v>65000</v>
      </c>
      <c r="E749" s="156">
        <v>65000</v>
      </c>
      <c r="F749" s="20"/>
      <c r="G749" s="273">
        <f t="shared" ref="G749:G750" si="281">F749-E749</f>
        <v>-65000</v>
      </c>
      <c r="H749" s="156">
        <f t="shared" si="268"/>
        <v>65000</v>
      </c>
      <c r="I749" s="207"/>
      <c r="J749" s="157"/>
      <c r="K749" s="157"/>
      <c r="L749" s="157">
        <v>65000</v>
      </c>
      <c r="M749" s="157">
        <v>15000</v>
      </c>
      <c r="N749" s="350">
        <v>65000</v>
      </c>
      <c r="O749" s="77">
        <v>0</v>
      </c>
      <c r="P749" s="350">
        <f>+O749+N749</f>
        <v>65000</v>
      </c>
      <c r="Q749" s="331"/>
      <c r="R749" s="187">
        <v>65000</v>
      </c>
      <c r="S749" s="331">
        <v>65000</v>
      </c>
    </row>
    <row r="750" spans="1:22" ht="13.5" hidden="1" customHeight="1" x14ac:dyDescent="0.25">
      <c r="A750" s="43"/>
      <c r="B750" s="44" t="s">
        <v>155</v>
      </c>
      <c r="C750" s="45" t="s">
        <v>390</v>
      </c>
      <c r="D750" s="20"/>
      <c r="E750" s="156"/>
      <c r="F750" s="25"/>
      <c r="G750" s="273">
        <f t="shared" si="281"/>
        <v>0</v>
      </c>
      <c r="H750" s="156">
        <f t="shared" si="268"/>
        <v>0</v>
      </c>
      <c r="J750" s="157"/>
      <c r="K750" s="157"/>
      <c r="L750" s="157"/>
      <c r="M750" s="157"/>
      <c r="N750" s="98"/>
      <c r="O750" s="76"/>
      <c r="P750" s="98"/>
      <c r="Q750" s="331"/>
      <c r="R750" s="187"/>
      <c r="S750" s="331"/>
    </row>
    <row r="751" spans="1:22" ht="13.5" customHeight="1" x14ac:dyDescent="0.25">
      <c r="A751" s="67" t="s">
        <v>391</v>
      </c>
      <c r="B751" s="68"/>
      <c r="C751" s="69" t="s">
        <v>392</v>
      </c>
      <c r="D751" s="79">
        <f>+D752+D753</f>
        <v>7229</v>
      </c>
      <c r="E751" s="79">
        <f>+E752+E753</f>
        <v>7660</v>
      </c>
      <c r="F751" s="79">
        <f t="shared" ref="F751:I751" si="282">+F752+F753</f>
        <v>0</v>
      </c>
      <c r="G751" s="75">
        <f t="shared" si="282"/>
        <v>0</v>
      </c>
      <c r="H751" s="79">
        <f t="shared" si="282"/>
        <v>7660</v>
      </c>
      <c r="I751" s="239">
        <f t="shared" si="282"/>
        <v>0</v>
      </c>
      <c r="J751" s="75">
        <v>0</v>
      </c>
      <c r="K751" s="75">
        <f>+K752+K753</f>
        <v>0</v>
      </c>
      <c r="L751" s="75">
        <f t="shared" ref="L751:M751" si="283">+L752+L753</f>
        <v>7660</v>
      </c>
      <c r="M751" s="75">
        <f t="shared" si="283"/>
        <v>6258</v>
      </c>
      <c r="N751" s="70">
        <f>+N752+N753</f>
        <v>7660</v>
      </c>
      <c r="O751" s="78">
        <f t="shared" ref="O751:P751" si="284">+O752+O753</f>
        <v>0</v>
      </c>
      <c r="P751" s="70">
        <f t="shared" si="284"/>
        <v>7660</v>
      </c>
      <c r="Q751" s="341"/>
      <c r="R751" s="79">
        <f>+Q751+P751</f>
        <v>7660</v>
      </c>
      <c r="S751" s="224">
        <f>+S752+S753</f>
        <v>1434</v>
      </c>
      <c r="T751" s="442"/>
      <c r="U751" s="442"/>
    </row>
    <row r="752" spans="1:22" ht="13.5" customHeight="1" x14ac:dyDescent="0.25">
      <c r="A752" s="99"/>
      <c r="B752" s="94">
        <v>4528</v>
      </c>
      <c r="C752" s="53" t="s">
        <v>393</v>
      </c>
      <c r="D752" s="54">
        <v>4760</v>
      </c>
      <c r="E752" s="156">
        <v>4760</v>
      </c>
      <c r="F752" s="20"/>
      <c r="G752" s="273"/>
      <c r="H752" s="156">
        <f t="shared" si="268"/>
        <v>4760</v>
      </c>
      <c r="I752" s="207"/>
      <c r="J752" s="157"/>
      <c r="K752" s="157"/>
      <c r="L752" s="157">
        <v>4760</v>
      </c>
      <c r="M752" s="157">
        <v>4760</v>
      </c>
      <c r="N752" s="350">
        <v>4760</v>
      </c>
      <c r="O752" s="77"/>
      <c r="P752" s="350">
        <v>4760</v>
      </c>
      <c r="Q752" s="331"/>
      <c r="R752" s="156">
        <f>+Q752+P752</f>
        <v>4760</v>
      </c>
      <c r="S752" s="331">
        <v>0</v>
      </c>
      <c r="T752" s="442"/>
      <c r="U752" s="442"/>
    </row>
    <row r="753" spans="1:114" ht="13.5" customHeight="1" x14ac:dyDescent="0.25">
      <c r="A753" s="43"/>
      <c r="B753" s="44">
        <v>55</v>
      </c>
      <c r="C753" s="45" t="s">
        <v>154</v>
      </c>
      <c r="D753" s="20">
        <v>2469</v>
      </c>
      <c r="E753" s="156">
        <v>2900</v>
      </c>
      <c r="F753" s="20"/>
      <c r="G753" s="273"/>
      <c r="H753" s="156">
        <f t="shared" si="268"/>
        <v>2900</v>
      </c>
      <c r="I753" s="207"/>
      <c r="J753" s="157"/>
      <c r="K753" s="157"/>
      <c r="L753" s="157">
        <v>2900</v>
      </c>
      <c r="M753" s="157">
        <v>1498</v>
      </c>
      <c r="N753" s="350">
        <v>2900</v>
      </c>
      <c r="O753" s="77"/>
      <c r="P753" s="350">
        <v>2900</v>
      </c>
      <c r="Q753" s="222"/>
      <c r="R753" s="156">
        <f>+Q753+P753</f>
        <v>2900</v>
      </c>
      <c r="S753" s="331">
        <v>1434</v>
      </c>
      <c r="T753" s="442"/>
      <c r="U753" s="442"/>
    </row>
    <row r="754" spans="1:114" ht="14.1" customHeight="1" x14ac:dyDescent="0.25">
      <c r="A754" s="67" t="s">
        <v>394</v>
      </c>
      <c r="B754" s="68"/>
      <c r="C754" s="69" t="s">
        <v>395</v>
      </c>
      <c r="D754" s="79">
        <f>+D756</f>
        <v>46735</v>
      </c>
      <c r="E754" s="79">
        <f t="shared" ref="E754:J754" si="285">+E757</f>
        <v>46000</v>
      </c>
      <c r="F754" s="79">
        <f t="shared" si="285"/>
        <v>0</v>
      </c>
      <c r="G754" s="75">
        <f t="shared" si="285"/>
        <v>0</v>
      </c>
      <c r="H754" s="79">
        <f t="shared" si="285"/>
        <v>46000</v>
      </c>
      <c r="I754" s="239">
        <f t="shared" si="285"/>
        <v>0</v>
      </c>
      <c r="J754" s="75">
        <f t="shared" si="285"/>
        <v>0</v>
      </c>
      <c r="K754" s="75">
        <f>+K755+K756</f>
        <v>0</v>
      </c>
      <c r="L754" s="75">
        <f t="shared" ref="L754:M754" si="286">+L755+L756</f>
        <v>46000</v>
      </c>
      <c r="M754" s="75">
        <f t="shared" si="286"/>
        <v>43070</v>
      </c>
      <c r="N754" s="70">
        <f>+N756</f>
        <v>46000</v>
      </c>
      <c r="O754" s="78">
        <f>+O756</f>
        <v>0</v>
      </c>
      <c r="P754" s="70">
        <f>+O754+N754</f>
        <v>46000</v>
      </c>
      <c r="Q754" s="199"/>
      <c r="R754" s="79">
        <f>+Q754+P754</f>
        <v>46000</v>
      </c>
      <c r="S754" s="224">
        <f>+S755+S756</f>
        <v>26042</v>
      </c>
      <c r="T754" s="442"/>
      <c r="U754" s="442"/>
    </row>
    <row r="755" spans="1:114" ht="14.1" customHeight="1" x14ac:dyDescent="0.25">
      <c r="A755" s="150"/>
      <c r="B755" s="151">
        <v>50</v>
      </c>
      <c r="C755" s="51" t="s">
        <v>152</v>
      </c>
      <c r="D755" s="153"/>
      <c r="E755" s="153"/>
      <c r="F755" s="153"/>
      <c r="G755" s="166"/>
      <c r="H755" s="156"/>
      <c r="I755" s="205"/>
      <c r="J755" s="184"/>
      <c r="K755" s="184">
        <v>500</v>
      </c>
      <c r="L755" s="184">
        <v>500</v>
      </c>
      <c r="M755" s="184">
        <v>267</v>
      </c>
      <c r="N755" s="196"/>
      <c r="O755" s="220">
        <v>0</v>
      </c>
      <c r="P755" s="196"/>
      <c r="Q755" s="222"/>
      <c r="R755" s="156">
        <f>+Q755+P755</f>
        <v>0</v>
      </c>
      <c r="S755" s="331">
        <v>468</v>
      </c>
      <c r="T755" s="442"/>
      <c r="U755" s="442"/>
    </row>
    <row r="756" spans="1:114" s="155" customFormat="1" ht="14.1" customHeight="1" x14ac:dyDescent="0.25">
      <c r="A756" s="150"/>
      <c r="B756" s="151">
        <v>55</v>
      </c>
      <c r="C756" s="51" t="s">
        <v>154</v>
      </c>
      <c r="D756" s="153">
        <f t="shared" ref="D756" si="287">+D757+D758+D759</f>
        <v>46735</v>
      </c>
      <c r="E756" s="153"/>
      <c r="F756" s="153"/>
      <c r="G756" s="209"/>
      <c r="H756" s="156">
        <f t="shared" si="268"/>
        <v>0</v>
      </c>
      <c r="I756" s="205"/>
      <c r="J756" s="184"/>
      <c r="K756" s="184">
        <f>+K757+K758+K759</f>
        <v>-500</v>
      </c>
      <c r="L756" s="184">
        <f t="shared" ref="L756:M756" si="288">+L757+L758+L759</f>
        <v>45500</v>
      </c>
      <c r="M756" s="184">
        <f t="shared" si="288"/>
        <v>42803</v>
      </c>
      <c r="N756" s="196">
        <f>+N757+N758+N759</f>
        <v>46000</v>
      </c>
      <c r="O756" s="220">
        <v>0</v>
      </c>
      <c r="P756" s="196">
        <f>+O756+N756</f>
        <v>46000</v>
      </c>
      <c r="Q756" s="222"/>
      <c r="R756" s="156">
        <f t="shared" ref="R756:R759" si="289">+Q756+P756</f>
        <v>46000</v>
      </c>
      <c r="S756" s="331">
        <f>+S757+S758+S759</f>
        <v>25574</v>
      </c>
      <c r="T756" s="442"/>
      <c r="U756" s="373"/>
      <c r="V756" s="373"/>
      <c r="W756" s="373"/>
      <c r="X756" s="373"/>
      <c r="Y756" s="345"/>
      <c r="Z756" s="345"/>
      <c r="AA756" s="345"/>
      <c r="AB756" s="345"/>
      <c r="AC756" s="345"/>
      <c r="AD756" s="345"/>
      <c r="AE756" s="345"/>
      <c r="AF756" s="345"/>
      <c r="AG756" s="345"/>
      <c r="AH756" s="345"/>
      <c r="AI756" s="345"/>
      <c r="AJ756" s="345"/>
      <c r="AK756" s="345"/>
      <c r="AL756" s="345"/>
      <c r="AM756" s="345"/>
      <c r="AN756" s="345"/>
      <c r="AO756" s="345"/>
      <c r="AP756" s="345"/>
      <c r="AQ756" s="345"/>
      <c r="AR756" s="345"/>
      <c r="AS756" s="345"/>
      <c r="AT756" s="345"/>
      <c r="AU756" s="345"/>
      <c r="AV756" s="345"/>
      <c r="AW756" s="345"/>
      <c r="AX756" s="345"/>
      <c r="AY756" s="345"/>
      <c r="AZ756" s="345"/>
      <c r="BA756" s="345"/>
      <c r="BB756" s="345"/>
      <c r="BC756" s="345"/>
      <c r="BD756" s="345"/>
      <c r="BE756" s="345"/>
      <c r="BF756" s="345"/>
      <c r="BG756" s="345"/>
      <c r="BH756" s="345"/>
      <c r="BI756" s="345"/>
      <c r="BJ756" s="345"/>
      <c r="BK756" s="345"/>
      <c r="BL756" s="345"/>
      <c r="BM756" s="345"/>
      <c r="BN756" s="345"/>
      <c r="BO756" s="345"/>
      <c r="BP756" s="345"/>
      <c r="BQ756" s="345"/>
      <c r="BR756" s="345"/>
      <c r="BS756" s="345"/>
      <c r="BT756" s="345"/>
      <c r="BU756" s="345"/>
      <c r="BV756" s="345"/>
      <c r="BW756" s="345"/>
      <c r="BX756" s="345"/>
      <c r="BY756" s="345"/>
      <c r="BZ756" s="345"/>
      <c r="CA756" s="345"/>
      <c r="CB756" s="345"/>
      <c r="CC756" s="345"/>
      <c r="CD756" s="345"/>
      <c r="CE756" s="345"/>
      <c r="CF756" s="345"/>
      <c r="CG756" s="345"/>
      <c r="CH756" s="345"/>
      <c r="CI756" s="345"/>
      <c r="CJ756" s="345"/>
      <c r="CK756" s="345"/>
      <c r="CL756" s="345"/>
      <c r="CM756" s="345"/>
      <c r="CN756" s="345"/>
      <c r="CO756" s="345"/>
      <c r="CP756" s="345"/>
      <c r="CQ756" s="345"/>
      <c r="CR756" s="345"/>
      <c r="CS756" s="345"/>
      <c r="CT756" s="345"/>
      <c r="CU756" s="345"/>
      <c r="CV756" s="345"/>
      <c r="CW756" s="345"/>
      <c r="CX756" s="345"/>
      <c r="CY756" s="345"/>
      <c r="CZ756" s="345"/>
      <c r="DA756" s="345"/>
      <c r="DB756" s="345"/>
      <c r="DC756" s="345"/>
      <c r="DD756" s="345"/>
      <c r="DE756" s="345"/>
      <c r="DF756" s="345"/>
      <c r="DG756" s="345"/>
      <c r="DH756" s="345"/>
      <c r="DI756" s="345"/>
      <c r="DJ756" s="345"/>
    </row>
    <row r="757" spans="1:114" ht="13.5" customHeight="1" x14ac:dyDescent="0.25">
      <c r="A757" s="43"/>
      <c r="B757" s="44">
        <v>5500</v>
      </c>
      <c r="C757" s="45" t="s">
        <v>298</v>
      </c>
      <c r="D757" s="20">
        <v>43482</v>
      </c>
      <c r="E757" s="156">
        <v>46000</v>
      </c>
      <c r="F757" s="20"/>
      <c r="G757" s="273"/>
      <c r="H757" s="156">
        <f t="shared" si="268"/>
        <v>46000</v>
      </c>
      <c r="I757" s="207"/>
      <c r="J757" s="157"/>
      <c r="K757" s="157">
        <v>-500</v>
      </c>
      <c r="L757" s="157">
        <v>42500</v>
      </c>
      <c r="M757" s="157">
        <v>39055</v>
      </c>
      <c r="N757" s="350">
        <v>46000</v>
      </c>
      <c r="O757" s="77"/>
      <c r="P757" s="350">
        <v>46000</v>
      </c>
      <c r="Q757" s="222"/>
      <c r="R757" s="156">
        <f t="shared" si="289"/>
        <v>46000</v>
      </c>
      <c r="S757" s="331">
        <v>24758</v>
      </c>
      <c r="T757" s="442"/>
    </row>
    <row r="758" spans="1:114" ht="13.5" customHeight="1" x14ac:dyDescent="0.25">
      <c r="A758" s="43"/>
      <c r="B758" s="44">
        <v>5514</v>
      </c>
      <c r="C758" s="45" t="s">
        <v>361</v>
      </c>
      <c r="D758" s="20">
        <v>2384</v>
      </c>
      <c r="E758" s="156"/>
      <c r="F758" s="20"/>
      <c r="G758" s="273"/>
      <c r="H758" s="156">
        <f t="shared" si="268"/>
        <v>0</v>
      </c>
      <c r="I758" s="207"/>
      <c r="J758" s="157"/>
      <c r="K758" s="157"/>
      <c r="L758" s="157">
        <v>3000</v>
      </c>
      <c r="M758" s="157">
        <v>3233</v>
      </c>
      <c r="N758" s="98"/>
      <c r="O758" s="76"/>
      <c r="P758" s="98"/>
      <c r="Q758" s="222"/>
      <c r="R758" s="156">
        <f t="shared" si="289"/>
        <v>0</v>
      </c>
      <c r="S758" s="331">
        <v>816</v>
      </c>
      <c r="T758" s="442"/>
      <c r="V758" s="428"/>
    </row>
    <row r="759" spans="1:114" ht="13.5" customHeight="1" x14ac:dyDescent="0.25">
      <c r="A759" s="43"/>
      <c r="B759" s="44">
        <v>5540</v>
      </c>
      <c r="C759" s="45" t="s">
        <v>384</v>
      </c>
      <c r="D759" s="20">
        <v>869</v>
      </c>
      <c r="E759" s="156"/>
      <c r="F759" s="20"/>
      <c r="G759" s="273"/>
      <c r="H759" s="156">
        <f t="shared" si="268"/>
        <v>0</v>
      </c>
      <c r="I759" s="207"/>
      <c r="J759" s="157"/>
      <c r="K759" s="157"/>
      <c r="L759" s="157"/>
      <c r="M759" s="157">
        <v>515</v>
      </c>
      <c r="N759" s="98"/>
      <c r="O759" s="76"/>
      <c r="P759" s="98"/>
      <c r="Q759" s="222"/>
      <c r="R759" s="156">
        <f t="shared" si="289"/>
        <v>0</v>
      </c>
      <c r="S759" s="331"/>
      <c r="T759" s="442"/>
    </row>
    <row r="760" spans="1:114" ht="14.1" customHeight="1" x14ac:dyDescent="0.25">
      <c r="A760" s="67" t="s">
        <v>396</v>
      </c>
      <c r="B760" s="68">
        <v>45</v>
      </c>
      <c r="C760" s="69" t="s">
        <v>397</v>
      </c>
      <c r="D760" s="79">
        <f t="shared" ref="D760:I760" si="290">+D761</f>
        <v>6300</v>
      </c>
      <c r="E760" s="79">
        <f t="shared" si="290"/>
        <v>9600</v>
      </c>
      <c r="F760" s="79">
        <f t="shared" si="290"/>
        <v>0</v>
      </c>
      <c r="G760" s="75">
        <f t="shared" si="290"/>
        <v>0</v>
      </c>
      <c r="H760" s="79">
        <f t="shared" si="290"/>
        <v>9600</v>
      </c>
      <c r="I760" s="239">
        <f t="shared" si="290"/>
        <v>0</v>
      </c>
      <c r="J760" s="75">
        <f>+J761</f>
        <v>-4600</v>
      </c>
      <c r="K760" s="75">
        <f t="shared" ref="K760:M760" si="291">+K761</f>
        <v>0</v>
      </c>
      <c r="L760" s="75">
        <f t="shared" si="291"/>
        <v>5000</v>
      </c>
      <c r="M760" s="75">
        <f t="shared" si="291"/>
        <v>5000</v>
      </c>
      <c r="N760" s="70">
        <f>+N761</f>
        <v>5000</v>
      </c>
      <c r="O760" s="78">
        <f>+O761</f>
        <v>0</v>
      </c>
      <c r="P760" s="70">
        <f>+P761</f>
        <v>5000</v>
      </c>
      <c r="Q760" s="78">
        <f>+Q761</f>
        <v>7000</v>
      </c>
      <c r="R760" s="79">
        <f>+Q760+P760</f>
        <v>12000</v>
      </c>
      <c r="S760" s="224">
        <f>+S761</f>
        <v>5000</v>
      </c>
      <c r="T760" s="442"/>
    </row>
    <row r="761" spans="1:114" s="155" customFormat="1" ht="14.1" customHeight="1" x14ac:dyDescent="0.25">
      <c r="A761" s="150" t="s">
        <v>398</v>
      </c>
      <c r="B761" s="151"/>
      <c r="C761" s="152" t="s">
        <v>399</v>
      </c>
      <c r="D761" s="153">
        <v>6300</v>
      </c>
      <c r="E761" s="153">
        <v>9600</v>
      </c>
      <c r="F761" s="153"/>
      <c r="G761" s="209"/>
      <c r="H761" s="156">
        <f t="shared" si="268"/>
        <v>9600</v>
      </c>
      <c r="I761" s="205"/>
      <c r="J761" s="184">
        <v>-4600</v>
      </c>
      <c r="K761" s="184"/>
      <c r="L761" s="184">
        <v>5000</v>
      </c>
      <c r="M761" s="184">
        <v>5000</v>
      </c>
      <c r="N761" s="228">
        <v>5000</v>
      </c>
      <c r="O761" s="222">
        <v>0</v>
      </c>
      <c r="P761" s="228">
        <f>+O761+N761</f>
        <v>5000</v>
      </c>
      <c r="Q761" s="222">
        <v>7000</v>
      </c>
      <c r="R761" s="156">
        <f>+Q761+P761</f>
        <v>12000</v>
      </c>
      <c r="S761" s="331">
        <v>5000</v>
      </c>
      <c r="T761" s="442"/>
      <c r="U761" s="445"/>
      <c r="V761" s="445"/>
      <c r="W761" s="445"/>
      <c r="X761" s="445"/>
      <c r="Y761" s="345"/>
      <c r="Z761" s="345"/>
      <c r="AA761" s="345"/>
      <c r="AB761" s="345"/>
      <c r="AC761" s="345"/>
      <c r="AD761" s="345"/>
      <c r="AE761" s="345"/>
      <c r="AF761" s="345"/>
      <c r="AG761" s="345"/>
      <c r="AH761" s="345"/>
      <c r="AI761" s="345"/>
      <c r="AJ761" s="345"/>
      <c r="AK761" s="345"/>
      <c r="AL761" s="345"/>
      <c r="AM761" s="345"/>
      <c r="AN761" s="345"/>
      <c r="AO761" s="345"/>
      <c r="AP761" s="345"/>
      <c r="AQ761" s="345"/>
      <c r="AR761" s="345"/>
      <c r="AS761" s="345"/>
      <c r="AT761" s="345"/>
      <c r="AU761" s="345"/>
      <c r="AV761" s="345"/>
      <c r="AW761" s="345"/>
      <c r="AX761" s="345"/>
      <c r="AY761" s="345"/>
      <c r="AZ761" s="345"/>
      <c r="BA761" s="345"/>
      <c r="BB761" s="345"/>
      <c r="BC761" s="345"/>
      <c r="BD761" s="345"/>
      <c r="BE761" s="345"/>
      <c r="BF761" s="345"/>
      <c r="BG761" s="345"/>
      <c r="BH761" s="345"/>
      <c r="BI761" s="345"/>
      <c r="BJ761" s="345"/>
      <c r="BK761" s="345"/>
      <c r="BL761" s="345"/>
      <c r="BM761" s="345"/>
      <c r="BN761" s="345"/>
      <c r="BO761" s="345"/>
      <c r="BP761" s="345"/>
      <c r="BQ761" s="345"/>
      <c r="BR761" s="345"/>
      <c r="BS761" s="345"/>
      <c r="BT761" s="345"/>
      <c r="BU761" s="345"/>
      <c r="BV761" s="345"/>
      <c r="BW761" s="345"/>
      <c r="BX761" s="345"/>
      <c r="BY761" s="345"/>
      <c r="BZ761" s="345"/>
      <c r="CA761" s="345"/>
      <c r="CB761" s="345"/>
      <c r="CC761" s="345"/>
      <c r="CD761" s="345"/>
      <c r="CE761" s="345"/>
      <c r="CF761" s="345"/>
      <c r="CG761" s="345"/>
      <c r="CH761" s="345"/>
      <c r="CI761" s="345"/>
      <c r="CJ761" s="345"/>
      <c r="CK761" s="345"/>
      <c r="CL761" s="345"/>
      <c r="CM761" s="345"/>
      <c r="CN761" s="345"/>
      <c r="CO761" s="345"/>
      <c r="CP761" s="345"/>
      <c r="CQ761" s="345"/>
      <c r="CR761" s="345"/>
      <c r="CS761" s="345"/>
      <c r="CT761" s="345"/>
      <c r="CU761" s="345"/>
      <c r="CV761" s="345"/>
      <c r="CW761" s="345"/>
      <c r="CX761" s="345"/>
      <c r="CY761" s="345"/>
      <c r="CZ761" s="345"/>
      <c r="DA761" s="345"/>
      <c r="DB761" s="345"/>
      <c r="DC761" s="345"/>
      <c r="DD761" s="345"/>
      <c r="DE761" s="345"/>
      <c r="DF761" s="345"/>
      <c r="DG761" s="345"/>
      <c r="DH761" s="345"/>
      <c r="DI761" s="345"/>
      <c r="DJ761" s="345"/>
    </row>
    <row r="762" spans="1:114" ht="14.1" customHeight="1" x14ac:dyDescent="0.25">
      <c r="A762" s="67" t="s">
        <v>400</v>
      </c>
      <c r="B762" s="68"/>
      <c r="C762" s="69" t="s">
        <v>401</v>
      </c>
      <c r="D762" s="79">
        <f>+D763+D764</f>
        <v>18378</v>
      </c>
      <c r="E762" s="79">
        <f>+E763+E764</f>
        <v>31400</v>
      </c>
      <c r="F762" s="79">
        <f t="shared" ref="F762:I762" si="292">+F763+F764</f>
        <v>0</v>
      </c>
      <c r="G762" s="75">
        <f t="shared" si="292"/>
        <v>0</v>
      </c>
      <c r="H762" s="79">
        <f t="shared" si="292"/>
        <v>31400</v>
      </c>
      <c r="I762" s="239">
        <f t="shared" si="292"/>
        <v>0</v>
      </c>
      <c r="J762" s="75">
        <f>+J763+J764</f>
        <v>0</v>
      </c>
      <c r="K762" s="75">
        <f t="shared" ref="K762:M762" si="293">+K763+K764</f>
        <v>-6600</v>
      </c>
      <c r="L762" s="75">
        <f t="shared" si="293"/>
        <v>24800</v>
      </c>
      <c r="M762" s="75">
        <f t="shared" si="293"/>
        <v>21119</v>
      </c>
      <c r="N762" s="70">
        <f>+N763+N764</f>
        <v>31400</v>
      </c>
      <c r="O762" s="78">
        <f>+O763+O764</f>
        <v>-2000</v>
      </c>
      <c r="P762" s="70">
        <f>+O762+N762</f>
        <v>29400</v>
      </c>
      <c r="Q762" s="369"/>
      <c r="R762" s="79">
        <f>+Q762+P762</f>
        <v>29400</v>
      </c>
      <c r="S762" s="224">
        <f>+S763+S764</f>
        <v>18185</v>
      </c>
      <c r="T762" s="442"/>
      <c r="U762" s="445"/>
      <c r="V762" s="445"/>
      <c r="W762" s="445"/>
      <c r="X762" s="445"/>
    </row>
    <row r="763" spans="1:114" ht="14.1" customHeight="1" x14ac:dyDescent="0.25">
      <c r="A763" s="49"/>
      <c r="B763" s="50">
        <v>50</v>
      </c>
      <c r="C763" s="51" t="s">
        <v>152</v>
      </c>
      <c r="D763" s="21">
        <v>13884</v>
      </c>
      <c r="E763" s="153">
        <v>24100</v>
      </c>
      <c r="F763" s="21"/>
      <c r="G763" s="273"/>
      <c r="H763" s="156">
        <f t="shared" si="268"/>
        <v>24100</v>
      </c>
      <c r="I763" s="205"/>
      <c r="J763" s="184"/>
      <c r="K763" s="184">
        <v>-6600</v>
      </c>
      <c r="L763" s="184">
        <v>17500</v>
      </c>
      <c r="M763" s="184">
        <v>15714</v>
      </c>
      <c r="N763" s="98">
        <v>24100</v>
      </c>
      <c r="O763" s="76">
        <v>0</v>
      </c>
      <c r="P763" s="196">
        <f t="shared" ref="P763:P769" si="294">+O763+N763</f>
        <v>24100</v>
      </c>
      <c r="Q763" s="232"/>
      <c r="R763" s="156">
        <f>+Q763+P763</f>
        <v>24100</v>
      </c>
      <c r="S763" s="331">
        <v>13246</v>
      </c>
      <c r="T763" s="442"/>
      <c r="U763" s="445"/>
      <c r="V763" s="445"/>
      <c r="W763" s="445"/>
      <c r="X763" s="445"/>
    </row>
    <row r="764" spans="1:114" ht="14.1" customHeight="1" x14ac:dyDescent="0.25">
      <c r="A764" s="49"/>
      <c r="B764" s="50">
        <v>55</v>
      </c>
      <c r="C764" s="51" t="s">
        <v>154</v>
      </c>
      <c r="D764" s="21">
        <f>SUM(D765:D768)</f>
        <v>4494</v>
      </c>
      <c r="E764" s="153">
        <v>7300</v>
      </c>
      <c r="F764" s="21"/>
      <c r="G764" s="273"/>
      <c r="H764" s="156">
        <f t="shared" si="268"/>
        <v>7300</v>
      </c>
      <c r="I764" s="205"/>
      <c r="J764" s="184"/>
      <c r="K764" s="184">
        <f>+K765+K766+K767+K768+K769</f>
        <v>0</v>
      </c>
      <c r="L764" s="184">
        <f t="shared" ref="L764:M764" si="295">+L765+L766+L767+L768+L769</f>
        <v>7300</v>
      </c>
      <c r="M764" s="184">
        <f t="shared" si="295"/>
        <v>5405</v>
      </c>
      <c r="N764" s="98">
        <f>+N765+N766+N767</f>
        <v>7300</v>
      </c>
      <c r="O764" s="76">
        <f>+O765+O766+O767</f>
        <v>-2000</v>
      </c>
      <c r="P764" s="196">
        <f t="shared" si="294"/>
        <v>5300</v>
      </c>
      <c r="Q764" s="232"/>
      <c r="R764" s="156">
        <f t="shared" ref="R764:R769" si="296">+Q764+P764</f>
        <v>5300</v>
      </c>
      <c r="S764" s="331">
        <f>SUM(S765:S769)</f>
        <v>4939</v>
      </c>
      <c r="T764" s="442"/>
      <c r="U764" s="445"/>
      <c r="V764" s="445"/>
      <c r="W764" s="445"/>
      <c r="X764" s="445"/>
    </row>
    <row r="765" spans="1:114" ht="14.1" customHeight="1" x14ac:dyDescent="0.25">
      <c r="A765" s="43"/>
      <c r="B765" s="44">
        <v>5500</v>
      </c>
      <c r="C765" s="45" t="s">
        <v>298</v>
      </c>
      <c r="D765" s="20">
        <v>0</v>
      </c>
      <c r="E765" s="153"/>
      <c r="F765" s="21"/>
      <c r="G765" s="164"/>
      <c r="H765" s="156">
        <f t="shared" si="268"/>
        <v>0</v>
      </c>
      <c r="I765" s="205"/>
      <c r="J765" s="184"/>
      <c r="K765" s="184"/>
      <c r="L765" s="157"/>
      <c r="M765" s="157">
        <v>93</v>
      </c>
      <c r="N765" s="350">
        <v>3000</v>
      </c>
      <c r="O765" s="77">
        <v>-2000</v>
      </c>
      <c r="P765" s="228">
        <f t="shared" si="294"/>
        <v>1000</v>
      </c>
      <c r="Q765" s="232"/>
      <c r="R765" s="156">
        <f t="shared" si="296"/>
        <v>1000</v>
      </c>
      <c r="S765" s="331">
        <v>55</v>
      </c>
      <c r="T765" s="442"/>
      <c r="U765" s="445"/>
      <c r="V765" s="445"/>
      <c r="W765" s="445"/>
      <c r="X765" s="445"/>
    </row>
    <row r="766" spans="1:114" ht="14.1" customHeight="1" x14ac:dyDescent="0.25">
      <c r="A766" s="43"/>
      <c r="B766" s="44">
        <v>5513</v>
      </c>
      <c r="C766" s="45" t="s">
        <v>303</v>
      </c>
      <c r="D766" s="20">
        <v>2098</v>
      </c>
      <c r="E766" s="153"/>
      <c r="F766" s="21"/>
      <c r="G766" s="164"/>
      <c r="H766" s="156">
        <f t="shared" si="268"/>
        <v>0</v>
      </c>
      <c r="I766" s="205"/>
      <c r="J766" s="184"/>
      <c r="K766" s="184"/>
      <c r="L766" s="157">
        <v>2100</v>
      </c>
      <c r="M766" s="157">
        <v>590</v>
      </c>
      <c r="N766" s="350">
        <v>2000</v>
      </c>
      <c r="O766" s="77"/>
      <c r="P766" s="228">
        <f t="shared" si="294"/>
        <v>2000</v>
      </c>
      <c r="Q766" s="232"/>
      <c r="R766" s="156">
        <f t="shared" si="296"/>
        <v>2000</v>
      </c>
      <c r="S766" s="331">
        <v>94</v>
      </c>
      <c r="T766" s="442"/>
      <c r="U766" s="445"/>
      <c r="V766" s="445"/>
      <c r="W766" s="445"/>
      <c r="X766" s="445"/>
    </row>
    <row r="767" spans="1:114" ht="14.1" customHeight="1" x14ac:dyDescent="0.25">
      <c r="A767" s="43"/>
      <c r="B767" s="44">
        <v>5514</v>
      </c>
      <c r="C767" s="45" t="s">
        <v>361</v>
      </c>
      <c r="D767" s="20">
        <v>2340</v>
      </c>
      <c r="E767" s="153"/>
      <c r="F767" s="21"/>
      <c r="G767" s="164"/>
      <c r="H767" s="156">
        <f t="shared" si="268"/>
        <v>0</v>
      </c>
      <c r="I767" s="205"/>
      <c r="J767" s="184"/>
      <c r="K767" s="184"/>
      <c r="L767" s="157">
        <v>2500</v>
      </c>
      <c r="M767" s="157">
        <v>4647</v>
      </c>
      <c r="N767" s="350">
        <v>2300</v>
      </c>
      <c r="O767" s="77"/>
      <c r="P767" s="228">
        <f t="shared" si="294"/>
        <v>2300</v>
      </c>
      <c r="Q767" s="232"/>
      <c r="R767" s="156">
        <f t="shared" si="296"/>
        <v>2300</v>
      </c>
      <c r="S767" s="331">
        <v>4440</v>
      </c>
      <c r="T767" s="442"/>
      <c r="U767" s="445"/>
      <c r="V767" s="445"/>
      <c r="W767" s="445"/>
      <c r="X767" s="445"/>
    </row>
    <row r="768" spans="1:114" ht="14.1" customHeight="1" x14ac:dyDescent="0.25">
      <c r="A768" s="43"/>
      <c r="B768" s="44">
        <v>5522</v>
      </c>
      <c r="C768" s="45" t="s">
        <v>188</v>
      </c>
      <c r="D768" s="20">
        <v>56</v>
      </c>
      <c r="E768" s="153"/>
      <c r="F768" s="21"/>
      <c r="G768" s="164"/>
      <c r="H768" s="156">
        <f t="shared" si="268"/>
        <v>0</v>
      </c>
      <c r="I768" s="205"/>
      <c r="J768" s="184"/>
      <c r="K768" s="184"/>
      <c r="L768" s="157"/>
      <c r="M768" s="157">
        <v>75</v>
      </c>
      <c r="N768" s="98"/>
      <c r="O768" s="76"/>
      <c r="P768" s="228">
        <f t="shared" si="294"/>
        <v>0</v>
      </c>
      <c r="Q768" s="232"/>
      <c r="R768" s="156">
        <f t="shared" si="296"/>
        <v>0</v>
      </c>
      <c r="S768" s="331"/>
      <c r="T768" s="442"/>
      <c r="U768" s="445"/>
      <c r="V768" s="445"/>
      <c r="W768" s="445"/>
      <c r="X768" s="445"/>
    </row>
    <row r="769" spans="1:114" ht="14.1" customHeight="1" x14ac:dyDescent="0.25">
      <c r="A769" s="43"/>
      <c r="B769" s="44">
        <v>5525</v>
      </c>
      <c r="C769" s="45" t="s">
        <v>363</v>
      </c>
      <c r="D769" s="20"/>
      <c r="E769" s="153"/>
      <c r="F769" s="21"/>
      <c r="G769" s="164"/>
      <c r="H769" s="156"/>
      <c r="I769" s="205"/>
      <c r="J769" s="184"/>
      <c r="K769" s="184"/>
      <c r="L769" s="157">
        <v>2700</v>
      </c>
      <c r="M769" s="157"/>
      <c r="N769" s="98"/>
      <c r="O769" s="76"/>
      <c r="P769" s="228">
        <f t="shared" si="294"/>
        <v>0</v>
      </c>
      <c r="Q769" s="232"/>
      <c r="R769" s="156">
        <f t="shared" si="296"/>
        <v>0</v>
      </c>
      <c r="S769" s="331">
        <v>350</v>
      </c>
      <c r="T769" s="442"/>
      <c r="U769" s="445"/>
      <c r="V769" s="445"/>
      <c r="W769" s="445"/>
      <c r="X769" s="445"/>
    </row>
    <row r="770" spans="1:114" ht="14.1" customHeight="1" x14ac:dyDescent="0.25">
      <c r="A770" s="38" t="s">
        <v>402</v>
      </c>
      <c r="B770" s="39">
        <v>9</v>
      </c>
      <c r="C770" s="40" t="s">
        <v>403</v>
      </c>
      <c r="D770" s="48">
        <f>+D771+D797+D823+D847+D872+D874+D911+D937+D942+D944+D970+D977+D979+D1004+D1011+D1037+D1044+D1049+D1051+D1079+D1083+D1098+D1101+D1114+D1128+D1129+D1137+D1149+D1166+D1174+D1178+D1194+D1196</f>
        <v>10336991</v>
      </c>
      <c r="E770" s="48">
        <f>+E771+E797+E823+E847+E872+E874+E911+E937+E942+E944+E970+E977+E979+E1004+E1011+E1037+E1044+E1049+E1051+E1079+E1083+E1098+E1101+E1114+E1128+E1129+E1137+E1149+E1166+E1174+E1178+E1194+E1196</f>
        <v>11379586</v>
      </c>
      <c r="F770" s="48">
        <f>+F771+F797+F823+F847+F872+F874+F911+F937+F942+F944+F970+F977+F979+F1004+F1011+F1037+F1044+F1049+F1051+F1079+F1083+F1098+F1101+F1114+F1128+F1129+F1137+F1149+F1166+F1174+F1178+F1194+F1196</f>
        <v>1179168</v>
      </c>
      <c r="G770" s="41">
        <f>+G771+G797+G823+G847+G872+G874+G911+G937+G942+G944+G970+G977+G979+G1004+G1011+G1037+G1044+G1049+G1051+G1079+G1083+G1098+G1101+G1114+G1128+G1129+G1137+G1149+G1166+G1174+G1178+G1194+G1196</f>
        <v>954168</v>
      </c>
      <c r="H770" s="48">
        <f>+H771+H797+H823+H847+H872+H874+H911+H937+H942+H944+H970+H975+H977+H979+H1004+H1009+H1011+H1037+H1042+H1044+H1049+H1051+H1079+H1081+H1083+H1098+H1101+H1114+H1128+H1129+H1137+H1149+H1166+H1174+H1178+H1194+H1196</f>
        <v>11060319</v>
      </c>
      <c r="I770" s="277">
        <f>+I771+I797+I823+I847+I872+I874+I911+I937+I942+I944+I970+I975+I977+I979+I1004+I1009+I1011+I1037+I1042+I1044+I1049+I1051+I1079+I1083+I1098+I1101+I1114+I1128+I1129+I1137+I1149+I1166+I1174+I1178+I1194+I1196</f>
        <v>-399767</v>
      </c>
      <c r="J770" s="41">
        <f>+J771+J797+J823+J847+J872+J874+J911+J937+J942+J944+J970+J975+J977+J979+J1004+J1009+J1011+J1037+J1042+J1044+J1049+J1051+J1079+J1083+J1098+J1101+J1114+J1128+J1129+J1137+J1149+J1166+J1174+J1178+J1194+J1196</f>
        <v>-322851</v>
      </c>
      <c r="K770" s="41">
        <f>+K771+K797+K823+K847+K872+K874+K911+K937+K942+K944+K970+K975+K977+K979+K1004+K1009+K1011+K1037+K1042+K1044+K1049+K1051+K1079+K1081+K1083+K1098+K1101+K1114+K1128+K1129+K1137+K1149+K1166+K1174+K1178+K1194+K1196</f>
        <v>-26459</v>
      </c>
      <c r="L770" s="41">
        <f>+L771+L797+L823+L847+L872+L874+L911+L937+L942+L944+L970+L975+L977+L979+L1004+L1009+L1011+L1037+L1042+L1044+L1049+L1051+L1079+L1081+L1083+L1098+L1101+L1114+L1128+L1129+L1137+L1149+L1166+L1174+L1178+L1194+L1196</f>
        <v>10704705</v>
      </c>
      <c r="M770" s="41">
        <f>+M771+M797+M823+M847+M872+M874+M911+M937+M942+M944+M970+M975+M977+M979+M1004+M1009+M1011+M1037+M1042+M1044+M1049+M1051+M1079+M1081+M1083+M1098+M1101+M1114+M1128+M1129+M1137+M1149+M1166+M1174+M1178+M1194+M1196</f>
        <v>9243622.6500000004</v>
      </c>
      <c r="N770" s="59">
        <f>+N771+N797+N823+N847+N872+N874+N911+N937+N942+N944+N970+N975+N977+N979+N1004+N1009+N1011+N1037+N1042+N1044+N1049+N1051+N1079+N1081+N1083+N1098+N1101+N1114+N1128+N1129+N1137+N1149+N1166+N1174+N1178+N1194+N1196</f>
        <v>11076544</v>
      </c>
      <c r="O770" s="66">
        <f>+O771+O797+O823+O847+O872+O874+O911+O937+O942+O944+O970+O975+O977+O979+O1004+O1009+O1011+O1037+O1042+O1044+O1049+O1051+O1079+O1081+O1083+O1098+O1101+O1114+O1128+O1129+O1137+O1149+O1166+O1174+O1178+O1194+O1196</f>
        <v>309327</v>
      </c>
      <c r="P770" s="59">
        <f>+O770+N770</f>
        <v>11385871</v>
      </c>
      <c r="Q770" s="66">
        <f>+Q771+Q797+Q823+Q847+Q872+Q874+Q898+Q911+Q937+Q942+Q944+Q970+Q975+Q977+Q979+Q1004+Q1009+Q1011+Q1037+Q1042+Q1044+Q1049+Q1051+Q1079+Q1081+Q1083+Q1098+Q1101+Q1114+Q1128+Q1129+Q1137+Q1149+Q1166+Q1174+Q1178+Q1194+Q1196</f>
        <v>195875</v>
      </c>
      <c r="R770" s="48">
        <f>+Q770+P770</f>
        <v>11581746</v>
      </c>
      <c r="S770" s="381">
        <f>+S771+S797+S823+S847+S872+S874+S911+S937+S942+S944+S970+S975+S977+S979+S1004+S1009+S1011+S1037+S1042+S1044+S1049+S1051+S1079+S1081+S1083+S1098+S1101+S1114+S1128+S1129+S1137+S1149+S1166+S1174+S1178+S1194+S1196</f>
        <v>6277368.0899999989</v>
      </c>
      <c r="T770" s="442"/>
      <c r="U770" s="445"/>
      <c r="V770" s="445"/>
      <c r="W770" s="445"/>
      <c r="X770" s="445"/>
    </row>
    <row r="771" spans="1:114" ht="14.1" customHeight="1" x14ac:dyDescent="0.25">
      <c r="A771" s="67" t="s">
        <v>404</v>
      </c>
      <c r="B771" s="68"/>
      <c r="C771" s="69" t="s">
        <v>405</v>
      </c>
      <c r="D771" s="109">
        <f>+D772+D773+D774</f>
        <v>1856708</v>
      </c>
      <c r="E771" s="109">
        <f t="shared" ref="E771:G771" si="297">+E772+E773+E774</f>
        <v>1909867</v>
      </c>
      <c r="F771" s="109">
        <f t="shared" si="297"/>
        <v>1179168</v>
      </c>
      <c r="G771" s="212">
        <f t="shared" si="297"/>
        <v>1179168</v>
      </c>
      <c r="H771" s="106">
        <f>+H772+H773+H774</f>
        <v>1712987</v>
      </c>
      <c r="I771" s="297">
        <f>+I772+I773+I774</f>
        <v>-196880</v>
      </c>
      <c r="J771" s="75">
        <f>+J772+J773+J774</f>
        <v>-41161</v>
      </c>
      <c r="K771" s="75">
        <f t="shared" ref="K771:M771" si="298">+K772+K773+K774</f>
        <v>13709</v>
      </c>
      <c r="L771" s="75">
        <f t="shared" si="298"/>
        <v>1685535</v>
      </c>
      <c r="M771" s="75">
        <f t="shared" si="298"/>
        <v>1453179.28</v>
      </c>
      <c r="N771" s="70">
        <f>+N772+N773+N774</f>
        <v>1732686</v>
      </c>
      <c r="O771" s="78">
        <f>+O772+O773+O774</f>
        <v>-14932</v>
      </c>
      <c r="P771" s="70">
        <f>+O771+N771</f>
        <v>1717754</v>
      </c>
      <c r="Q771" s="199">
        <f>+Q772+Q773+Q774</f>
        <v>-4568</v>
      </c>
      <c r="R771" s="79">
        <f>+Q771+P771</f>
        <v>1713186</v>
      </c>
      <c r="S771" s="224">
        <f>+S772+S773+S774</f>
        <v>955672</v>
      </c>
      <c r="T771" s="442"/>
      <c r="U771" s="442"/>
      <c r="Y771" s="345"/>
    </row>
    <row r="772" spans="1:114" ht="14.1" customHeight="1" x14ac:dyDescent="0.25">
      <c r="A772" s="43" t="s">
        <v>406</v>
      </c>
      <c r="B772" s="50">
        <v>45</v>
      </c>
      <c r="C772" s="113" t="s">
        <v>407</v>
      </c>
      <c r="D772" s="86">
        <v>34538</v>
      </c>
      <c r="E772" s="230">
        <v>23140</v>
      </c>
      <c r="F772" s="19"/>
      <c r="G772" s="273"/>
      <c r="H772" s="156">
        <f t="shared" si="268"/>
        <v>0</v>
      </c>
      <c r="I772" s="177">
        <v>-23140</v>
      </c>
      <c r="J772" s="184"/>
      <c r="K772" s="184"/>
      <c r="L772" s="184"/>
      <c r="M772" s="184"/>
      <c r="N772" s="98">
        <v>0</v>
      </c>
      <c r="O772" s="76">
        <v>4568</v>
      </c>
      <c r="P772" s="196">
        <f t="shared" ref="P772:P796" si="299">+O772+N772</f>
        <v>4568</v>
      </c>
      <c r="Q772" s="222">
        <v>-4568</v>
      </c>
      <c r="R772" s="156">
        <f>+Q772+P772</f>
        <v>0</v>
      </c>
      <c r="S772" s="331">
        <v>0</v>
      </c>
      <c r="T772" s="442"/>
      <c r="U772" s="442"/>
      <c r="Y772" s="345"/>
    </row>
    <row r="773" spans="1:114" ht="14.1" customHeight="1" x14ac:dyDescent="0.25">
      <c r="A773" s="43"/>
      <c r="B773" s="50" t="s">
        <v>151</v>
      </c>
      <c r="C773" s="51" t="s">
        <v>152</v>
      </c>
      <c r="D773" s="86">
        <v>1104620</v>
      </c>
      <c r="E773" s="230">
        <v>1179168</v>
      </c>
      <c r="F773" s="230">
        <v>1179168</v>
      </c>
      <c r="G773" s="205">
        <v>1179168</v>
      </c>
      <c r="H773" s="156">
        <f>+E773+I773</f>
        <v>1183188</v>
      </c>
      <c r="I773" s="205">
        <v>4020</v>
      </c>
      <c r="J773" s="184">
        <v>-5000</v>
      </c>
      <c r="K773" s="184"/>
      <c r="L773" s="184">
        <v>1178188</v>
      </c>
      <c r="M773" s="184">
        <v>1041062.43</v>
      </c>
      <c r="N773" s="458">
        <v>1191258</v>
      </c>
      <c r="O773" s="334">
        <v>0</v>
      </c>
      <c r="P773" s="196">
        <f t="shared" si="299"/>
        <v>1191258</v>
      </c>
      <c r="Q773" s="222"/>
      <c r="R773" s="156">
        <f t="shared" ref="R773:R796" si="300">+Q773+P773</f>
        <v>1191258</v>
      </c>
      <c r="S773" s="388">
        <v>683436</v>
      </c>
      <c r="T773" s="442"/>
      <c r="U773" s="442"/>
      <c r="Y773" s="345"/>
    </row>
    <row r="774" spans="1:114" ht="14.1" customHeight="1" x14ac:dyDescent="0.25">
      <c r="A774" s="43"/>
      <c r="B774" s="50" t="s">
        <v>153</v>
      </c>
      <c r="C774" s="51" t="s">
        <v>154</v>
      </c>
      <c r="D774" s="114">
        <f t="shared" ref="D774:G774" si="301">+D775+D776+D777+D789+D790+D792+D793+D794+D795+D796</f>
        <v>717550</v>
      </c>
      <c r="E774" s="153">
        <f>+E775+E776+E777+E789+E790+E792+E793+E794+E795+E796</f>
        <v>707559</v>
      </c>
      <c r="F774" s="153">
        <f t="shared" si="301"/>
        <v>0</v>
      </c>
      <c r="G774" s="184">
        <f t="shared" si="301"/>
        <v>0</v>
      </c>
      <c r="H774" s="156">
        <f>+H775+H776+H777+H789+H790+H791+H792+H793+H794+H795+H796</f>
        <v>529799</v>
      </c>
      <c r="I774" s="205">
        <f>+I775+I776+I777+I789+I790+I791+I792+I793+I794+I795+I796</f>
        <v>-177760</v>
      </c>
      <c r="J774" s="184">
        <f>+J775+J776+J777+J789+J790+J791+J792+J793+J794+J795+J796</f>
        <v>-36161</v>
      </c>
      <c r="K774" s="184">
        <f t="shared" ref="K774:M774" si="302">+K775+K776+K777+K789+K790+K791+K792+K793+K794+K795+K796</f>
        <v>13709</v>
      </c>
      <c r="L774" s="184">
        <f>+L775+L776+L777+L789+L790+L791+L792+L793+L794+L795+L796</f>
        <v>507347</v>
      </c>
      <c r="M774" s="184">
        <f t="shared" si="302"/>
        <v>412116.85</v>
      </c>
      <c r="N774" s="196">
        <f>+N775+N776+N777+N789+N790+N791+N792+N793+N794+N795+N796</f>
        <v>541428</v>
      </c>
      <c r="O774" s="220">
        <f>+O775+O776+O777+O789+O790+O791+O792+O793+O794+O795+O796</f>
        <v>-19500</v>
      </c>
      <c r="P774" s="196">
        <f t="shared" si="299"/>
        <v>521928</v>
      </c>
      <c r="Q774" s="222"/>
      <c r="R774" s="156">
        <f t="shared" si="300"/>
        <v>521928</v>
      </c>
      <c r="S774" s="331">
        <f>+S775+S776+S777+S789+S790+S791+S792+S793+S794+S795+S796</f>
        <v>272236</v>
      </c>
      <c r="T774" s="442"/>
      <c r="U774" s="442"/>
      <c r="Y774" s="345"/>
    </row>
    <row r="775" spans="1:114" ht="14.1" customHeight="1" x14ac:dyDescent="0.25">
      <c r="A775" s="43"/>
      <c r="B775" s="44" t="s">
        <v>155</v>
      </c>
      <c r="C775" s="45" t="s">
        <v>166</v>
      </c>
      <c r="D775" s="33">
        <v>2671</v>
      </c>
      <c r="E775" s="156">
        <v>4300</v>
      </c>
      <c r="F775" s="20"/>
      <c r="G775" s="273"/>
      <c r="H775" s="156">
        <f t="shared" si="268"/>
        <v>4300</v>
      </c>
      <c r="I775" s="207"/>
      <c r="J775" s="157">
        <v>-874</v>
      </c>
      <c r="K775" s="157"/>
      <c r="L775" s="157">
        <v>3426</v>
      </c>
      <c r="M775" s="157">
        <v>3046</v>
      </c>
      <c r="N775" s="228">
        <v>3590</v>
      </c>
      <c r="O775" s="222"/>
      <c r="P775" s="228">
        <f t="shared" si="299"/>
        <v>3590</v>
      </c>
      <c r="Q775" s="222"/>
      <c r="R775" s="156">
        <f t="shared" si="300"/>
        <v>3590</v>
      </c>
      <c r="S775" s="331">
        <v>2646</v>
      </c>
      <c r="T775" s="442"/>
      <c r="U775" s="442"/>
      <c r="Y775" s="345"/>
    </row>
    <row r="776" spans="1:114" ht="14.1" customHeight="1" x14ac:dyDescent="0.25">
      <c r="A776" s="43"/>
      <c r="B776" s="44" t="s">
        <v>158</v>
      </c>
      <c r="C776" s="85" t="s">
        <v>169</v>
      </c>
      <c r="D776" s="46">
        <v>3311</v>
      </c>
      <c r="E776" s="262">
        <v>3000</v>
      </c>
      <c r="F776" s="20"/>
      <c r="G776" s="273"/>
      <c r="H776" s="156">
        <f t="shared" si="268"/>
        <v>3000</v>
      </c>
      <c r="I776" s="207"/>
      <c r="J776" s="157">
        <v>-1742</v>
      </c>
      <c r="K776" s="157"/>
      <c r="L776" s="157">
        <v>1258</v>
      </c>
      <c r="M776" s="157">
        <v>1138</v>
      </c>
      <c r="N776" s="228">
        <v>3000</v>
      </c>
      <c r="O776" s="222"/>
      <c r="P776" s="228">
        <f t="shared" si="299"/>
        <v>3000</v>
      </c>
      <c r="Q776" s="222"/>
      <c r="R776" s="156">
        <f t="shared" si="300"/>
        <v>3000</v>
      </c>
      <c r="S776" s="331">
        <v>175</v>
      </c>
      <c r="T776" s="442"/>
      <c r="U776" s="442"/>
      <c r="Y776" s="345"/>
    </row>
    <row r="777" spans="1:114" ht="14.1" customHeight="1" x14ac:dyDescent="0.25">
      <c r="A777" s="43"/>
      <c r="B777" s="44" t="s">
        <v>170</v>
      </c>
      <c r="C777" s="85" t="s">
        <v>160</v>
      </c>
      <c r="D777" s="46">
        <f t="shared" ref="D777:E777" si="303">SUM(D778:D788)</f>
        <v>614086</v>
      </c>
      <c r="E777" s="154">
        <f t="shared" si="303"/>
        <v>598842</v>
      </c>
      <c r="F777" s="33">
        <f>+F778+F781+F782+F784+F788</f>
        <v>0</v>
      </c>
      <c r="G777" s="271"/>
      <c r="H777" s="156">
        <f t="shared" si="268"/>
        <v>413582</v>
      </c>
      <c r="I777" s="298">
        <f>+I778+I781+I782+I784+I788</f>
        <v>-185260</v>
      </c>
      <c r="J777" s="157">
        <f>+J778+J779+J780+J781+J782++J783+J784+J785+J786+J787+J788</f>
        <v>-480</v>
      </c>
      <c r="K777" s="157">
        <f t="shared" ref="K777:M777" si="304">+K778+K779+K780+K781+K782++K783+K784+K785+K786+K787+K788</f>
        <v>0</v>
      </c>
      <c r="L777" s="157">
        <v>413102</v>
      </c>
      <c r="M777" s="157">
        <f t="shared" si="304"/>
        <v>346581.64</v>
      </c>
      <c r="N777" s="228">
        <f>+N778+N779+N780+N781+N782+N783+N784+N785+N786+N787+N788</f>
        <v>429638</v>
      </c>
      <c r="O777" s="329">
        <f>+O778+O779+O780+O781+O782+O783+O784+O785+O786+O787+O788</f>
        <v>-12000</v>
      </c>
      <c r="P777" s="228">
        <f t="shared" si="299"/>
        <v>417638</v>
      </c>
      <c r="Q777" s="222"/>
      <c r="R777" s="156">
        <f t="shared" si="300"/>
        <v>417638</v>
      </c>
      <c r="S777" s="331">
        <f>SUM(S778:S788)</f>
        <v>229423</v>
      </c>
      <c r="T777" s="442"/>
      <c r="U777" s="442"/>
      <c r="Y777" s="345"/>
    </row>
    <row r="778" spans="1:114" s="3" customFormat="1" ht="14.1" customHeight="1" x14ac:dyDescent="0.25">
      <c r="A778" s="110"/>
      <c r="B778" s="115"/>
      <c r="C778" s="104" t="s">
        <v>281</v>
      </c>
      <c r="D778" s="116">
        <v>23222</v>
      </c>
      <c r="E778" s="173">
        <v>27232</v>
      </c>
      <c r="F778" s="20"/>
      <c r="G778" s="62"/>
      <c r="H778" s="156">
        <f t="shared" si="268"/>
        <v>27232</v>
      </c>
      <c r="I778" s="207"/>
      <c r="J778" s="157"/>
      <c r="K778" s="157"/>
      <c r="L778" s="204">
        <v>0</v>
      </c>
      <c r="M778" s="204">
        <v>12980.27</v>
      </c>
      <c r="N778" s="457">
        <v>26000</v>
      </c>
      <c r="O778" s="332"/>
      <c r="P778" s="357">
        <f t="shared" si="299"/>
        <v>26000</v>
      </c>
      <c r="Q778" s="222"/>
      <c r="R778" s="156">
        <f t="shared" si="300"/>
        <v>26000</v>
      </c>
      <c r="S778" s="331">
        <v>9479</v>
      </c>
      <c r="T778" s="442"/>
      <c r="U778" s="442"/>
      <c r="V778" s="373"/>
      <c r="W778" s="373"/>
      <c r="X778" s="373"/>
      <c r="Y778" s="345"/>
      <c r="Z778" s="449"/>
      <c r="AA778" s="449"/>
      <c r="AB778" s="449"/>
      <c r="AC778" s="450"/>
      <c r="AD778" s="450"/>
      <c r="AE778" s="450"/>
      <c r="AF778" s="450"/>
      <c r="AG778" s="450"/>
      <c r="AH778" s="450"/>
      <c r="AI778" s="450"/>
      <c r="AJ778" s="450"/>
      <c r="AK778" s="450"/>
      <c r="AL778" s="450"/>
      <c r="AM778" s="450"/>
      <c r="AN778" s="450"/>
      <c r="AO778" s="450"/>
      <c r="AP778" s="450"/>
      <c r="AQ778" s="450"/>
      <c r="AR778" s="450"/>
      <c r="AS778" s="450"/>
      <c r="AT778" s="450"/>
      <c r="AU778" s="450"/>
      <c r="AV778" s="450"/>
      <c r="AW778" s="450"/>
      <c r="AX778" s="450"/>
      <c r="AY778" s="450"/>
      <c r="AZ778" s="450"/>
      <c r="BA778" s="450"/>
      <c r="BB778" s="450"/>
      <c r="BC778" s="450"/>
      <c r="BD778" s="450"/>
      <c r="BE778" s="450"/>
      <c r="BF778" s="450"/>
      <c r="BG778" s="450"/>
      <c r="BH778" s="450"/>
      <c r="BI778" s="450"/>
      <c r="BJ778" s="450"/>
      <c r="BK778" s="450"/>
      <c r="BL778" s="450"/>
      <c r="BM778" s="450"/>
      <c r="BN778" s="450"/>
      <c r="BO778" s="450"/>
      <c r="BP778" s="450"/>
      <c r="BQ778" s="450"/>
      <c r="BR778" s="450"/>
      <c r="BS778" s="450"/>
      <c r="BT778" s="450"/>
      <c r="BU778" s="450"/>
      <c r="BV778" s="450"/>
      <c r="BW778" s="450"/>
      <c r="BX778" s="450"/>
      <c r="BY778" s="450"/>
      <c r="BZ778" s="450"/>
      <c r="CA778" s="450"/>
      <c r="CB778" s="450"/>
      <c r="CC778" s="450"/>
      <c r="CD778" s="450"/>
      <c r="CE778" s="450"/>
      <c r="CF778" s="450"/>
      <c r="CG778" s="450"/>
      <c r="CH778" s="450"/>
      <c r="CI778" s="450"/>
      <c r="CJ778" s="450"/>
      <c r="CK778" s="450"/>
      <c r="CL778" s="450"/>
      <c r="CM778" s="450"/>
      <c r="CN778" s="450"/>
      <c r="CO778" s="450"/>
      <c r="CP778" s="450"/>
      <c r="CQ778" s="450"/>
      <c r="CR778" s="450"/>
      <c r="CS778" s="450"/>
      <c r="CT778" s="450"/>
      <c r="CU778" s="450"/>
      <c r="CV778" s="450"/>
      <c r="CW778" s="450"/>
      <c r="CX778" s="450"/>
      <c r="CY778" s="450"/>
      <c r="CZ778" s="450"/>
      <c r="DA778" s="450"/>
      <c r="DB778" s="450"/>
      <c r="DC778" s="450"/>
      <c r="DD778" s="450"/>
      <c r="DE778" s="450"/>
      <c r="DF778" s="450"/>
      <c r="DG778" s="450"/>
      <c r="DH778" s="450"/>
      <c r="DI778" s="450"/>
      <c r="DJ778" s="450"/>
    </row>
    <row r="779" spans="1:114" s="3" customFormat="1" ht="14.1" customHeight="1" x14ac:dyDescent="0.25">
      <c r="A779" s="110"/>
      <c r="B779" s="115"/>
      <c r="C779" s="104" t="s">
        <v>408</v>
      </c>
      <c r="D779" s="116">
        <v>28726</v>
      </c>
      <c r="E779" s="173">
        <v>28104</v>
      </c>
      <c r="F779" s="20"/>
      <c r="G779" s="62"/>
      <c r="H779" s="156">
        <f t="shared" si="268"/>
        <v>28104</v>
      </c>
      <c r="I779" s="207"/>
      <c r="J779" s="157"/>
      <c r="K779" s="157"/>
      <c r="L779" s="204">
        <v>0</v>
      </c>
      <c r="M779" s="204">
        <v>19096.77</v>
      </c>
      <c r="N779" s="457">
        <v>28200</v>
      </c>
      <c r="O779" s="332"/>
      <c r="P779" s="357">
        <f t="shared" si="299"/>
        <v>28200</v>
      </c>
      <c r="Q779" s="222"/>
      <c r="R779" s="156">
        <f t="shared" si="300"/>
        <v>28200</v>
      </c>
      <c r="S779" s="331">
        <v>11755</v>
      </c>
      <c r="T779" s="442"/>
      <c r="U779" s="442"/>
      <c r="V779" s="373"/>
      <c r="W779" s="373"/>
      <c r="X779" s="373"/>
      <c r="Y779" s="345"/>
      <c r="Z779" s="449"/>
      <c r="AA779" s="449"/>
      <c r="AB779" s="449"/>
      <c r="AC779" s="450"/>
      <c r="AD779" s="450"/>
      <c r="AE779" s="450"/>
      <c r="AF779" s="450"/>
      <c r="AG779" s="450"/>
      <c r="AH779" s="450"/>
      <c r="AI779" s="450"/>
      <c r="AJ779" s="450"/>
      <c r="AK779" s="450"/>
      <c r="AL779" s="450"/>
      <c r="AM779" s="450"/>
      <c r="AN779" s="450"/>
      <c r="AO779" s="450"/>
      <c r="AP779" s="450"/>
      <c r="AQ779" s="450"/>
      <c r="AR779" s="450"/>
      <c r="AS779" s="450"/>
      <c r="AT779" s="450"/>
      <c r="AU779" s="450"/>
      <c r="AV779" s="450"/>
      <c r="AW779" s="450"/>
      <c r="AX779" s="450"/>
      <c r="AY779" s="450"/>
      <c r="AZ779" s="450"/>
      <c r="BA779" s="450"/>
      <c r="BB779" s="450"/>
      <c r="BC779" s="450"/>
      <c r="BD779" s="450"/>
      <c r="BE779" s="450"/>
      <c r="BF779" s="450"/>
      <c r="BG779" s="450"/>
      <c r="BH779" s="450"/>
      <c r="BI779" s="450"/>
      <c r="BJ779" s="450"/>
      <c r="BK779" s="450"/>
      <c r="BL779" s="450"/>
      <c r="BM779" s="450"/>
      <c r="BN779" s="450"/>
      <c r="BO779" s="450"/>
      <c r="BP779" s="450"/>
      <c r="BQ779" s="450"/>
      <c r="BR779" s="450"/>
      <c r="BS779" s="450"/>
      <c r="BT779" s="450"/>
      <c r="BU779" s="450"/>
      <c r="BV779" s="450"/>
      <c r="BW779" s="450"/>
      <c r="BX779" s="450"/>
      <c r="BY779" s="450"/>
      <c r="BZ779" s="450"/>
      <c r="CA779" s="450"/>
      <c r="CB779" s="450"/>
      <c r="CC779" s="450"/>
      <c r="CD779" s="450"/>
      <c r="CE779" s="450"/>
      <c r="CF779" s="450"/>
      <c r="CG779" s="450"/>
      <c r="CH779" s="450"/>
      <c r="CI779" s="450"/>
      <c r="CJ779" s="450"/>
      <c r="CK779" s="450"/>
      <c r="CL779" s="450"/>
      <c r="CM779" s="450"/>
      <c r="CN779" s="450"/>
      <c r="CO779" s="450"/>
      <c r="CP779" s="450"/>
      <c r="CQ779" s="450"/>
      <c r="CR779" s="450"/>
      <c r="CS779" s="450"/>
      <c r="CT779" s="450"/>
      <c r="CU779" s="450"/>
      <c r="CV779" s="450"/>
      <c r="CW779" s="450"/>
      <c r="CX779" s="450"/>
      <c r="CY779" s="450"/>
      <c r="CZ779" s="450"/>
      <c r="DA779" s="450"/>
      <c r="DB779" s="450"/>
      <c r="DC779" s="450"/>
      <c r="DD779" s="450"/>
      <c r="DE779" s="450"/>
      <c r="DF779" s="450"/>
      <c r="DG779" s="450"/>
      <c r="DH779" s="450"/>
      <c r="DI779" s="450"/>
      <c r="DJ779" s="450"/>
    </row>
    <row r="780" spans="1:114" s="3" customFormat="1" ht="14.1" customHeight="1" x14ac:dyDescent="0.25">
      <c r="A780" s="110"/>
      <c r="B780" s="115"/>
      <c r="C780" s="104" t="s">
        <v>409</v>
      </c>
      <c r="D780" s="116">
        <v>6425</v>
      </c>
      <c r="E780" s="173">
        <v>5446</v>
      </c>
      <c r="F780" s="20"/>
      <c r="G780" s="62"/>
      <c r="H780" s="156">
        <f t="shared" si="268"/>
        <v>5446</v>
      </c>
      <c r="I780" s="207"/>
      <c r="J780" s="157"/>
      <c r="K780" s="157"/>
      <c r="L780" s="204">
        <v>0</v>
      </c>
      <c r="M780" s="204">
        <v>2965.31</v>
      </c>
      <c r="N780" s="457">
        <v>5446</v>
      </c>
      <c r="O780" s="332"/>
      <c r="P780" s="357">
        <f t="shared" si="299"/>
        <v>5446</v>
      </c>
      <c r="Q780" s="222"/>
      <c r="R780" s="156">
        <f t="shared" si="300"/>
        <v>5446</v>
      </c>
      <c r="S780" s="331">
        <v>1424</v>
      </c>
      <c r="T780" s="442"/>
      <c r="U780" s="442"/>
      <c r="V780" s="373"/>
      <c r="W780" s="373"/>
      <c r="X780" s="373"/>
      <c r="Y780" s="345"/>
      <c r="Z780" s="449"/>
      <c r="AA780" s="449"/>
      <c r="AB780" s="449"/>
      <c r="AC780" s="450"/>
      <c r="AD780" s="450"/>
      <c r="AE780" s="450"/>
      <c r="AF780" s="450"/>
      <c r="AG780" s="450"/>
      <c r="AH780" s="450"/>
      <c r="AI780" s="450"/>
      <c r="AJ780" s="450"/>
      <c r="AK780" s="450"/>
      <c r="AL780" s="450"/>
      <c r="AM780" s="450"/>
      <c r="AN780" s="450"/>
      <c r="AO780" s="450"/>
      <c r="AP780" s="450"/>
      <c r="AQ780" s="450"/>
      <c r="AR780" s="450"/>
      <c r="AS780" s="450"/>
      <c r="AT780" s="450"/>
      <c r="AU780" s="450"/>
      <c r="AV780" s="450"/>
      <c r="AW780" s="450"/>
      <c r="AX780" s="450"/>
      <c r="AY780" s="450"/>
      <c r="AZ780" s="450"/>
      <c r="BA780" s="450"/>
      <c r="BB780" s="450"/>
      <c r="BC780" s="450"/>
      <c r="BD780" s="450"/>
      <c r="BE780" s="450"/>
      <c r="BF780" s="450"/>
      <c r="BG780" s="450"/>
      <c r="BH780" s="450"/>
      <c r="BI780" s="450"/>
      <c r="BJ780" s="450"/>
      <c r="BK780" s="450"/>
      <c r="BL780" s="450"/>
      <c r="BM780" s="450"/>
      <c r="BN780" s="450"/>
      <c r="BO780" s="450"/>
      <c r="BP780" s="450"/>
      <c r="BQ780" s="450"/>
      <c r="BR780" s="450"/>
      <c r="BS780" s="450"/>
      <c r="BT780" s="450"/>
      <c r="BU780" s="450"/>
      <c r="BV780" s="450"/>
      <c r="BW780" s="450"/>
      <c r="BX780" s="450"/>
      <c r="BY780" s="450"/>
      <c r="BZ780" s="450"/>
      <c r="CA780" s="450"/>
      <c r="CB780" s="450"/>
      <c r="CC780" s="450"/>
      <c r="CD780" s="450"/>
      <c r="CE780" s="450"/>
      <c r="CF780" s="450"/>
      <c r="CG780" s="450"/>
      <c r="CH780" s="450"/>
      <c r="CI780" s="450"/>
      <c r="CJ780" s="450"/>
      <c r="CK780" s="450"/>
      <c r="CL780" s="450"/>
      <c r="CM780" s="450"/>
      <c r="CN780" s="450"/>
      <c r="CO780" s="450"/>
      <c r="CP780" s="450"/>
      <c r="CQ780" s="450"/>
      <c r="CR780" s="450"/>
      <c r="CS780" s="450"/>
      <c r="CT780" s="450"/>
      <c r="CU780" s="450"/>
      <c r="CV780" s="450"/>
      <c r="CW780" s="450"/>
      <c r="CX780" s="450"/>
      <c r="CY780" s="450"/>
      <c r="CZ780" s="450"/>
      <c r="DA780" s="450"/>
      <c r="DB780" s="450"/>
      <c r="DC780" s="450"/>
      <c r="DD780" s="450"/>
      <c r="DE780" s="450"/>
      <c r="DF780" s="450"/>
      <c r="DG780" s="450"/>
      <c r="DH780" s="450"/>
      <c r="DI780" s="450"/>
      <c r="DJ780" s="450"/>
    </row>
    <row r="781" spans="1:114" s="3" customFormat="1" ht="14.1" customHeight="1" x14ac:dyDescent="0.25">
      <c r="A781" s="110"/>
      <c r="B781" s="115"/>
      <c r="C781" s="104" t="s">
        <v>284</v>
      </c>
      <c r="D781" s="105">
        <v>549</v>
      </c>
      <c r="E781" s="156">
        <v>13500</v>
      </c>
      <c r="F781" s="36"/>
      <c r="G781" s="283"/>
      <c r="H781" s="156">
        <f t="shared" si="268"/>
        <v>13500</v>
      </c>
      <c r="I781" s="299"/>
      <c r="J781" s="157"/>
      <c r="K781" s="157"/>
      <c r="L781" s="204">
        <v>0</v>
      </c>
      <c r="M781" s="204">
        <v>11385.93</v>
      </c>
      <c r="N781" s="457">
        <v>13000</v>
      </c>
      <c r="O781" s="332"/>
      <c r="P781" s="357">
        <f t="shared" si="299"/>
        <v>13000</v>
      </c>
      <c r="Q781" s="222"/>
      <c r="R781" s="156">
        <f t="shared" si="300"/>
        <v>13000</v>
      </c>
      <c r="S781" s="331">
        <v>7145</v>
      </c>
      <c r="T781" s="442"/>
      <c r="U781" s="442"/>
      <c r="V781" s="373"/>
      <c r="W781" s="373"/>
      <c r="X781" s="373"/>
      <c r="Y781" s="345"/>
      <c r="Z781" s="449"/>
      <c r="AA781" s="449"/>
      <c r="AB781" s="449"/>
      <c r="AC781" s="450"/>
      <c r="AD781" s="450"/>
      <c r="AE781" s="450"/>
      <c r="AF781" s="450"/>
      <c r="AG781" s="450"/>
      <c r="AH781" s="450"/>
      <c r="AI781" s="450"/>
      <c r="AJ781" s="450"/>
      <c r="AK781" s="450"/>
      <c r="AL781" s="450"/>
      <c r="AM781" s="450"/>
      <c r="AN781" s="450"/>
      <c r="AO781" s="450"/>
      <c r="AP781" s="450"/>
      <c r="AQ781" s="450"/>
      <c r="AR781" s="450"/>
      <c r="AS781" s="450"/>
      <c r="AT781" s="450"/>
      <c r="AU781" s="450"/>
      <c r="AV781" s="450"/>
      <c r="AW781" s="450"/>
      <c r="AX781" s="450"/>
      <c r="AY781" s="450"/>
      <c r="AZ781" s="450"/>
      <c r="BA781" s="450"/>
      <c r="BB781" s="450"/>
      <c r="BC781" s="450"/>
      <c r="BD781" s="450"/>
      <c r="BE781" s="450"/>
      <c r="BF781" s="450"/>
      <c r="BG781" s="450"/>
      <c r="BH781" s="450"/>
      <c r="BI781" s="450"/>
      <c r="BJ781" s="450"/>
      <c r="BK781" s="450"/>
      <c r="BL781" s="450"/>
      <c r="BM781" s="450"/>
      <c r="BN781" s="450"/>
      <c r="BO781" s="450"/>
      <c r="BP781" s="450"/>
      <c r="BQ781" s="450"/>
      <c r="BR781" s="450"/>
      <c r="BS781" s="450"/>
      <c r="BT781" s="450"/>
      <c r="BU781" s="450"/>
      <c r="BV781" s="450"/>
      <c r="BW781" s="450"/>
      <c r="BX781" s="450"/>
      <c r="BY781" s="450"/>
      <c r="BZ781" s="450"/>
      <c r="CA781" s="450"/>
      <c r="CB781" s="450"/>
      <c r="CC781" s="450"/>
      <c r="CD781" s="450"/>
      <c r="CE781" s="450"/>
      <c r="CF781" s="450"/>
      <c r="CG781" s="450"/>
      <c r="CH781" s="450"/>
      <c r="CI781" s="450"/>
      <c r="CJ781" s="450"/>
      <c r="CK781" s="450"/>
      <c r="CL781" s="450"/>
      <c r="CM781" s="450"/>
      <c r="CN781" s="450"/>
      <c r="CO781" s="450"/>
      <c r="CP781" s="450"/>
      <c r="CQ781" s="450"/>
      <c r="CR781" s="450"/>
      <c r="CS781" s="450"/>
      <c r="CT781" s="450"/>
      <c r="CU781" s="450"/>
      <c r="CV781" s="450"/>
      <c r="CW781" s="450"/>
      <c r="CX781" s="450"/>
      <c r="CY781" s="450"/>
      <c r="CZ781" s="450"/>
      <c r="DA781" s="450"/>
      <c r="DB781" s="450"/>
      <c r="DC781" s="450"/>
      <c r="DD781" s="450"/>
      <c r="DE781" s="450"/>
      <c r="DF781" s="450"/>
      <c r="DG781" s="450"/>
      <c r="DH781" s="450"/>
      <c r="DI781" s="450"/>
      <c r="DJ781" s="450"/>
    </row>
    <row r="782" spans="1:114" s="3" customFormat="1" ht="14.1" customHeight="1" x14ac:dyDescent="0.25">
      <c r="A782" s="110"/>
      <c r="B782" s="115"/>
      <c r="C782" s="104" t="s">
        <v>285</v>
      </c>
      <c r="D782" s="105">
        <v>11463</v>
      </c>
      <c r="E782" s="156">
        <v>21500</v>
      </c>
      <c r="F782" s="20"/>
      <c r="G782" s="273"/>
      <c r="H782" s="156">
        <f t="shared" si="268"/>
        <v>21500</v>
      </c>
      <c r="I782" s="207"/>
      <c r="J782" s="157"/>
      <c r="K782" s="157"/>
      <c r="L782" s="204">
        <v>0</v>
      </c>
      <c r="M782" s="204">
        <v>13120.3</v>
      </c>
      <c r="N782" s="457">
        <v>30000</v>
      </c>
      <c r="O782" s="332">
        <v>-10000</v>
      </c>
      <c r="P782" s="357">
        <f t="shared" si="299"/>
        <v>20000</v>
      </c>
      <c r="Q782" s="222"/>
      <c r="R782" s="156">
        <f t="shared" si="300"/>
        <v>20000</v>
      </c>
      <c r="S782" s="331">
        <v>13039</v>
      </c>
      <c r="T782" s="442"/>
      <c r="U782" s="442"/>
      <c r="V782" s="373"/>
      <c r="W782" s="373"/>
      <c r="X782" s="373"/>
      <c r="Y782" s="345"/>
      <c r="Z782" s="449"/>
      <c r="AA782" s="449"/>
      <c r="AB782" s="449"/>
      <c r="AC782" s="450"/>
      <c r="AD782" s="450"/>
      <c r="AE782" s="450"/>
      <c r="AF782" s="450"/>
      <c r="AG782" s="450"/>
      <c r="AH782" s="450"/>
      <c r="AI782" s="450"/>
      <c r="AJ782" s="450"/>
      <c r="AK782" s="450"/>
      <c r="AL782" s="450"/>
      <c r="AM782" s="450"/>
      <c r="AN782" s="450"/>
      <c r="AO782" s="450"/>
      <c r="AP782" s="450"/>
      <c r="AQ782" s="450"/>
      <c r="AR782" s="450"/>
      <c r="AS782" s="450"/>
      <c r="AT782" s="450"/>
      <c r="AU782" s="450"/>
      <c r="AV782" s="450"/>
      <c r="AW782" s="450"/>
      <c r="AX782" s="450"/>
      <c r="AY782" s="450"/>
      <c r="AZ782" s="450"/>
      <c r="BA782" s="450"/>
      <c r="BB782" s="450"/>
      <c r="BC782" s="450"/>
      <c r="BD782" s="450"/>
      <c r="BE782" s="450"/>
      <c r="BF782" s="450"/>
      <c r="BG782" s="450"/>
      <c r="BH782" s="450"/>
      <c r="BI782" s="450"/>
      <c r="BJ782" s="450"/>
      <c r="BK782" s="450"/>
      <c r="BL782" s="450"/>
      <c r="BM782" s="450"/>
      <c r="BN782" s="450"/>
      <c r="BO782" s="450"/>
      <c r="BP782" s="450"/>
      <c r="BQ782" s="450"/>
      <c r="BR782" s="450"/>
      <c r="BS782" s="450"/>
      <c r="BT782" s="450"/>
      <c r="BU782" s="450"/>
      <c r="BV782" s="450"/>
      <c r="BW782" s="450"/>
      <c r="BX782" s="450"/>
      <c r="BY782" s="450"/>
      <c r="BZ782" s="450"/>
      <c r="CA782" s="450"/>
      <c r="CB782" s="450"/>
      <c r="CC782" s="450"/>
      <c r="CD782" s="450"/>
      <c r="CE782" s="450"/>
      <c r="CF782" s="450"/>
      <c r="CG782" s="450"/>
      <c r="CH782" s="450"/>
      <c r="CI782" s="450"/>
      <c r="CJ782" s="450"/>
      <c r="CK782" s="450"/>
      <c r="CL782" s="450"/>
      <c r="CM782" s="450"/>
      <c r="CN782" s="450"/>
      <c r="CO782" s="450"/>
      <c r="CP782" s="450"/>
      <c r="CQ782" s="450"/>
      <c r="CR782" s="450"/>
      <c r="CS782" s="450"/>
      <c r="CT782" s="450"/>
      <c r="CU782" s="450"/>
      <c r="CV782" s="450"/>
      <c r="CW782" s="450"/>
      <c r="CX782" s="450"/>
      <c r="CY782" s="450"/>
      <c r="CZ782" s="450"/>
      <c r="DA782" s="450"/>
      <c r="DB782" s="450"/>
      <c r="DC782" s="450"/>
      <c r="DD782" s="450"/>
      <c r="DE782" s="450"/>
      <c r="DF782" s="450"/>
      <c r="DG782" s="450"/>
      <c r="DH782" s="450"/>
      <c r="DI782" s="450"/>
      <c r="DJ782" s="450"/>
    </row>
    <row r="783" spans="1:114" s="3" customFormat="1" ht="14.1" customHeight="1" x14ac:dyDescent="0.25">
      <c r="A783" s="110"/>
      <c r="B783" s="115"/>
      <c r="C783" s="104" t="s">
        <v>410</v>
      </c>
      <c r="D783" s="105">
        <v>3832</v>
      </c>
      <c r="E783" s="156">
        <v>5475</v>
      </c>
      <c r="F783" s="20"/>
      <c r="G783" s="273"/>
      <c r="H783" s="156">
        <f t="shared" si="268"/>
        <v>5475</v>
      </c>
      <c r="I783" s="207"/>
      <c r="J783" s="157"/>
      <c r="K783" s="157"/>
      <c r="L783" s="204">
        <v>0</v>
      </c>
      <c r="M783" s="204">
        <v>1494.06</v>
      </c>
      <c r="N783" s="457">
        <v>5000</v>
      </c>
      <c r="O783" s="332">
        <v>-2000</v>
      </c>
      <c r="P783" s="357">
        <f t="shared" si="299"/>
        <v>3000</v>
      </c>
      <c r="Q783" s="222"/>
      <c r="R783" s="156">
        <f t="shared" si="300"/>
        <v>3000</v>
      </c>
      <c r="S783" s="331">
        <v>678</v>
      </c>
      <c r="T783" s="442"/>
      <c r="U783" s="442"/>
      <c r="V783" s="373"/>
      <c r="W783" s="373"/>
      <c r="X783" s="373"/>
      <c r="Y783" s="345"/>
      <c r="Z783" s="449"/>
      <c r="AA783" s="449"/>
      <c r="AB783" s="449"/>
      <c r="AC783" s="450"/>
      <c r="AD783" s="450"/>
      <c r="AE783" s="450"/>
      <c r="AF783" s="450"/>
      <c r="AG783" s="450"/>
      <c r="AH783" s="450"/>
      <c r="AI783" s="450"/>
      <c r="AJ783" s="450"/>
      <c r="AK783" s="450"/>
      <c r="AL783" s="450"/>
      <c r="AM783" s="450"/>
      <c r="AN783" s="450"/>
      <c r="AO783" s="450"/>
      <c r="AP783" s="450"/>
      <c r="AQ783" s="450"/>
      <c r="AR783" s="450"/>
      <c r="AS783" s="450"/>
      <c r="AT783" s="450"/>
      <c r="AU783" s="450"/>
      <c r="AV783" s="450"/>
      <c r="AW783" s="450"/>
      <c r="AX783" s="450"/>
      <c r="AY783" s="450"/>
      <c r="AZ783" s="450"/>
      <c r="BA783" s="450"/>
      <c r="BB783" s="450"/>
      <c r="BC783" s="450"/>
      <c r="BD783" s="450"/>
      <c r="BE783" s="450"/>
      <c r="BF783" s="450"/>
      <c r="BG783" s="450"/>
      <c r="BH783" s="450"/>
      <c r="BI783" s="450"/>
      <c r="BJ783" s="450"/>
      <c r="BK783" s="450"/>
      <c r="BL783" s="450"/>
      <c r="BM783" s="450"/>
      <c r="BN783" s="450"/>
      <c r="BO783" s="450"/>
      <c r="BP783" s="450"/>
      <c r="BQ783" s="450"/>
      <c r="BR783" s="450"/>
      <c r="BS783" s="450"/>
      <c r="BT783" s="450"/>
      <c r="BU783" s="450"/>
      <c r="BV783" s="450"/>
      <c r="BW783" s="450"/>
      <c r="BX783" s="450"/>
      <c r="BY783" s="450"/>
      <c r="BZ783" s="450"/>
      <c r="CA783" s="450"/>
      <c r="CB783" s="450"/>
      <c r="CC783" s="450"/>
      <c r="CD783" s="450"/>
      <c r="CE783" s="450"/>
      <c r="CF783" s="450"/>
      <c r="CG783" s="450"/>
      <c r="CH783" s="450"/>
      <c r="CI783" s="450"/>
      <c r="CJ783" s="450"/>
      <c r="CK783" s="450"/>
      <c r="CL783" s="450"/>
      <c r="CM783" s="450"/>
      <c r="CN783" s="450"/>
      <c r="CO783" s="450"/>
      <c r="CP783" s="450"/>
      <c r="CQ783" s="450"/>
      <c r="CR783" s="450"/>
      <c r="CS783" s="450"/>
      <c r="CT783" s="450"/>
      <c r="CU783" s="450"/>
      <c r="CV783" s="450"/>
      <c r="CW783" s="450"/>
      <c r="CX783" s="450"/>
      <c r="CY783" s="450"/>
      <c r="CZ783" s="450"/>
      <c r="DA783" s="450"/>
      <c r="DB783" s="450"/>
      <c r="DC783" s="450"/>
      <c r="DD783" s="450"/>
      <c r="DE783" s="450"/>
      <c r="DF783" s="450"/>
      <c r="DG783" s="450"/>
      <c r="DH783" s="450"/>
      <c r="DI783" s="450"/>
      <c r="DJ783" s="450"/>
    </row>
    <row r="784" spans="1:114" s="3" customFormat="1" ht="14.1" customHeight="1" x14ac:dyDescent="0.25">
      <c r="A784" s="110"/>
      <c r="B784" s="115"/>
      <c r="C784" s="104" t="s">
        <v>288</v>
      </c>
      <c r="D784" s="105">
        <v>25663</v>
      </c>
      <c r="E784" s="156">
        <v>30000</v>
      </c>
      <c r="F784" s="20"/>
      <c r="G784" s="273"/>
      <c r="H784" s="156">
        <f t="shared" si="268"/>
        <v>30000</v>
      </c>
      <c r="I784" s="207"/>
      <c r="J784" s="157">
        <v>-30000</v>
      </c>
      <c r="K784" s="157"/>
      <c r="L784" s="204"/>
      <c r="M784" s="204"/>
      <c r="N784" s="457"/>
      <c r="O784" s="332"/>
      <c r="P784" s="357">
        <f t="shared" si="299"/>
        <v>0</v>
      </c>
      <c r="Q784" s="222"/>
      <c r="R784" s="156">
        <f t="shared" si="300"/>
        <v>0</v>
      </c>
      <c r="S784" s="331"/>
      <c r="T784" s="442"/>
      <c r="U784" s="442"/>
      <c r="V784" s="442"/>
      <c r="W784" s="373"/>
      <c r="X784" s="373"/>
      <c r="Y784" s="345"/>
      <c r="Z784" s="449"/>
      <c r="AA784" s="449"/>
      <c r="AB784" s="449"/>
      <c r="AC784" s="450"/>
      <c r="AD784" s="450"/>
      <c r="AE784" s="450"/>
      <c r="AF784" s="450"/>
      <c r="AG784" s="450"/>
      <c r="AH784" s="450"/>
      <c r="AI784" s="450"/>
      <c r="AJ784" s="450"/>
      <c r="AK784" s="450"/>
      <c r="AL784" s="450"/>
      <c r="AM784" s="450"/>
      <c r="AN784" s="450"/>
      <c r="AO784" s="450"/>
      <c r="AP784" s="450"/>
      <c r="AQ784" s="450"/>
      <c r="AR784" s="450"/>
      <c r="AS784" s="450"/>
      <c r="AT784" s="450"/>
      <c r="AU784" s="450"/>
      <c r="AV784" s="450"/>
      <c r="AW784" s="450"/>
      <c r="AX784" s="450"/>
      <c r="AY784" s="450"/>
      <c r="AZ784" s="450"/>
      <c r="BA784" s="450"/>
      <c r="BB784" s="450"/>
      <c r="BC784" s="450"/>
      <c r="BD784" s="450"/>
      <c r="BE784" s="450"/>
      <c r="BF784" s="450"/>
      <c r="BG784" s="450"/>
      <c r="BH784" s="450"/>
      <c r="BI784" s="450"/>
      <c r="BJ784" s="450"/>
      <c r="BK784" s="450"/>
      <c r="BL784" s="450"/>
      <c r="BM784" s="450"/>
      <c r="BN784" s="450"/>
      <c r="BO784" s="450"/>
      <c r="BP784" s="450"/>
      <c r="BQ784" s="450"/>
      <c r="BR784" s="450"/>
      <c r="BS784" s="450"/>
      <c r="BT784" s="450"/>
      <c r="BU784" s="450"/>
      <c r="BV784" s="450"/>
      <c r="BW784" s="450"/>
      <c r="BX784" s="450"/>
      <c r="BY784" s="450"/>
      <c r="BZ784" s="450"/>
      <c r="CA784" s="450"/>
      <c r="CB784" s="450"/>
      <c r="CC784" s="450"/>
      <c r="CD784" s="450"/>
      <c r="CE784" s="450"/>
      <c r="CF784" s="450"/>
      <c r="CG784" s="450"/>
      <c r="CH784" s="450"/>
      <c r="CI784" s="450"/>
      <c r="CJ784" s="450"/>
      <c r="CK784" s="450"/>
      <c r="CL784" s="450"/>
      <c r="CM784" s="450"/>
      <c r="CN784" s="450"/>
      <c r="CO784" s="450"/>
      <c r="CP784" s="450"/>
      <c r="CQ784" s="450"/>
      <c r="CR784" s="450"/>
      <c r="CS784" s="450"/>
      <c r="CT784" s="450"/>
      <c r="CU784" s="450"/>
      <c r="CV784" s="450"/>
      <c r="CW784" s="450"/>
      <c r="CX784" s="450"/>
      <c r="CY784" s="450"/>
      <c r="CZ784" s="450"/>
      <c r="DA784" s="450"/>
      <c r="DB784" s="450"/>
      <c r="DC784" s="450"/>
      <c r="DD784" s="450"/>
      <c r="DE784" s="450"/>
      <c r="DF784" s="450"/>
      <c r="DG784" s="450"/>
      <c r="DH784" s="450"/>
      <c r="DI784" s="450"/>
      <c r="DJ784" s="450"/>
    </row>
    <row r="785" spans="1:114" s="3" customFormat="1" ht="14.1" customHeight="1" x14ac:dyDescent="0.25">
      <c r="A785" s="110"/>
      <c r="B785" s="115"/>
      <c r="C785" s="104" t="s">
        <v>411</v>
      </c>
      <c r="D785" s="105">
        <v>14622</v>
      </c>
      <c r="E785" s="156"/>
      <c r="F785" s="20"/>
      <c r="G785" s="273"/>
      <c r="H785" s="156"/>
      <c r="I785" s="207"/>
      <c r="J785" s="157"/>
      <c r="K785" s="157"/>
      <c r="L785" s="204"/>
      <c r="M785" s="204"/>
      <c r="N785" s="457"/>
      <c r="O785" s="332"/>
      <c r="P785" s="357">
        <f t="shared" si="299"/>
        <v>0</v>
      </c>
      <c r="Q785" s="222"/>
      <c r="R785" s="156">
        <f t="shared" si="300"/>
        <v>0</v>
      </c>
      <c r="S785" s="331"/>
      <c r="T785" s="442"/>
      <c r="U785" s="442"/>
      <c r="V785" s="442"/>
      <c r="W785" s="373"/>
      <c r="X785" s="373"/>
      <c r="Y785" s="345"/>
      <c r="Z785" s="449"/>
      <c r="AA785" s="449"/>
      <c r="AB785" s="449"/>
      <c r="AC785" s="450"/>
      <c r="AD785" s="450"/>
      <c r="AE785" s="450"/>
      <c r="AF785" s="450"/>
      <c r="AG785" s="450"/>
      <c r="AH785" s="450"/>
      <c r="AI785" s="450"/>
      <c r="AJ785" s="450"/>
      <c r="AK785" s="450"/>
      <c r="AL785" s="450"/>
      <c r="AM785" s="450"/>
      <c r="AN785" s="450"/>
      <c r="AO785" s="450"/>
      <c r="AP785" s="450"/>
      <c r="AQ785" s="450"/>
      <c r="AR785" s="450"/>
      <c r="AS785" s="450"/>
      <c r="AT785" s="450"/>
      <c r="AU785" s="450"/>
      <c r="AV785" s="450"/>
      <c r="AW785" s="450"/>
      <c r="AX785" s="450"/>
      <c r="AY785" s="450"/>
      <c r="AZ785" s="450"/>
      <c r="BA785" s="450"/>
      <c r="BB785" s="450"/>
      <c r="BC785" s="450"/>
      <c r="BD785" s="450"/>
      <c r="BE785" s="450"/>
      <c r="BF785" s="450"/>
      <c r="BG785" s="450"/>
      <c r="BH785" s="450"/>
      <c r="BI785" s="450"/>
      <c r="BJ785" s="450"/>
      <c r="BK785" s="450"/>
      <c r="BL785" s="450"/>
      <c r="BM785" s="450"/>
      <c r="BN785" s="450"/>
      <c r="BO785" s="450"/>
      <c r="BP785" s="450"/>
      <c r="BQ785" s="450"/>
      <c r="BR785" s="450"/>
      <c r="BS785" s="450"/>
      <c r="BT785" s="450"/>
      <c r="BU785" s="450"/>
      <c r="BV785" s="450"/>
      <c r="BW785" s="450"/>
      <c r="BX785" s="450"/>
      <c r="BY785" s="450"/>
      <c r="BZ785" s="450"/>
      <c r="CA785" s="450"/>
      <c r="CB785" s="450"/>
      <c r="CC785" s="450"/>
      <c r="CD785" s="450"/>
      <c r="CE785" s="450"/>
      <c r="CF785" s="450"/>
      <c r="CG785" s="450"/>
      <c r="CH785" s="450"/>
      <c r="CI785" s="450"/>
      <c r="CJ785" s="450"/>
      <c r="CK785" s="450"/>
      <c r="CL785" s="450"/>
      <c r="CM785" s="450"/>
      <c r="CN785" s="450"/>
      <c r="CO785" s="450"/>
      <c r="CP785" s="450"/>
      <c r="CQ785" s="450"/>
      <c r="CR785" s="450"/>
      <c r="CS785" s="450"/>
      <c r="CT785" s="450"/>
      <c r="CU785" s="450"/>
      <c r="CV785" s="450"/>
      <c r="CW785" s="450"/>
      <c r="CX785" s="450"/>
      <c r="CY785" s="450"/>
      <c r="CZ785" s="450"/>
      <c r="DA785" s="450"/>
      <c r="DB785" s="450"/>
      <c r="DC785" s="450"/>
      <c r="DD785" s="450"/>
      <c r="DE785" s="450"/>
      <c r="DF785" s="450"/>
      <c r="DG785" s="450"/>
      <c r="DH785" s="450"/>
      <c r="DI785" s="450"/>
      <c r="DJ785" s="450"/>
    </row>
    <row r="786" spans="1:114" s="3" customFormat="1" ht="14.1" customHeight="1" x14ac:dyDescent="0.25">
      <c r="A786" s="110"/>
      <c r="B786" s="115"/>
      <c r="C786" s="104" t="s">
        <v>412</v>
      </c>
      <c r="D786" s="105">
        <v>31342</v>
      </c>
      <c r="E786" s="156">
        <v>1082</v>
      </c>
      <c r="F786" s="20"/>
      <c r="G786" s="273"/>
      <c r="H786" s="156">
        <f t="shared" si="268"/>
        <v>1082</v>
      </c>
      <c r="I786" s="293"/>
      <c r="J786" s="159"/>
      <c r="K786" s="159"/>
      <c r="L786" s="340"/>
      <c r="M786" s="204">
        <v>555</v>
      </c>
      <c r="N786" s="457">
        <v>1082</v>
      </c>
      <c r="O786" s="332"/>
      <c r="P786" s="357">
        <f t="shared" si="299"/>
        <v>1082</v>
      </c>
      <c r="Q786" s="222"/>
      <c r="R786" s="156">
        <f t="shared" si="300"/>
        <v>1082</v>
      </c>
      <c r="S786" s="331">
        <v>561</v>
      </c>
      <c r="T786" s="442"/>
      <c r="U786" s="442"/>
      <c r="V786" s="442"/>
      <c r="W786" s="445"/>
      <c r="X786" s="373"/>
      <c r="Y786" s="345"/>
      <c r="Z786" s="449"/>
      <c r="AA786" s="449"/>
      <c r="AB786" s="449"/>
      <c r="AC786" s="450"/>
      <c r="AD786" s="450"/>
      <c r="AE786" s="450"/>
      <c r="AF786" s="450"/>
      <c r="AG786" s="450"/>
      <c r="AH786" s="450"/>
      <c r="AI786" s="450"/>
      <c r="AJ786" s="450"/>
      <c r="AK786" s="450"/>
      <c r="AL786" s="450"/>
      <c r="AM786" s="450"/>
      <c r="AN786" s="450"/>
      <c r="AO786" s="450"/>
      <c r="AP786" s="450"/>
      <c r="AQ786" s="450"/>
      <c r="AR786" s="450"/>
      <c r="AS786" s="450"/>
      <c r="AT786" s="450"/>
      <c r="AU786" s="450"/>
      <c r="AV786" s="450"/>
      <c r="AW786" s="450"/>
      <c r="AX786" s="450"/>
      <c r="AY786" s="450"/>
      <c r="AZ786" s="450"/>
      <c r="BA786" s="450"/>
      <c r="BB786" s="450"/>
      <c r="BC786" s="450"/>
      <c r="BD786" s="450"/>
      <c r="BE786" s="450"/>
      <c r="BF786" s="450"/>
      <c r="BG786" s="450"/>
      <c r="BH786" s="450"/>
      <c r="BI786" s="450"/>
      <c r="BJ786" s="450"/>
      <c r="BK786" s="450"/>
      <c r="BL786" s="450"/>
      <c r="BM786" s="450"/>
      <c r="BN786" s="450"/>
      <c r="BO786" s="450"/>
      <c r="BP786" s="450"/>
      <c r="BQ786" s="450"/>
      <c r="BR786" s="450"/>
      <c r="BS786" s="450"/>
      <c r="BT786" s="450"/>
      <c r="BU786" s="450"/>
      <c r="BV786" s="450"/>
      <c r="BW786" s="450"/>
      <c r="BX786" s="450"/>
      <c r="BY786" s="450"/>
      <c r="BZ786" s="450"/>
      <c r="CA786" s="450"/>
      <c r="CB786" s="450"/>
      <c r="CC786" s="450"/>
      <c r="CD786" s="450"/>
      <c r="CE786" s="450"/>
      <c r="CF786" s="450"/>
      <c r="CG786" s="450"/>
      <c r="CH786" s="450"/>
      <c r="CI786" s="450"/>
      <c r="CJ786" s="450"/>
      <c r="CK786" s="450"/>
      <c r="CL786" s="450"/>
      <c r="CM786" s="450"/>
      <c r="CN786" s="450"/>
      <c r="CO786" s="450"/>
      <c r="CP786" s="450"/>
      <c r="CQ786" s="450"/>
      <c r="CR786" s="450"/>
      <c r="CS786" s="450"/>
      <c r="CT786" s="450"/>
      <c r="CU786" s="450"/>
      <c r="CV786" s="450"/>
      <c r="CW786" s="450"/>
      <c r="CX786" s="450"/>
      <c r="CY786" s="450"/>
      <c r="CZ786" s="450"/>
      <c r="DA786" s="450"/>
      <c r="DB786" s="450"/>
      <c r="DC786" s="450"/>
      <c r="DD786" s="450"/>
      <c r="DE786" s="450"/>
      <c r="DF786" s="450"/>
      <c r="DG786" s="450"/>
      <c r="DH786" s="450"/>
      <c r="DI786" s="450"/>
      <c r="DJ786" s="450"/>
    </row>
    <row r="787" spans="1:114" s="3" customFormat="1" ht="14.1" customHeight="1" x14ac:dyDescent="0.25">
      <c r="A787" s="110"/>
      <c r="B787" s="115"/>
      <c r="C787" s="104" t="s">
        <v>413</v>
      </c>
      <c r="D787" s="105">
        <v>15</v>
      </c>
      <c r="E787" s="156"/>
      <c r="F787" s="20"/>
      <c r="G787" s="273"/>
      <c r="H787" s="156"/>
      <c r="I787" s="293"/>
      <c r="J787" s="159"/>
      <c r="K787" s="159"/>
      <c r="L787" s="340"/>
      <c r="M787" s="204">
        <v>10</v>
      </c>
      <c r="N787" s="457"/>
      <c r="O787" s="332"/>
      <c r="P787" s="357">
        <f t="shared" si="299"/>
        <v>0</v>
      </c>
      <c r="Q787" s="222"/>
      <c r="R787" s="156">
        <f t="shared" si="300"/>
        <v>0</v>
      </c>
      <c r="S787" s="331"/>
      <c r="T787" s="442"/>
      <c r="U787" s="442"/>
      <c r="V787" s="442"/>
      <c r="W787" s="445"/>
      <c r="X787" s="373"/>
      <c r="Y787" s="345"/>
      <c r="Z787" s="449"/>
      <c r="AA787" s="449"/>
      <c r="AB787" s="449"/>
      <c r="AC787" s="450"/>
      <c r="AD787" s="450"/>
      <c r="AE787" s="450"/>
      <c r="AF787" s="450"/>
      <c r="AG787" s="450"/>
      <c r="AH787" s="450"/>
      <c r="AI787" s="450"/>
      <c r="AJ787" s="450"/>
      <c r="AK787" s="450"/>
      <c r="AL787" s="450"/>
      <c r="AM787" s="450"/>
      <c r="AN787" s="450"/>
      <c r="AO787" s="450"/>
      <c r="AP787" s="450"/>
      <c r="AQ787" s="450"/>
      <c r="AR787" s="450"/>
      <c r="AS787" s="450"/>
      <c r="AT787" s="450"/>
      <c r="AU787" s="450"/>
      <c r="AV787" s="450"/>
      <c r="AW787" s="450"/>
      <c r="AX787" s="450"/>
      <c r="AY787" s="450"/>
      <c r="AZ787" s="450"/>
      <c r="BA787" s="450"/>
      <c r="BB787" s="450"/>
      <c r="BC787" s="450"/>
      <c r="BD787" s="450"/>
      <c r="BE787" s="450"/>
      <c r="BF787" s="450"/>
      <c r="BG787" s="450"/>
      <c r="BH787" s="450"/>
      <c r="BI787" s="450"/>
      <c r="BJ787" s="450"/>
      <c r="BK787" s="450"/>
      <c r="BL787" s="450"/>
      <c r="BM787" s="450"/>
      <c r="BN787" s="450"/>
      <c r="BO787" s="450"/>
      <c r="BP787" s="450"/>
      <c r="BQ787" s="450"/>
      <c r="BR787" s="450"/>
      <c r="BS787" s="450"/>
      <c r="BT787" s="450"/>
      <c r="BU787" s="450"/>
      <c r="BV787" s="450"/>
      <c r="BW787" s="450"/>
      <c r="BX787" s="450"/>
      <c r="BY787" s="450"/>
      <c r="BZ787" s="450"/>
      <c r="CA787" s="450"/>
      <c r="CB787" s="450"/>
      <c r="CC787" s="450"/>
      <c r="CD787" s="450"/>
      <c r="CE787" s="450"/>
      <c r="CF787" s="450"/>
      <c r="CG787" s="450"/>
      <c r="CH787" s="450"/>
      <c r="CI787" s="450"/>
      <c r="CJ787" s="450"/>
      <c r="CK787" s="450"/>
      <c r="CL787" s="450"/>
      <c r="CM787" s="450"/>
      <c r="CN787" s="450"/>
      <c r="CO787" s="450"/>
      <c r="CP787" s="450"/>
      <c r="CQ787" s="450"/>
      <c r="CR787" s="450"/>
      <c r="CS787" s="450"/>
      <c r="CT787" s="450"/>
      <c r="CU787" s="450"/>
      <c r="CV787" s="450"/>
      <c r="CW787" s="450"/>
      <c r="CX787" s="450"/>
      <c r="CY787" s="450"/>
      <c r="CZ787" s="450"/>
      <c r="DA787" s="450"/>
      <c r="DB787" s="450"/>
      <c r="DC787" s="450"/>
      <c r="DD787" s="450"/>
      <c r="DE787" s="450"/>
      <c r="DF787" s="450"/>
      <c r="DG787" s="450"/>
      <c r="DH787" s="450"/>
      <c r="DI787" s="450"/>
      <c r="DJ787" s="450"/>
    </row>
    <row r="788" spans="1:114" s="3" customFormat="1" ht="14.1" customHeight="1" x14ac:dyDescent="0.25">
      <c r="A788" s="110"/>
      <c r="B788" s="115"/>
      <c r="C788" s="104" t="s">
        <v>287</v>
      </c>
      <c r="D788" s="105">
        <v>468227</v>
      </c>
      <c r="E788" s="156">
        <v>466503</v>
      </c>
      <c r="F788" s="156"/>
      <c r="G788" s="273"/>
      <c r="H788" s="156">
        <f t="shared" si="268"/>
        <v>281243</v>
      </c>
      <c r="I788" s="207">
        <v>-185260</v>
      </c>
      <c r="J788" s="157">
        <v>29520</v>
      </c>
      <c r="K788" s="157"/>
      <c r="L788" s="204"/>
      <c r="M788" s="204">
        <v>284974</v>
      </c>
      <c r="N788" s="457">
        <v>320910</v>
      </c>
      <c r="O788" s="332"/>
      <c r="P788" s="357">
        <f t="shared" si="299"/>
        <v>320910</v>
      </c>
      <c r="Q788" s="232"/>
      <c r="R788" s="156">
        <f t="shared" si="300"/>
        <v>320910</v>
      </c>
      <c r="S788" s="331">
        <v>185342</v>
      </c>
      <c r="T788" s="442"/>
      <c r="U788" s="442"/>
      <c r="V788" s="442"/>
      <c r="W788" s="445"/>
      <c r="X788" s="373"/>
      <c r="Y788" s="345"/>
      <c r="Z788" s="449"/>
      <c r="AA788" s="449"/>
      <c r="AB788" s="449"/>
      <c r="AC788" s="450"/>
      <c r="AD788" s="450"/>
      <c r="AE788" s="450"/>
      <c r="AF788" s="450"/>
      <c r="AG788" s="450"/>
      <c r="AH788" s="450"/>
      <c r="AI788" s="450"/>
      <c r="AJ788" s="450"/>
      <c r="AK788" s="450"/>
      <c r="AL788" s="450"/>
      <c r="AM788" s="450"/>
      <c r="AN788" s="450"/>
      <c r="AO788" s="450"/>
      <c r="AP788" s="450"/>
      <c r="AQ788" s="450"/>
      <c r="AR788" s="450"/>
      <c r="AS788" s="450"/>
      <c r="AT788" s="450"/>
      <c r="AU788" s="450"/>
      <c r="AV788" s="450"/>
      <c r="AW788" s="450"/>
      <c r="AX788" s="450"/>
      <c r="AY788" s="450"/>
      <c r="AZ788" s="450"/>
      <c r="BA788" s="450"/>
      <c r="BB788" s="450"/>
      <c r="BC788" s="450"/>
      <c r="BD788" s="450"/>
      <c r="BE788" s="450"/>
      <c r="BF788" s="450"/>
      <c r="BG788" s="450"/>
      <c r="BH788" s="450"/>
      <c r="BI788" s="450"/>
      <c r="BJ788" s="450"/>
      <c r="BK788" s="450"/>
      <c r="BL788" s="450"/>
      <c r="BM788" s="450"/>
      <c r="BN788" s="450"/>
      <c r="BO788" s="450"/>
      <c r="BP788" s="450"/>
      <c r="BQ788" s="450"/>
      <c r="BR788" s="450"/>
      <c r="BS788" s="450"/>
      <c r="BT788" s="450"/>
      <c r="BU788" s="450"/>
      <c r="BV788" s="450"/>
      <c r="BW788" s="450"/>
      <c r="BX788" s="450"/>
      <c r="BY788" s="450"/>
      <c r="BZ788" s="450"/>
      <c r="CA788" s="450"/>
      <c r="CB788" s="450"/>
      <c r="CC788" s="450"/>
      <c r="CD788" s="450"/>
      <c r="CE788" s="450"/>
      <c r="CF788" s="450"/>
      <c r="CG788" s="450"/>
      <c r="CH788" s="450"/>
      <c r="CI788" s="450"/>
      <c r="CJ788" s="450"/>
      <c r="CK788" s="450"/>
      <c r="CL788" s="450"/>
      <c r="CM788" s="450"/>
      <c r="CN788" s="450"/>
      <c r="CO788" s="450"/>
      <c r="CP788" s="450"/>
      <c r="CQ788" s="450"/>
      <c r="CR788" s="450"/>
      <c r="CS788" s="450"/>
      <c r="CT788" s="450"/>
      <c r="CU788" s="450"/>
      <c r="CV788" s="450"/>
      <c r="CW788" s="450"/>
      <c r="CX788" s="450"/>
      <c r="CY788" s="450"/>
      <c r="CZ788" s="450"/>
      <c r="DA788" s="450"/>
      <c r="DB788" s="450"/>
      <c r="DC788" s="450"/>
      <c r="DD788" s="450"/>
      <c r="DE788" s="450"/>
      <c r="DF788" s="450"/>
      <c r="DG788" s="450"/>
      <c r="DH788" s="450"/>
      <c r="DI788" s="450"/>
      <c r="DJ788" s="450"/>
    </row>
    <row r="789" spans="1:114" ht="14.1" customHeight="1" x14ac:dyDescent="0.25">
      <c r="A789" s="43"/>
      <c r="B789" s="44" t="s">
        <v>182</v>
      </c>
      <c r="C789" s="45" t="s">
        <v>162</v>
      </c>
      <c r="D789" s="20">
        <v>4801</v>
      </c>
      <c r="E789" s="156">
        <v>4000</v>
      </c>
      <c r="F789" s="20"/>
      <c r="G789" s="273"/>
      <c r="H789" s="156">
        <f t="shared" si="268"/>
        <v>4000</v>
      </c>
      <c r="I789" s="207"/>
      <c r="J789" s="157">
        <v>-2273</v>
      </c>
      <c r="K789" s="157">
        <v>12311</v>
      </c>
      <c r="L789" s="157">
        <v>14038</v>
      </c>
      <c r="M789" s="157">
        <v>1551.15</v>
      </c>
      <c r="N789" s="228">
        <v>4600</v>
      </c>
      <c r="O789" s="77"/>
      <c r="P789" s="228">
        <f t="shared" si="299"/>
        <v>4600</v>
      </c>
      <c r="Q789" s="222"/>
      <c r="R789" s="156">
        <f t="shared" si="300"/>
        <v>4600</v>
      </c>
      <c r="S789" s="331">
        <v>1045</v>
      </c>
      <c r="T789" s="442"/>
      <c r="U789" s="442"/>
      <c r="V789" s="442"/>
      <c r="W789" s="445"/>
      <c r="Y789" s="345"/>
    </row>
    <row r="790" spans="1:114" ht="14.1" customHeight="1" x14ac:dyDescent="0.25">
      <c r="A790" s="43"/>
      <c r="B790" s="44" t="s">
        <v>183</v>
      </c>
      <c r="C790" s="45" t="s">
        <v>184</v>
      </c>
      <c r="D790" s="20">
        <v>8786</v>
      </c>
      <c r="E790" s="156">
        <v>8500</v>
      </c>
      <c r="F790" s="20"/>
      <c r="G790" s="273"/>
      <c r="H790" s="156">
        <f t="shared" si="268"/>
        <v>8500</v>
      </c>
      <c r="I790" s="207"/>
      <c r="J790" s="157">
        <v>-5392</v>
      </c>
      <c r="K790" s="157"/>
      <c r="L790" s="157">
        <v>6108</v>
      </c>
      <c r="M790" s="157">
        <v>5055.88</v>
      </c>
      <c r="N790" s="350">
        <v>7900</v>
      </c>
      <c r="O790" s="77"/>
      <c r="P790" s="228">
        <f t="shared" si="299"/>
        <v>7900</v>
      </c>
      <c r="Q790" s="222"/>
      <c r="R790" s="156">
        <f t="shared" si="300"/>
        <v>7900</v>
      </c>
      <c r="S790" s="331">
        <v>5261</v>
      </c>
      <c r="T790" s="442"/>
      <c r="U790" s="442"/>
      <c r="V790" s="442"/>
      <c r="W790" s="445"/>
      <c r="Y790" s="345"/>
    </row>
    <row r="791" spans="1:114" ht="14.1" customHeight="1" x14ac:dyDescent="0.25">
      <c r="A791" s="43"/>
      <c r="B791" s="44">
        <v>5516</v>
      </c>
      <c r="C791" s="45" t="s">
        <v>414</v>
      </c>
      <c r="D791" s="20"/>
      <c r="E791" s="156">
        <v>7500</v>
      </c>
      <c r="F791" s="20"/>
      <c r="G791" s="273"/>
      <c r="H791" s="156">
        <v>7500</v>
      </c>
      <c r="I791" s="207">
        <v>7500</v>
      </c>
      <c r="J791" s="157"/>
      <c r="K791" s="157"/>
      <c r="L791" s="157">
        <v>6500</v>
      </c>
      <c r="M791" s="157">
        <v>0</v>
      </c>
      <c r="N791" s="350">
        <v>7500</v>
      </c>
      <c r="O791" s="77">
        <v>-7500</v>
      </c>
      <c r="P791" s="228">
        <f t="shared" si="299"/>
        <v>0</v>
      </c>
      <c r="Q791" s="222"/>
      <c r="R791" s="156">
        <f t="shared" si="300"/>
        <v>0</v>
      </c>
      <c r="S791" s="331"/>
      <c r="T791" s="442"/>
      <c r="U791" s="442"/>
      <c r="V791" s="442"/>
      <c r="W791" s="445"/>
      <c r="Y791" s="345"/>
    </row>
    <row r="792" spans="1:114" ht="14.1" customHeight="1" x14ac:dyDescent="0.25">
      <c r="A792" s="43"/>
      <c r="B792" s="44" t="s">
        <v>415</v>
      </c>
      <c r="C792" s="45" t="s">
        <v>416</v>
      </c>
      <c r="D792" s="20">
        <v>50136</v>
      </c>
      <c r="E792" s="156">
        <v>52890</v>
      </c>
      <c r="F792" s="20"/>
      <c r="G792" s="273"/>
      <c r="H792" s="156">
        <f t="shared" si="268"/>
        <v>52890</v>
      </c>
      <c r="I792" s="207"/>
      <c r="J792" s="157">
        <v>-15000</v>
      </c>
      <c r="K792" s="157"/>
      <c r="L792" s="157">
        <v>37890</v>
      </c>
      <c r="M792" s="157">
        <v>32128.18</v>
      </c>
      <c r="N792" s="350">
        <v>50200</v>
      </c>
      <c r="O792" s="77"/>
      <c r="P792" s="228">
        <f t="shared" si="299"/>
        <v>50200</v>
      </c>
      <c r="Q792" s="331"/>
      <c r="R792" s="156">
        <f t="shared" si="300"/>
        <v>50200</v>
      </c>
      <c r="S792" s="331">
        <v>17392</v>
      </c>
      <c r="T792" s="442"/>
      <c r="U792" s="442"/>
      <c r="V792" s="442"/>
      <c r="W792" s="445"/>
      <c r="Y792" s="345"/>
    </row>
    <row r="793" spans="1:114" ht="14.1" customHeight="1" x14ac:dyDescent="0.25">
      <c r="A793" s="43"/>
      <c r="B793" s="44" t="s">
        <v>187</v>
      </c>
      <c r="C793" s="45" t="s">
        <v>188</v>
      </c>
      <c r="D793" s="20">
        <v>281</v>
      </c>
      <c r="E793" s="156">
        <v>600</v>
      </c>
      <c r="F793" s="20"/>
      <c r="G793" s="273"/>
      <c r="H793" s="156">
        <f t="shared" si="268"/>
        <v>600</v>
      </c>
      <c r="I793" s="207"/>
      <c r="J793" s="157">
        <v>-400</v>
      </c>
      <c r="K793" s="157"/>
      <c r="L793" s="157">
        <v>200</v>
      </c>
      <c r="M793" s="157">
        <v>195.72</v>
      </c>
      <c r="N793" s="350">
        <v>1500</v>
      </c>
      <c r="O793" s="77"/>
      <c r="P793" s="228">
        <f t="shared" si="299"/>
        <v>1500</v>
      </c>
      <c r="Q793" s="331"/>
      <c r="R793" s="156">
        <f t="shared" si="300"/>
        <v>1500</v>
      </c>
      <c r="S793" s="331"/>
      <c r="T793" s="442"/>
      <c r="U793" s="442"/>
      <c r="V793" s="442"/>
      <c r="Y793" s="345"/>
    </row>
    <row r="794" spans="1:114" ht="14.1" customHeight="1" x14ac:dyDescent="0.25">
      <c r="A794" s="43"/>
      <c r="B794" s="44" t="s">
        <v>417</v>
      </c>
      <c r="C794" s="45" t="s">
        <v>418</v>
      </c>
      <c r="D794" s="20">
        <v>29906</v>
      </c>
      <c r="E794" s="156">
        <v>28000</v>
      </c>
      <c r="F794" s="20"/>
      <c r="G794" s="273"/>
      <c r="H794" s="156">
        <f t="shared" si="268"/>
        <v>28000</v>
      </c>
      <c r="I794" s="207"/>
      <c r="J794" s="157">
        <v>-10000</v>
      </c>
      <c r="K794" s="157">
        <v>1398</v>
      </c>
      <c r="L794" s="157">
        <v>19398</v>
      </c>
      <c r="M794" s="157">
        <v>19279.54</v>
      </c>
      <c r="N794" s="350">
        <v>28000</v>
      </c>
      <c r="O794" s="77"/>
      <c r="P794" s="228">
        <f t="shared" si="299"/>
        <v>28000</v>
      </c>
      <c r="Q794" s="331"/>
      <c r="R794" s="156">
        <f t="shared" si="300"/>
        <v>28000</v>
      </c>
      <c r="S794" s="331">
        <v>14966</v>
      </c>
      <c r="T794" s="442"/>
      <c r="U794" s="442"/>
      <c r="V794" s="442"/>
      <c r="Y794" s="345"/>
    </row>
    <row r="795" spans="1:114" ht="14.1" customHeight="1" x14ac:dyDescent="0.25">
      <c r="A795" s="43"/>
      <c r="B795" s="44" t="s">
        <v>189</v>
      </c>
      <c r="C795" s="45" t="s">
        <v>190</v>
      </c>
      <c r="D795" s="20">
        <v>1507</v>
      </c>
      <c r="E795" s="156">
        <v>2800</v>
      </c>
      <c r="F795" s="20"/>
      <c r="G795" s="273"/>
      <c r="H795" s="156">
        <f t="shared" si="268"/>
        <v>2800</v>
      </c>
      <c r="I795" s="207"/>
      <c r="J795" s="157"/>
      <c r="K795" s="157"/>
      <c r="L795" s="157">
        <v>2800</v>
      </c>
      <c r="M795" s="157">
        <v>828.83</v>
      </c>
      <c r="N795" s="350">
        <v>2500</v>
      </c>
      <c r="O795" s="77"/>
      <c r="P795" s="228">
        <f t="shared" si="299"/>
        <v>2500</v>
      </c>
      <c r="Q795" s="331"/>
      <c r="R795" s="156">
        <f t="shared" si="300"/>
        <v>2500</v>
      </c>
      <c r="S795" s="331">
        <v>199</v>
      </c>
      <c r="T795" s="442"/>
      <c r="U795" s="442"/>
      <c r="V795" s="442"/>
      <c r="Y795" s="345"/>
    </row>
    <row r="796" spans="1:114" ht="14.1" customHeight="1" x14ac:dyDescent="0.25">
      <c r="A796" s="43"/>
      <c r="B796" s="44" t="s">
        <v>214</v>
      </c>
      <c r="C796" s="45" t="s">
        <v>163</v>
      </c>
      <c r="D796" s="20">
        <v>2065</v>
      </c>
      <c r="E796" s="156">
        <v>4627</v>
      </c>
      <c r="F796" s="20"/>
      <c r="G796" s="273"/>
      <c r="H796" s="156">
        <f>E796+I796</f>
        <v>4627</v>
      </c>
      <c r="I796" s="207"/>
      <c r="J796" s="157"/>
      <c r="K796" s="157"/>
      <c r="L796" s="157">
        <v>2627</v>
      </c>
      <c r="M796" s="157">
        <v>2311.91</v>
      </c>
      <c r="N796" s="350">
        <v>3000</v>
      </c>
      <c r="O796" s="77"/>
      <c r="P796" s="228">
        <f t="shared" si="299"/>
        <v>3000</v>
      </c>
      <c r="Q796" s="331"/>
      <c r="R796" s="156">
        <f t="shared" si="300"/>
        <v>3000</v>
      </c>
      <c r="S796" s="331">
        <v>1129</v>
      </c>
      <c r="T796" s="442"/>
      <c r="U796" s="442"/>
      <c r="V796" s="442"/>
      <c r="Y796" s="345"/>
    </row>
    <row r="797" spans="1:114" ht="14.1" customHeight="1" x14ac:dyDescent="0.25">
      <c r="A797" s="67" t="s">
        <v>419</v>
      </c>
      <c r="B797" s="68"/>
      <c r="C797" s="69" t="s">
        <v>420</v>
      </c>
      <c r="D797" s="79">
        <f>+D798+D799+D800</f>
        <v>741659</v>
      </c>
      <c r="E797" s="79">
        <f>+E798+E799+E800</f>
        <v>916877</v>
      </c>
      <c r="F797" s="79">
        <f t="shared" ref="F797:H797" si="305">+F798+F799+F800</f>
        <v>0</v>
      </c>
      <c r="G797" s="75">
        <f t="shared" si="305"/>
        <v>0</v>
      </c>
      <c r="H797" s="106">
        <f t="shared" si="305"/>
        <v>684983</v>
      </c>
      <c r="I797" s="239">
        <f>+I798+I799+I800</f>
        <v>-232394</v>
      </c>
      <c r="J797" s="75">
        <f>+J798+J799+J800</f>
        <v>-5000</v>
      </c>
      <c r="K797" s="75">
        <f t="shared" ref="K797:M797" si="306">+K798+K799+K800</f>
        <v>-39000</v>
      </c>
      <c r="L797" s="75">
        <f t="shared" si="306"/>
        <v>634679</v>
      </c>
      <c r="M797" s="75">
        <f t="shared" si="306"/>
        <v>541274.93000000005</v>
      </c>
      <c r="N797" s="70">
        <f>+N798+N799+N800</f>
        <v>673896</v>
      </c>
      <c r="O797" s="78">
        <f>+O798+O799+O800</f>
        <v>-25000</v>
      </c>
      <c r="P797" s="70">
        <f>+O797+N797</f>
        <v>648896</v>
      </c>
      <c r="Q797" s="341"/>
      <c r="R797" s="79">
        <f>+Q797+P797</f>
        <v>648896</v>
      </c>
      <c r="S797" s="224">
        <f>+S798+S799+S800</f>
        <v>329773.84999999998</v>
      </c>
      <c r="T797" s="442"/>
      <c r="U797" s="442"/>
      <c r="V797" s="442"/>
      <c r="Y797" s="345"/>
    </row>
    <row r="798" spans="1:114" ht="14.1" customHeight="1" x14ac:dyDescent="0.25">
      <c r="A798" s="43" t="s">
        <v>406</v>
      </c>
      <c r="B798" s="50">
        <v>4500</v>
      </c>
      <c r="C798" s="51" t="s">
        <v>407</v>
      </c>
      <c r="D798" s="21">
        <v>2448</v>
      </c>
      <c r="E798" s="153">
        <v>13094</v>
      </c>
      <c r="F798" s="21"/>
      <c r="G798" s="273"/>
      <c r="H798" s="156">
        <f t="shared" ref="H798:H846" si="307">E798+I798</f>
        <v>0</v>
      </c>
      <c r="I798" s="205">
        <v>-13094</v>
      </c>
      <c r="J798" s="184"/>
      <c r="K798" s="184"/>
      <c r="L798" s="184"/>
      <c r="M798" s="184"/>
      <c r="N798" s="98"/>
      <c r="O798" s="76">
        <v>0</v>
      </c>
      <c r="P798" s="196">
        <f t="shared" ref="P798:P822" si="308">+O798+N798</f>
        <v>0</v>
      </c>
      <c r="Q798" s="331"/>
      <c r="R798" s="156">
        <f>+Q798+P798</f>
        <v>0</v>
      </c>
      <c r="S798" s="331">
        <v>0</v>
      </c>
      <c r="T798" s="442"/>
      <c r="U798" s="442"/>
      <c r="V798" s="442"/>
      <c r="Y798" s="345"/>
    </row>
    <row r="799" spans="1:114" ht="14.1" customHeight="1" x14ac:dyDescent="0.25">
      <c r="A799" s="43"/>
      <c r="B799" s="50" t="s">
        <v>151</v>
      </c>
      <c r="C799" s="51" t="s">
        <v>152</v>
      </c>
      <c r="D799" s="19">
        <v>450389</v>
      </c>
      <c r="E799" s="153">
        <v>487600</v>
      </c>
      <c r="F799" s="21"/>
      <c r="G799" s="273"/>
      <c r="H799" s="156">
        <f t="shared" si="307"/>
        <v>492800</v>
      </c>
      <c r="I799" s="205">
        <v>5200</v>
      </c>
      <c r="J799" s="184">
        <v>-5000</v>
      </c>
      <c r="K799" s="184"/>
      <c r="L799" s="184">
        <v>487800</v>
      </c>
      <c r="M799" s="184">
        <v>450911.38</v>
      </c>
      <c r="N799" s="98">
        <v>492800</v>
      </c>
      <c r="O799" s="76">
        <v>0</v>
      </c>
      <c r="P799" s="196">
        <f t="shared" si="308"/>
        <v>492800</v>
      </c>
      <c r="Q799" s="331"/>
      <c r="R799" s="156">
        <f t="shared" ref="R799:R822" si="309">+Q799+P799</f>
        <v>492800</v>
      </c>
      <c r="S799" s="390">
        <v>274526.84999999998</v>
      </c>
      <c r="T799" s="442"/>
      <c r="U799" s="442"/>
      <c r="V799" s="442"/>
      <c r="Y799" s="449"/>
    </row>
    <row r="800" spans="1:114" ht="14.1" customHeight="1" x14ac:dyDescent="0.25">
      <c r="A800" s="43"/>
      <c r="B800" s="50" t="s">
        <v>153</v>
      </c>
      <c r="C800" s="51" t="s">
        <v>154</v>
      </c>
      <c r="D800" s="21">
        <f>+D801+D802+D803+D814+D815+D816+D818+D819+D820+D821+D822</f>
        <v>288822</v>
      </c>
      <c r="E800" s="153">
        <f>+E801+E802+E803+E814+E815+E816+E818+E819+E820+E821+E822</f>
        <v>416183</v>
      </c>
      <c r="F800" s="153">
        <f t="shared" ref="F800:G800" si="310">+F801+F802+F803+F814+F815+F816+F818+F819+F820+F821+F822</f>
        <v>0</v>
      </c>
      <c r="G800" s="184">
        <f t="shared" si="310"/>
        <v>0</v>
      </c>
      <c r="H800" s="153">
        <f>+H801+H802+H803+H814+H815+H816+H818+H817+H819+H820+H821+H822</f>
        <v>192183</v>
      </c>
      <c r="I800" s="205">
        <f>+I803+I815</f>
        <v>-224500</v>
      </c>
      <c r="J800" s="184"/>
      <c r="K800" s="184">
        <f>+K801+K802+K803+K814+K815+K816+K817+K818+K819+K820+K821+K822</f>
        <v>-39000</v>
      </c>
      <c r="L800" s="184">
        <f>+L801+L802+L803+L814+L815+L816+L817+L818+L819+L820+L821+L822</f>
        <v>146879</v>
      </c>
      <c r="M800" s="184">
        <f>+M801+M802+M803+M814+M815+M816+M817+M818+M819+M820+M821+M822</f>
        <v>90363.55</v>
      </c>
      <c r="N800" s="196">
        <f>+N801+N802+N803+N814+N815+N816+N817+N818+N819+N820+N821+N822</f>
        <v>181096</v>
      </c>
      <c r="O800" s="320">
        <f>+O801+O802+O803+O814+O815+O816+O817+O818+O819+O820+O821+O822</f>
        <v>-25000</v>
      </c>
      <c r="P800" s="196">
        <f t="shared" si="308"/>
        <v>156096</v>
      </c>
      <c r="Q800" s="331"/>
      <c r="R800" s="156">
        <f t="shared" si="309"/>
        <v>156096</v>
      </c>
      <c r="S800" s="331">
        <f>+S801+S802+S803+S814+S815+S816+S817+S818+S819+S820+S821+S822</f>
        <v>55247</v>
      </c>
      <c r="T800" s="442"/>
      <c r="U800" s="442"/>
      <c r="V800" s="442"/>
      <c r="Y800" s="449"/>
    </row>
    <row r="801" spans="1:114" ht="15" customHeight="1" x14ac:dyDescent="0.25">
      <c r="A801" s="43"/>
      <c r="B801" s="44" t="s">
        <v>155</v>
      </c>
      <c r="C801" s="45" t="s">
        <v>230</v>
      </c>
      <c r="D801" s="20">
        <v>643</v>
      </c>
      <c r="E801" s="156">
        <v>1000</v>
      </c>
      <c r="F801" s="20"/>
      <c r="G801" s="273"/>
      <c r="H801" s="156">
        <f t="shared" si="307"/>
        <v>1000</v>
      </c>
      <c r="I801" s="207"/>
      <c r="J801" s="157"/>
      <c r="K801" s="157"/>
      <c r="L801" s="157">
        <v>1000</v>
      </c>
      <c r="M801" s="157">
        <v>312</v>
      </c>
      <c r="N801" s="228">
        <v>750</v>
      </c>
      <c r="O801" s="222"/>
      <c r="P801" s="228">
        <f t="shared" si="308"/>
        <v>750</v>
      </c>
      <c r="Q801" s="331"/>
      <c r="R801" s="156">
        <f t="shared" si="309"/>
        <v>750</v>
      </c>
      <c r="S801" s="331">
        <v>301</v>
      </c>
      <c r="T801" s="442"/>
      <c r="U801" s="442"/>
      <c r="V801" s="442"/>
      <c r="Y801" s="449"/>
    </row>
    <row r="802" spans="1:114" ht="14.1" customHeight="1" x14ac:dyDescent="0.25">
      <c r="A802" s="43"/>
      <c r="B802" s="44" t="s">
        <v>158</v>
      </c>
      <c r="C802" s="45" t="s">
        <v>169</v>
      </c>
      <c r="D802" s="20">
        <v>2492</v>
      </c>
      <c r="E802" s="156">
        <v>2500</v>
      </c>
      <c r="F802" s="20"/>
      <c r="G802" s="273"/>
      <c r="H802" s="156">
        <f t="shared" si="307"/>
        <v>2500</v>
      </c>
      <c r="I802" s="207"/>
      <c r="J802" s="157"/>
      <c r="K802" s="157"/>
      <c r="L802" s="157">
        <v>2500</v>
      </c>
      <c r="M802" s="157">
        <v>1075</v>
      </c>
      <c r="N802" s="228">
        <v>2500</v>
      </c>
      <c r="O802" s="222"/>
      <c r="P802" s="228">
        <f t="shared" si="308"/>
        <v>2500</v>
      </c>
      <c r="Q802" s="331"/>
      <c r="R802" s="156">
        <f t="shared" si="309"/>
        <v>2500</v>
      </c>
      <c r="S802" s="331">
        <v>164</v>
      </c>
      <c r="T802" s="442"/>
      <c r="U802" s="442"/>
      <c r="V802" s="442"/>
      <c r="Y802" s="449"/>
    </row>
    <row r="803" spans="1:114" ht="14.1" customHeight="1" x14ac:dyDescent="0.25">
      <c r="A803" s="43"/>
      <c r="B803" s="44" t="s">
        <v>170</v>
      </c>
      <c r="C803" s="45" t="s">
        <v>160</v>
      </c>
      <c r="D803" s="20">
        <f>SUM(D804:D813)</f>
        <v>206880</v>
      </c>
      <c r="E803" s="156">
        <f>SUM(E804:E812)</f>
        <v>325783</v>
      </c>
      <c r="F803" s="20"/>
      <c r="G803" s="273"/>
      <c r="H803" s="156">
        <f t="shared" si="307"/>
        <v>95783</v>
      </c>
      <c r="I803" s="207">
        <v>-230000</v>
      </c>
      <c r="J803" s="157">
        <f>SUM(J804:J813)</f>
        <v>8696</v>
      </c>
      <c r="K803" s="157">
        <v>-39000</v>
      </c>
      <c r="L803" s="157">
        <v>65479</v>
      </c>
      <c r="M803" s="157">
        <v>52061.04</v>
      </c>
      <c r="N803" s="228">
        <f>SUM(N804:N813)</f>
        <v>95696</v>
      </c>
      <c r="O803" s="329">
        <f>SUM(O804:O813)</f>
        <v>-25000</v>
      </c>
      <c r="P803" s="228">
        <f t="shared" si="308"/>
        <v>70696</v>
      </c>
      <c r="Q803" s="331"/>
      <c r="R803" s="156">
        <f t="shared" si="309"/>
        <v>70696</v>
      </c>
      <c r="S803" s="331">
        <f>SUM(S804:S813)</f>
        <v>35343</v>
      </c>
      <c r="T803" s="442"/>
      <c r="U803" s="442"/>
      <c r="V803" s="442"/>
      <c r="Y803" s="449"/>
    </row>
    <row r="804" spans="1:114" s="3" customFormat="1" ht="14.1" customHeight="1" x14ac:dyDescent="0.25">
      <c r="A804" s="110"/>
      <c r="B804" s="115"/>
      <c r="C804" s="104" t="s">
        <v>281</v>
      </c>
      <c r="D804" s="105">
        <v>15512</v>
      </c>
      <c r="E804" s="156">
        <v>14000</v>
      </c>
      <c r="F804" s="111"/>
      <c r="G804" s="273"/>
      <c r="H804" s="173">
        <f t="shared" si="307"/>
        <v>14000</v>
      </c>
      <c r="I804" s="279"/>
      <c r="J804" s="204"/>
      <c r="K804" s="204"/>
      <c r="L804" s="204">
        <v>0</v>
      </c>
      <c r="M804" s="204">
        <v>9803.76</v>
      </c>
      <c r="N804" s="457">
        <v>14500</v>
      </c>
      <c r="O804" s="332">
        <v>-1500</v>
      </c>
      <c r="P804" s="357">
        <f t="shared" si="308"/>
        <v>13000</v>
      </c>
      <c r="Q804" s="331"/>
      <c r="R804" s="156">
        <f t="shared" si="309"/>
        <v>13000</v>
      </c>
      <c r="S804" s="331">
        <v>7743</v>
      </c>
      <c r="T804" s="442"/>
      <c r="U804" s="442"/>
      <c r="V804" s="442"/>
      <c r="W804" s="373"/>
      <c r="X804" s="373"/>
      <c r="Y804" s="449"/>
      <c r="Z804" s="449"/>
      <c r="AA804" s="449"/>
      <c r="AB804" s="449"/>
      <c r="AC804" s="450"/>
      <c r="AD804" s="450"/>
      <c r="AE804" s="450"/>
      <c r="AF804" s="450"/>
      <c r="AG804" s="450"/>
      <c r="AH804" s="450"/>
      <c r="AI804" s="450"/>
      <c r="AJ804" s="450"/>
      <c r="AK804" s="450"/>
      <c r="AL804" s="450"/>
      <c r="AM804" s="450"/>
      <c r="AN804" s="450"/>
      <c r="AO804" s="450"/>
      <c r="AP804" s="450"/>
      <c r="AQ804" s="450"/>
      <c r="AR804" s="450"/>
      <c r="AS804" s="450"/>
      <c r="AT804" s="450"/>
      <c r="AU804" s="450"/>
      <c r="AV804" s="450"/>
      <c r="AW804" s="450"/>
      <c r="AX804" s="450"/>
      <c r="AY804" s="450"/>
      <c r="AZ804" s="450"/>
      <c r="BA804" s="450"/>
      <c r="BB804" s="450"/>
      <c r="BC804" s="450"/>
      <c r="BD804" s="450"/>
      <c r="BE804" s="450"/>
      <c r="BF804" s="450"/>
      <c r="BG804" s="450"/>
      <c r="BH804" s="450"/>
      <c r="BI804" s="450"/>
      <c r="BJ804" s="450"/>
      <c r="BK804" s="450"/>
      <c r="BL804" s="450"/>
      <c r="BM804" s="450"/>
      <c r="BN804" s="450"/>
      <c r="BO804" s="450"/>
      <c r="BP804" s="450"/>
      <c r="BQ804" s="450"/>
      <c r="BR804" s="450"/>
      <c r="BS804" s="450"/>
      <c r="BT804" s="450"/>
      <c r="BU804" s="450"/>
      <c r="BV804" s="450"/>
      <c r="BW804" s="450"/>
      <c r="BX804" s="450"/>
      <c r="BY804" s="450"/>
      <c r="BZ804" s="450"/>
      <c r="CA804" s="450"/>
      <c r="CB804" s="450"/>
      <c r="CC804" s="450"/>
      <c r="CD804" s="450"/>
      <c r="CE804" s="450"/>
      <c r="CF804" s="450"/>
      <c r="CG804" s="450"/>
      <c r="CH804" s="450"/>
      <c r="CI804" s="450"/>
      <c r="CJ804" s="450"/>
      <c r="CK804" s="450"/>
      <c r="CL804" s="450"/>
      <c r="CM804" s="450"/>
      <c r="CN804" s="450"/>
      <c r="CO804" s="450"/>
      <c r="CP804" s="450"/>
      <c r="CQ804" s="450"/>
      <c r="CR804" s="450"/>
      <c r="CS804" s="450"/>
      <c r="CT804" s="450"/>
      <c r="CU804" s="450"/>
      <c r="CV804" s="450"/>
      <c r="CW804" s="450"/>
      <c r="CX804" s="450"/>
      <c r="CY804" s="450"/>
      <c r="CZ804" s="450"/>
      <c r="DA804" s="450"/>
      <c r="DB804" s="450"/>
      <c r="DC804" s="450"/>
      <c r="DD804" s="450"/>
      <c r="DE804" s="450"/>
      <c r="DF804" s="450"/>
      <c r="DG804" s="450"/>
      <c r="DH804" s="450"/>
      <c r="DI804" s="450"/>
      <c r="DJ804" s="450"/>
    </row>
    <row r="805" spans="1:114" s="3" customFormat="1" ht="14.1" customHeight="1" x14ac:dyDescent="0.25">
      <c r="A805" s="110"/>
      <c r="B805" s="115"/>
      <c r="C805" s="104" t="s">
        <v>282</v>
      </c>
      <c r="D805" s="105">
        <v>9137</v>
      </c>
      <c r="E805" s="156">
        <v>8500</v>
      </c>
      <c r="F805" s="111"/>
      <c r="G805" s="273"/>
      <c r="H805" s="173">
        <f t="shared" si="307"/>
        <v>8500</v>
      </c>
      <c r="I805" s="279"/>
      <c r="J805" s="204"/>
      <c r="K805" s="204"/>
      <c r="L805" s="204">
        <v>0</v>
      </c>
      <c r="M805" s="204">
        <v>5146.6499999999996</v>
      </c>
      <c r="N805" s="457">
        <v>9000</v>
      </c>
      <c r="O805" s="332">
        <v>-1000</v>
      </c>
      <c r="P805" s="357">
        <f t="shared" si="308"/>
        <v>8000</v>
      </c>
      <c r="Q805" s="331"/>
      <c r="R805" s="156">
        <f t="shared" si="309"/>
        <v>8000</v>
      </c>
      <c r="S805" s="331">
        <v>3289</v>
      </c>
      <c r="T805" s="442"/>
      <c r="U805" s="442"/>
      <c r="V805" s="442"/>
      <c r="W805" s="373"/>
      <c r="X805" s="373"/>
      <c r="Y805" s="449"/>
      <c r="Z805" s="449"/>
      <c r="AA805" s="449"/>
      <c r="AB805" s="449"/>
      <c r="AC805" s="450"/>
      <c r="AD805" s="450"/>
      <c r="AE805" s="450"/>
      <c r="AF805" s="450"/>
      <c r="AG805" s="450"/>
      <c r="AH805" s="450"/>
      <c r="AI805" s="450"/>
      <c r="AJ805" s="450"/>
      <c r="AK805" s="450"/>
      <c r="AL805" s="450"/>
      <c r="AM805" s="450"/>
      <c r="AN805" s="450"/>
      <c r="AO805" s="450"/>
      <c r="AP805" s="450"/>
      <c r="AQ805" s="450"/>
      <c r="AR805" s="450"/>
      <c r="AS805" s="450"/>
      <c r="AT805" s="450"/>
      <c r="AU805" s="450"/>
      <c r="AV805" s="450"/>
      <c r="AW805" s="450"/>
      <c r="AX805" s="450"/>
      <c r="AY805" s="450"/>
      <c r="AZ805" s="450"/>
      <c r="BA805" s="450"/>
      <c r="BB805" s="450"/>
      <c r="BC805" s="450"/>
      <c r="BD805" s="450"/>
      <c r="BE805" s="450"/>
      <c r="BF805" s="450"/>
      <c r="BG805" s="450"/>
      <c r="BH805" s="450"/>
      <c r="BI805" s="450"/>
      <c r="BJ805" s="450"/>
      <c r="BK805" s="450"/>
      <c r="BL805" s="450"/>
      <c r="BM805" s="450"/>
      <c r="BN805" s="450"/>
      <c r="BO805" s="450"/>
      <c r="BP805" s="450"/>
      <c r="BQ805" s="450"/>
      <c r="BR805" s="450"/>
      <c r="BS805" s="450"/>
      <c r="BT805" s="450"/>
      <c r="BU805" s="450"/>
      <c r="BV805" s="450"/>
      <c r="BW805" s="450"/>
      <c r="BX805" s="450"/>
      <c r="BY805" s="450"/>
      <c r="BZ805" s="450"/>
      <c r="CA805" s="450"/>
      <c r="CB805" s="450"/>
      <c r="CC805" s="450"/>
      <c r="CD805" s="450"/>
      <c r="CE805" s="450"/>
      <c r="CF805" s="450"/>
      <c r="CG805" s="450"/>
      <c r="CH805" s="450"/>
      <c r="CI805" s="450"/>
      <c r="CJ805" s="450"/>
      <c r="CK805" s="450"/>
      <c r="CL805" s="450"/>
      <c r="CM805" s="450"/>
      <c r="CN805" s="450"/>
      <c r="CO805" s="450"/>
      <c r="CP805" s="450"/>
      <c r="CQ805" s="450"/>
      <c r="CR805" s="450"/>
      <c r="CS805" s="450"/>
      <c r="CT805" s="450"/>
      <c r="CU805" s="450"/>
      <c r="CV805" s="450"/>
      <c r="CW805" s="450"/>
      <c r="CX805" s="450"/>
      <c r="CY805" s="450"/>
      <c r="CZ805" s="450"/>
      <c r="DA805" s="450"/>
      <c r="DB805" s="450"/>
      <c r="DC805" s="450"/>
      <c r="DD805" s="450"/>
      <c r="DE805" s="450"/>
      <c r="DF805" s="450"/>
      <c r="DG805" s="450"/>
      <c r="DH805" s="450"/>
      <c r="DI805" s="450"/>
      <c r="DJ805" s="450"/>
    </row>
    <row r="806" spans="1:114" s="3" customFormat="1" ht="14.1" customHeight="1" x14ac:dyDescent="0.25">
      <c r="A806" s="110"/>
      <c r="B806" s="115"/>
      <c r="C806" s="104" t="s">
        <v>283</v>
      </c>
      <c r="D806" s="105">
        <v>2777</v>
      </c>
      <c r="E806" s="156">
        <v>2500</v>
      </c>
      <c r="F806" s="111"/>
      <c r="G806" s="273"/>
      <c r="H806" s="173">
        <f t="shared" si="307"/>
        <v>2500</v>
      </c>
      <c r="I806" s="279"/>
      <c r="J806" s="204"/>
      <c r="K806" s="204"/>
      <c r="L806" s="204">
        <v>0</v>
      </c>
      <c r="M806" s="204">
        <v>1418.05</v>
      </c>
      <c r="N806" s="457">
        <v>3000</v>
      </c>
      <c r="O806" s="332"/>
      <c r="P806" s="357">
        <f t="shared" si="308"/>
        <v>3000</v>
      </c>
      <c r="Q806" s="331"/>
      <c r="R806" s="156">
        <f t="shared" si="309"/>
        <v>3000</v>
      </c>
      <c r="S806" s="331">
        <v>1339</v>
      </c>
      <c r="T806" s="442"/>
      <c r="U806" s="442"/>
      <c r="V806" s="442"/>
      <c r="W806" s="373"/>
      <c r="X806" s="373"/>
      <c r="Y806" s="449"/>
      <c r="Z806" s="449"/>
      <c r="AA806" s="449"/>
      <c r="AB806" s="449"/>
      <c r="AC806" s="450"/>
      <c r="AD806" s="450"/>
      <c r="AE806" s="450"/>
      <c r="AF806" s="450"/>
      <c r="AG806" s="450"/>
      <c r="AH806" s="450"/>
      <c r="AI806" s="450"/>
      <c r="AJ806" s="450"/>
      <c r="AK806" s="450"/>
      <c r="AL806" s="450"/>
      <c r="AM806" s="450"/>
      <c r="AN806" s="450"/>
      <c r="AO806" s="450"/>
      <c r="AP806" s="450"/>
      <c r="AQ806" s="450"/>
      <c r="AR806" s="450"/>
      <c r="AS806" s="450"/>
      <c r="AT806" s="450"/>
      <c r="AU806" s="450"/>
      <c r="AV806" s="450"/>
      <c r="AW806" s="450"/>
      <c r="AX806" s="450"/>
      <c r="AY806" s="450"/>
      <c r="AZ806" s="450"/>
      <c r="BA806" s="450"/>
      <c r="BB806" s="450"/>
      <c r="BC806" s="450"/>
      <c r="BD806" s="450"/>
      <c r="BE806" s="450"/>
      <c r="BF806" s="450"/>
      <c r="BG806" s="450"/>
      <c r="BH806" s="450"/>
      <c r="BI806" s="450"/>
      <c r="BJ806" s="450"/>
      <c r="BK806" s="450"/>
      <c r="BL806" s="450"/>
      <c r="BM806" s="450"/>
      <c r="BN806" s="450"/>
      <c r="BO806" s="450"/>
      <c r="BP806" s="450"/>
      <c r="BQ806" s="450"/>
      <c r="BR806" s="450"/>
      <c r="BS806" s="450"/>
      <c r="BT806" s="450"/>
      <c r="BU806" s="450"/>
      <c r="BV806" s="450"/>
      <c r="BW806" s="450"/>
      <c r="BX806" s="450"/>
      <c r="BY806" s="450"/>
      <c r="BZ806" s="450"/>
      <c r="CA806" s="450"/>
      <c r="CB806" s="450"/>
      <c r="CC806" s="450"/>
      <c r="CD806" s="450"/>
      <c r="CE806" s="450"/>
      <c r="CF806" s="450"/>
      <c r="CG806" s="450"/>
      <c r="CH806" s="450"/>
      <c r="CI806" s="450"/>
      <c r="CJ806" s="450"/>
      <c r="CK806" s="450"/>
      <c r="CL806" s="450"/>
      <c r="CM806" s="450"/>
      <c r="CN806" s="450"/>
      <c r="CO806" s="450"/>
      <c r="CP806" s="450"/>
      <c r="CQ806" s="450"/>
      <c r="CR806" s="450"/>
      <c r="CS806" s="450"/>
      <c r="CT806" s="450"/>
      <c r="CU806" s="450"/>
      <c r="CV806" s="450"/>
      <c r="CW806" s="450"/>
      <c r="CX806" s="450"/>
      <c r="CY806" s="450"/>
      <c r="CZ806" s="450"/>
      <c r="DA806" s="450"/>
      <c r="DB806" s="450"/>
      <c r="DC806" s="450"/>
      <c r="DD806" s="450"/>
      <c r="DE806" s="450"/>
      <c r="DF806" s="450"/>
      <c r="DG806" s="450"/>
      <c r="DH806" s="450"/>
      <c r="DI806" s="450"/>
      <c r="DJ806" s="450"/>
    </row>
    <row r="807" spans="1:114" s="3" customFormat="1" ht="14.1" customHeight="1" x14ac:dyDescent="0.25">
      <c r="A807" s="110"/>
      <c r="B807" s="115"/>
      <c r="C807" s="104" t="s">
        <v>411</v>
      </c>
      <c r="D807" s="105">
        <v>8810</v>
      </c>
      <c r="E807" s="156">
        <v>11000</v>
      </c>
      <c r="F807" s="20"/>
      <c r="G807" s="273"/>
      <c r="H807" s="173">
        <f t="shared" si="307"/>
        <v>11000</v>
      </c>
      <c r="I807" s="279"/>
      <c r="J807" s="204"/>
      <c r="K807" s="204"/>
      <c r="L807" s="204">
        <v>0</v>
      </c>
      <c r="M807" s="204">
        <v>6848.99</v>
      </c>
      <c r="N807" s="457">
        <v>15000</v>
      </c>
      <c r="O807" s="332">
        <v>-10000</v>
      </c>
      <c r="P807" s="357">
        <f t="shared" si="308"/>
        <v>5000</v>
      </c>
      <c r="Q807" s="331"/>
      <c r="R807" s="156">
        <f t="shared" si="309"/>
        <v>5000</v>
      </c>
      <c r="S807" s="331">
        <v>4187</v>
      </c>
      <c r="T807" s="442"/>
      <c r="U807" s="442"/>
      <c r="V807" s="442"/>
      <c r="W807" s="373"/>
      <c r="X807" s="373"/>
      <c r="Y807" s="449"/>
      <c r="Z807" s="449"/>
      <c r="AA807" s="449"/>
      <c r="AB807" s="449"/>
      <c r="AC807" s="450"/>
      <c r="AD807" s="450"/>
      <c r="AE807" s="450"/>
      <c r="AF807" s="450"/>
      <c r="AG807" s="450"/>
      <c r="AH807" s="450"/>
      <c r="AI807" s="450"/>
      <c r="AJ807" s="450"/>
      <c r="AK807" s="450"/>
      <c r="AL807" s="450"/>
      <c r="AM807" s="450"/>
      <c r="AN807" s="450"/>
      <c r="AO807" s="450"/>
      <c r="AP807" s="450"/>
      <c r="AQ807" s="450"/>
      <c r="AR807" s="450"/>
      <c r="AS807" s="450"/>
      <c r="AT807" s="450"/>
      <c r="AU807" s="450"/>
      <c r="AV807" s="450"/>
      <c r="AW807" s="450"/>
      <c r="AX807" s="450"/>
      <c r="AY807" s="450"/>
      <c r="AZ807" s="450"/>
      <c r="BA807" s="450"/>
      <c r="BB807" s="450"/>
      <c r="BC807" s="450"/>
      <c r="BD807" s="450"/>
      <c r="BE807" s="450"/>
      <c r="BF807" s="450"/>
      <c r="BG807" s="450"/>
      <c r="BH807" s="450"/>
      <c r="BI807" s="450"/>
      <c r="BJ807" s="450"/>
      <c r="BK807" s="450"/>
      <c r="BL807" s="450"/>
      <c r="BM807" s="450"/>
      <c r="BN807" s="450"/>
      <c r="BO807" s="450"/>
      <c r="BP807" s="450"/>
      <c r="BQ807" s="450"/>
      <c r="BR807" s="450"/>
      <c r="BS807" s="450"/>
      <c r="BT807" s="450"/>
      <c r="BU807" s="450"/>
      <c r="BV807" s="450"/>
      <c r="BW807" s="450"/>
      <c r="BX807" s="450"/>
      <c r="BY807" s="450"/>
      <c r="BZ807" s="450"/>
      <c r="CA807" s="450"/>
      <c r="CB807" s="450"/>
      <c r="CC807" s="450"/>
      <c r="CD807" s="450"/>
      <c r="CE807" s="450"/>
      <c r="CF807" s="450"/>
      <c r="CG807" s="450"/>
      <c r="CH807" s="450"/>
      <c r="CI807" s="450"/>
      <c r="CJ807" s="450"/>
      <c r="CK807" s="450"/>
      <c r="CL807" s="450"/>
      <c r="CM807" s="450"/>
      <c r="CN807" s="450"/>
      <c r="CO807" s="450"/>
      <c r="CP807" s="450"/>
      <c r="CQ807" s="450"/>
      <c r="CR807" s="450"/>
      <c r="CS807" s="450"/>
      <c r="CT807" s="450"/>
      <c r="CU807" s="450"/>
      <c r="CV807" s="450"/>
      <c r="CW807" s="450"/>
      <c r="CX807" s="450"/>
      <c r="CY807" s="450"/>
      <c r="CZ807" s="450"/>
      <c r="DA807" s="450"/>
      <c r="DB807" s="450"/>
      <c r="DC807" s="450"/>
      <c r="DD807" s="450"/>
      <c r="DE807" s="450"/>
      <c r="DF807" s="450"/>
      <c r="DG807" s="450"/>
      <c r="DH807" s="450"/>
      <c r="DI807" s="450"/>
      <c r="DJ807" s="450"/>
    </row>
    <row r="808" spans="1:114" s="3" customFormat="1" ht="14.1" customHeight="1" x14ac:dyDescent="0.25">
      <c r="A808" s="110"/>
      <c r="B808" s="115"/>
      <c r="C808" s="104" t="s">
        <v>421</v>
      </c>
      <c r="D808" s="105">
        <v>7582</v>
      </c>
      <c r="E808" s="156">
        <v>6500</v>
      </c>
      <c r="F808" s="20"/>
      <c r="G808" s="273"/>
      <c r="H808" s="173">
        <f t="shared" si="307"/>
        <v>6500</v>
      </c>
      <c r="I808" s="279"/>
      <c r="J808" s="204"/>
      <c r="K808" s="204"/>
      <c r="L808" s="204">
        <v>0</v>
      </c>
      <c r="M808" s="204">
        <v>5240.18</v>
      </c>
      <c r="N808" s="457">
        <v>10000</v>
      </c>
      <c r="O808" s="332">
        <v>-4000</v>
      </c>
      <c r="P808" s="357">
        <f t="shared" si="308"/>
        <v>6000</v>
      </c>
      <c r="Q808" s="331"/>
      <c r="R808" s="156">
        <f t="shared" si="309"/>
        <v>6000</v>
      </c>
      <c r="S808" s="331">
        <v>3848</v>
      </c>
      <c r="T808" s="442"/>
      <c r="U808" s="442"/>
      <c r="V808" s="442"/>
      <c r="W808" s="373"/>
      <c r="X808" s="373"/>
      <c r="Y808" s="449"/>
      <c r="Z808" s="449"/>
      <c r="AA808" s="449"/>
      <c r="AB808" s="449"/>
      <c r="AC808" s="450"/>
      <c r="AD808" s="450"/>
      <c r="AE808" s="450"/>
      <c r="AF808" s="450"/>
      <c r="AG808" s="450"/>
      <c r="AH808" s="450"/>
      <c r="AI808" s="450"/>
      <c r="AJ808" s="450"/>
      <c r="AK808" s="450"/>
      <c r="AL808" s="450"/>
      <c r="AM808" s="450"/>
      <c r="AN808" s="450"/>
      <c r="AO808" s="450"/>
      <c r="AP808" s="450"/>
      <c r="AQ808" s="450"/>
      <c r="AR808" s="450"/>
      <c r="AS808" s="450"/>
      <c r="AT808" s="450"/>
      <c r="AU808" s="450"/>
      <c r="AV808" s="450"/>
      <c r="AW808" s="450"/>
      <c r="AX808" s="450"/>
      <c r="AY808" s="450"/>
      <c r="AZ808" s="450"/>
      <c r="BA808" s="450"/>
      <c r="BB808" s="450"/>
      <c r="BC808" s="450"/>
      <c r="BD808" s="450"/>
      <c r="BE808" s="450"/>
      <c r="BF808" s="450"/>
      <c r="BG808" s="450"/>
      <c r="BH808" s="450"/>
      <c r="BI808" s="450"/>
      <c r="BJ808" s="450"/>
      <c r="BK808" s="450"/>
      <c r="BL808" s="450"/>
      <c r="BM808" s="450"/>
      <c r="BN808" s="450"/>
      <c r="BO808" s="450"/>
      <c r="BP808" s="450"/>
      <c r="BQ808" s="450"/>
      <c r="BR808" s="450"/>
      <c r="BS808" s="450"/>
      <c r="BT808" s="450"/>
      <c r="BU808" s="450"/>
      <c r="BV808" s="450"/>
      <c r="BW808" s="450"/>
      <c r="BX808" s="450"/>
      <c r="BY808" s="450"/>
      <c r="BZ808" s="450"/>
      <c r="CA808" s="450"/>
      <c r="CB808" s="450"/>
      <c r="CC808" s="450"/>
      <c r="CD808" s="450"/>
      <c r="CE808" s="450"/>
      <c r="CF808" s="450"/>
      <c r="CG808" s="450"/>
      <c r="CH808" s="450"/>
      <c r="CI808" s="450"/>
      <c r="CJ808" s="450"/>
      <c r="CK808" s="450"/>
      <c r="CL808" s="450"/>
      <c r="CM808" s="450"/>
      <c r="CN808" s="450"/>
      <c r="CO808" s="450"/>
      <c r="CP808" s="450"/>
      <c r="CQ808" s="450"/>
      <c r="CR808" s="450"/>
      <c r="CS808" s="450"/>
      <c r="CT808" s="450"/>
      <c r="CU808" s="450"/>
      <c r="CV808" s="450"/>
      <c r="CW808" s="450"/>
      <c r="CX808" s="450"/>
      <c r="CY808" s="450"/>
      <c r="CZ808" s="450"/>
      <c r="DA808" s="450"/>
      <c r="DB808" s="450"/>
      <c r="DC808" s="450"/>
      <c r="DD808" s="450"/>
      <c r="DE808" s="450"/>
      <c r="DF808" s="450"/>
      <c r="DG808" s="450"/>
      <c r="DH808" s="450"/>
      <c r="DI808" s="450"/>
      <c r="DJ808" s="450"/>
    </row>
    <row r="809" spans="1:114" s="3" customFormat="1" ht="14.1" customHeight="1" x14ac:dyDescent="0.25">
      <c r="A809" s="110"/>
      <c r="B809" s="115"/>
      <c r="C809" s="104" t="s">
        <v>288</v>
      </c>
      <c r="D809" s="105">
        <v>10336</v>
      </c>
      <c r="E809" s="156">
        <v>16000</v>
      </c>
      <c r="F809" s="20"/>
      <c r="G809" s="273"/>
      <c r="H809" s="173">
        <f t="shared" si="307"/>
        <v>16000</v>
      </c>
      <c r="I809" s="279"/>
      <c r="J809" s="204">
        <v>-16000</v>
      </c>
      <c r="K809" s="204"/>
      <c r="L809" s="204"/>
      <c r="M809" s="204"/>
      <c r="N809" s="457">
        <v>17000</v>
      </c>
      <c r="O809" s="332">
        <v>-7000</v>
      </c>
      <c r="P809" s="357">
        <f t="shared" si="308"/>
        <v>10000</v>
      </c>
      <c r="Q809" s="331"/>
      <c r="R809" s="156">
        <f t="shared" si="309"/>
        <v>10000</v>
      </c>
      <c r="S809" s="331"/>
      <c r="T809" s="442"/>
      <c r="U809" s="442"/>
      <c r="V809" s="442"/>
      <c r="W809" s="373"/>
      <c r="X809" s="373"/>
      <c r="Y809" s="345"/>
      <c r="Z809" s="449"/>
      <c r="AA809" s="449"/>
      <c r="AB809" s="449"/>
      <c r="AC809" s="450"/>
      <c r="AD809" s="450"/>
      <c r="AE809" s="450"/>
      <c r="AF809" s="450"/>
      <c r="AG809" s="450"/>
      <c r="AH809" s="450"/>
      <c r="AI809" s="450"/>
      <c r="AJ809" s="450"/>
      <c r="AK809" s="450"/>
      <c r="AL809" s="450"/>
      <c r="AM809" s="450"/>
      <c r="AN809" s="450"/>
      <c r="AO809" s="450"/>
      <c r="AP809" s="450"/>
      <c r="AQ809" s="450"/>
      <c r="AR809" s="450"/>
      <c r="AS809" s="450"/>
      <c r="AT809" s="450"/>
      <c r="AU809" s="450"/>
      <c r="AV809" s="450"/>
      <c r="AW809" s="450"/>
      <c r="AX809" s="450"/>
      <c r="AY809" s="450"/>
      <c r="AZ809" s="450"/>
      <c r="BA809" s="450"/>
      <c r="BB809" s="450"/>
      <c r="BC809" s="450"/>
      <c r="BD809" s="450"/>
      <c r="BE809" s="450"/>
      <c r="BF809" s="450"/>
      <c r="BG809" s="450"/>
      <c r="BH809" s="450"/>
      <c r="BI809" s="450"/>
      <c r="BJ809" s="450"/>
      <c r="BK809" s="450"/>
      <c r="BL809" s="450"/>
      <c r="BM809" s="450"/>
      <c r="BN809" s="450"/>
      <c r="BO809" s="450"/>
      <c r="BP809" s="450"/>
      <c r="BQ809" s="450"/>
      <c r="BR809" s="450"/>
      <c r="BS809" s="450"/>
      <c r="BT809" s="450"/>
      <c r="BU809" s="450"/>
      <c r="BV809" s="450"/>
      <c r="BW809" s="450"/>
      <c r="BX809" s="450"/>
      <c r="BY809" s="450"/>
      <c r="BZ809" s="450"/>
      <c r="CA809" s="450"/>
      <c r="CB809" s="450"/>
      <c r="CC809" s="450"/>
      <c r="CD809" s="450"/>
      <c r="CE809" s="450"/>
      <c r="CF809" s="450"/>
      <c r="CG809" s="450"/>
      <c r="CH809" s="450"/>
      <c r="CI809" s="450"/>
      <c r="CJ809" s="450"/>
      <c r="CK809" s="450"/>
      <c r="CL809" s="450"/>
      <c r="CM809" s="450"/>
      <c r="CN809" s="450"/>
      <c r="CO809" s="450"/>
      <c r="CP809" s="450"/>
      <c r="CQ809" s="450"/>
      <c r="CR809" s="450"/>
      <c r="CS809" s="450"/>
      <c r="CT809" s="450"/>
      <c r="CU809" s="450"/>
      <c r="CV809" s="450"/>
      <c r="CW809" s="450"/>
      <c r="CX809" s="450"/>
      <c r="CY809" s="450"/>
      <c r="CZ809" s="450"/>
      <c r="DA809" s="450"/>
      <c r="DB809" s="450"/>
      <c r="DC809" s="450"/>
      <c r="DD809" s="450"/>
      <c r="DE809" s="450"/>
      <c r="DF809" s="450"/>
      <c r="DG809" s="450"/>
      <c r="DH809" s="450"/>
      <c r="DI809" s="450"/>
      <c r="DJ809" s="450"/>
    </row>
    <row r="810" spans="1:114" s="3" customFormat="1" ht="14.1" customHeight="1" x14ac:dyDescent="0.25">
      <c r="A810" s="110"/>
      <c r="B810" s="115"/>
      <c r="C810" s="104" t="s">
        <v>422</v>
      </c>
      <c r="D810" s="105">
        <v>1757</v>
      </c>
      <c r="E810" s="156">
        <v>2000</v>
      </c>
      <c r="F810" s="111"/>
      <c r="G810" s="273"/>
      <c r="H810" s="173">
        <f t="shared" si="307"/>
        <v>2000</v>
      </c>
      <c r="I810" s="279"/>
      <c r="J810" s="204"/>
      <c r="K810" s="204"/>
      <c r="L810" s="204"/>
      <c r="M810" s="204">
        <v>867</v>
      </c>
      <c r="N810" s="457">
        <v>2500</v>
      </c>
      <c r="O810" s="332">
        <v>-1500</v>
      </c>
      <c r="P810" s="357">
        <f t="shared" si="308"/>
        <v>1000</v>
      </c>
      <c r="Q810" s="331"/>
      <c r="R810" s="156">
        <f t="shared" si="309"/>
        <v>1000</v>
      </c>
      <c r="S810" s="331">
        <v>505</v>
      </c>
      <c r="T810" s="442"/>
      <c r="U810" s="442"/>
      <c r="V810" s="442"/>
      <c r="W810" s="373"/>
      <c r="X810" s="373"/>
      <c r="Y810" s="345"/>
      <c r="Z810" s="449"/>
      <c r="AA810" s="449"/>
      <c r="AB810" s="449"/>
      <c r="AC810" s="450"/>
      <c r="AD810" s="450"/>
      <c r="AE810" s="450"/>
      <c r="AF810" s="450"/>
      <c r="AG810" s="450"/>
      <c r="AH810" s="450"/>
      <c r="AI810" s="450"/>
      <c r="AJ810" s="450"/>
      <c r="AK810" s="450"/>
      <c r="AL810" s="450"/>
      <c r="AM810" s="450"/>
      <c r="AN810" s="450"/>
      <c r="AO810" s="450"/>
      <c r="AP810" s="450"/>
      <c r="AQ810" s="450"/>
      <c r="AR810" s="450"/>
      <c r="AS810" s="450"/>
      <c r="AT810" s="450"/>
      <c r="AU810" s="450"/>
      <c r="AV810" s="450"/>
      <c r="AW810" s="450"/>
      <c r="AX810" s="450"/>
      <c r="AY810" s="450"/>
      <c r="AZ810" s="450"/>
      <c r="BA810" s="450"/>
      <c r="BB810" s="450"/>
      <c r="BC810" s="450"/>
      <c r="BD810" s="450"/>
      <c r="BE810" s="450"/>
      <c r="BF810" s="450"/>
      <c r="BG810" s="450"/>
      <c r="BH810" s="450"/>
      <c r="BI810" s="450"/>
      <c r="BJ810" s="450"/>
      <c r="BK810" s="450"/>
      <c r="BL810" s="450"/>
      <c r="BM810" s="450"/>
      <c r="BN810" s="450"/>
      <c r="BO810" s="450"/>
      <c r="BP810" s="450"/>
      <c r="BQ810" s="450"/>
      <c r="BR810" s="450"/>
      <c r="BS810" s="450"/>
      <c r="BT810" s="450"/>
      <c r="BU810" s="450"/>
      <c r="BV810" s="450"/>
      <c r="BW810" s="450"/>
      <c r="BX810" s="450"/>
      <c r="BY810" s="450"/>
      <c r="BZ810" s="450"/>
      <c r="CA810" s="450"/>
      <c r="CB810" s="450"/>
      <c r="CC810" s="450"/>
      <c r="CD810" s="450"/>
      <c r="CE810" s="450"/>
      <c r="CF810" s="450"/>
      <c r="CG810" s="450"/>
      <c r="CH810" s="450"/>
      <c r="CI810" s="450"/>
      <c r="CJ810" s="450"/>
      <c r="CK810" s="450"/>
      <c r="CL810" s="450"/>
      <c r="CM810" s="450"/>
      <c r="CN810" s="450"/>
      <c r="CO810" s="450"/>
      <c r="CP810" s="450"/>
      <c r="CQ810" s="450"/>
      <c r="CR810" s="450"/>
      <c r="CS810" s="450"/>
      <c r="CT810" s="450"/>
      <c r="CU810" s="450"/>
      <c r="CV810" s="450"/>
      <c r="CW810" s="450"/>
      <c r="CX810" s="450"/>
      <c r="CY810" s="450"/>
      <c r="CZ810" s="450"/>
      <c r="DA810" s="450"/>
      <c r="DB810" s="450"/>
      <c r="DC810" s="450"/>
      <c r="DD810" s="450"/>
      <c r="DE810" s="450"/>
      <c r="DF810" s="450"/>
      <c r="DG810" s="450"/>
      <c r="DH810" s="450"/>
      <c r="DI810" s="450"/>
      <c r="DJ810" s="450"/>
    </row>
    <row r="811" spans="1:114" s="3" customFormat="1" ht="14.1" customHeight="1" x14ac:dyDescent="0.25">
      <c r="A811" s="110"/>
      <c r="B811" s="115"/>
      <c r="C811" s="104" t="s">
        <v>423</v>
      </c>
      <c r="D811" s="105"/>
      <c r="E811" s="156">
        <v>0</v>
      </c>
      <c r="F811" s="111"/>
      <c r="G811" s="273"/>
      <c r="H811" s="173">
        <f t="shared" si="307"/>
        <v>0</v>
      </c>
      <c r="I811" s="279"/>
      <c r="J811" s="204"/>
      <c r="K811" s="204"/>
      <c r="L811" s="204"/>
      <c r="M811" s="204"/>
      <c r="N811" s="457"/>
      <c r="O811" s="332"/>
      <c r="P811" s="357">
        <f t="shared" si="308"/>
        <v>0</v>
      </c>
      <c r="Q811" s="232"/>
      <c r="R811" s="156">
        <f t="shared" si="309"/>
        <v>0</v>
      </c>
      <c r="S811" s="331"/>
      <c r="T811" s="442"/>
      <c r="U811" s="442"/>
      <c r="V811" s="442"/>
      <c r="W811" s="373"/>
      <c r="X811" s="373"/>
      <c r="Y811" s="345"/>
      <c r="Z811" s="449"/>
      <c r="AA811" s="449"/>
      <c r="AB811" s="449"/>
      <c r="AC811" s="450"/>
      <c r="AD811" s="450"/>
      <c r="AE811" s="450"/>
      <c r="AF811" s="450"/>
      <c r="AG811" s="450"/>
      <c r="AH811" s="450"/>
      <c r="AI811" s="450"/>
      <c r="AJ811" s="450"/>
      <c r="AK811" s="450"/>
      <c r="AL811" s="450"/>
      <c r="AM811" s="450"/>
      <c r="AN811" s="450"/>
      <c r="AO811" s="450"/>
      <c r="AP811" s="450"/>
      <c r="AQ811" s="450"/>
      <c r="AR811" s="450"/>
      <c r="AS811" s="450"/>
      <c r="AT811" s="450"/>
      <c r="AU811" s="450"/>
      <c r="AV811" s="450"/>
      <c r="AW811" s="450"/>
      <c r="AX811" s="450"/>
      <c r="AY811" s="450"/>
      <c r="AZ811" s="450"/>
      <c r="BA811" s="450"/>
      <c r="BB811" s="450"/>
      <c r="BC811" s="450"/>
      <c r="BD811" s="450"/>
      <c r="BE811" s="450"/>
      <c r="BF811" s="450"/>
      <c r="BG811" s="450"/>
      <c r="BH811" s="450"/>
      <c r="BI811" s="450"/>
      <c r="BJ811" s="450"/>
      <c r="BK811" s="450"/>
      <c r="BL811" s="450"/>
      <c r="BM811" s="450"/>
      <c r="BN811" s="450"/>
      <c r="BO811" s="450"/>
      <c r="BP811" s="450"/>
      <c r="BQ811" s="450"/>
      <c r="BR811" s="450"/>
      <c r="BS811" s="450"/>
      <c r="BT811" s="450"/>
      <c r="BU811" s="450"/>
      <c r="BV811" s="450"/>
      <c r="BW811" s="450"/>
      <c r="BX811" s="450"/>
      <c r="BY811" s="450"/>
      <c r="BZ811" s="450"/>
      <c r="CA811" s="450"/>
      <c r="CB811" s="450"/>
      <c r="CC811" s="450"/>
      <c r="CD811" s="450"/>
      <c r="CE811" s="450"/>
      <c r="CF811" s="450"/>
      <c r="CG811" s="450"/>
      <c r="CH811" s="450"/>
      <c r="CI811" s="450"/>
      <c r="CJ811" s="450"/>
      <c r="CK811" s="450"/>
      <c r="CL811" s="450"/>
      <c r="CM811" s="450"/>
      <c r="CN811" s="450"/>
      <c r="CO811" s="450"/>
      <c r="CP811" s="450"/>
      <c r="CQ811" s="450"/>
      <c r="CR811" s="450"/>
      <c r="CS811" s="450"/>
      <c r="CT811" s="450"/>
      <c r="CU811" s="450"/>
      <c r="CV811" s="450"/>
      <c r="CW811" s="450"/>
      <c r="CX811" s="450"/>
      <c r="CY811" s="450"/>
      <c r="CZ811" s="450"/>
      <c r="DA811" s="450"/>
      <c r="DB811" s="450"/>
      <c r="DC811" s="450"/>
      <c r="DD811" s="450"/>
      <c r="DE811" s="450"/>
      <c r="DF811" s="450"/>
      <c r="DG811" s="450"/>
      <c r="DH811" s="450"/>
      <c r="DI811" s="450"/>
      <c r="DJ811" s="450"/>
    </row>
    <row r="812" spans="1:114" s="3" customFormat="1" ht="14.1" customHeight="1" x14ac:dyDescent="0.25">
      <c r="A812" s="110"/>
      <c r="B812" s="115"/>
      <c r="C812" s="104" t="s">
        <v>424</v>
      </c>
      <c r="D812" s="105">
        <v>150935</v>
      </c>
      <c r="E812" s="156">
        <v>265283</v>
      </c>
      <c r="F812" s="111"/>
      <c r="G812" s="273"/>
      <c r="H812" s="173">
        <f t="shared" si="307"/>
        <v>35283</v>
      </c>
      <c r="I812" s="279">
        <v>-230000</v>
      </c>
      <c r="J812" s="204">
        <v>24696</v>
      </c>
      <c r="K812" s="204"/>
      <c r="L812" s="204"/>
      <c r="M812" s="204">
        <v>22638</v>
      </c>
      <c r="N812" s="457">
        <v>24696</v>
      </c>
      <c r="O812" s="332"/>
      <c r="P812" s="357">
        <f t="shared" si="308"/>
        <v>24696</v>
      </c>
      <c r="Q812" s="331"/>
      <c r="R812" s="156">
        <f t="shared" si="309"/>
        <v>24696</v>
      </c>
      <c r="S812" s="331">
        <v>14406</v>
      </c>
      <c r="T812" s="442"/>
      <c r="U812" s="442"/>
      <c r="V812" s="442"/>
      <c r="W812" s="373"/>
      <c r="X812" s="373"/>
      <c r="Y812" s="345"/>
      <c r="Z812" s="449"/>
      <c r="AA812" s="449"/>
      <c r="AB812" s="449"/>
      <c r="AC812" s="450"/>
      <c r="AD812" s="450"/>
      <c r="AE812" s="450"/>
      <c r="AF812" s="450"/>
      <c r="AG812" s="450"/>
      <c r="AH812" s="450"/>
      <c r="AI812" s="450"/>
      <c r="AJ812" s="450"/>
      <c r="AK812" s="450"/>
      <c r="AL812" s="450"/>
      <c r="AM812" s="450"/>
      <c r="AN812" s="450"/>
      <c r="AO812" s="450"/>
      <c r="AP812" s="450"/>
      <c r="AQ812" s="450"/>
      <c r="AR812" s="450"/>
      <c r="AS812" s="450"/>
      <c r="AT812" s="450"/>
      <c r="AU812" s="450"/>
      <c r="AV812" s="450"/>
      <c r="AW812" s="450"/>
      <c r="AX812" s="450"/>
      <c r="AY812" s="450"/>
      <c r="AZ812" s="450"/>
      <c r="BA812" s="450"/>
      <c r="BB812" s="450"/>
      <c r="BC812" s="450"/>
      <c r="BD812" s="450"/>
      <c r="BE812" s="450"/>
      <c r="BF812" s="450"/>
      <c r="BG812" s="450"/>
      <c r="BH812" s="450"/>
      <c r="BI812" s="450"/>
      <c r="BJ812" s="450"/>
      <c r="BK812" s="450"/>
      <c r="BL812" s="450"/>
      <c r="BM812" s="450"/>
      <c r="BN812" s="450"/>
      <c r="BO812" s="450"/>
      <c r="BP812" s="450"/>
      <c r="BQ812" s="450"/>
      <c r="BR812" s="450"/>
      <c r="BS812" s="450"/>
      <c r="BT812" s="450"/>
      <c r="BU812" s="450"/>
      <c r="BV812" s="450"/>
      <c r="BW812" s="450"/>
      <c r="BX812" s="450"/>
      <c r="BY812" s="450"/>
      <c r="BZ812" s="450"/>
      <c r="CA812" s="450"/>
      <c r="CB812" s="450"/>
      <c r="CC812" s="450"/>
      <c r="CD812" s="450"/>
      <c r="CE812" s="450"/>
      <c r="CF812" s="450"/>
      <c r="CG812" s="450"/>
      <c r="CH812" s="450"/>
      <c r="CI812" s="450"/>
      <c r="CJ812" s="450"/>
      <c r="CK812" s="450"/>
      <c r="CL812" s="450"/>
      <c r="CM812" s="450"/>
      <c r="CN812" s="450"/>
      <c r="CO812" s="450"/>
      <c r="CP812" s="450"/>
      <c r="CQ812" s="450"/>
      <c r="CR812" s="450"/>
      <c r="CS812" s="450"/>
      <c r="CT812" s="450"/>
      <c r="CU812" s="450"/>
      <c r="CV812" s="450"/>
      <c r="CW812" s="450"/>
      <c r="CX812" s="450"/>
      <c r="CY812" s="450"/>
      <c r="CZ812" s="450"/>
      <c r="DA812" s="450"/>
      <c r="DB812" s="450"/>
      <c r="DC812" s="450"/>
      <c r="DD812" s="450"/>
      <c r="DE812" s="450"/>
      <c r="DF812" s="450"/>
      <c r="DG812" s="450"/>
      <c r="DH812" s="450"/>
      <c r="DI812" s="450"/>
      <c r="DJ812" s="450"/>
    </row>
    <row r="813" spans="1:114" s="3" customFormat="1" ht="14.1" customHeight="1" x14ac:dyDescent="0.25">
      <c r="A813" s="110"/>
      <c r="B813" s="115"/>
      <c r="C813" s="104" t="s">
        <v>290</v>
      </c>
      <c r="D813" s="105">
        <v>34</v>
      </c>
      <c r="E813" s="156"/>
      <c r="F813" s="111"/>
      <c r="G813" s="273"/>
      <c r="H813" s="173"/>
      <c r="I813" s="279"/>
      <c r="J813" s="204"/>
      <c r="K813" s="204"/>
      <c r="L813" s="204"/>
      <c r="M813" s="204">
        <v>99</v>
      </c>
      <c r="N813" s="457"/>
      <c r="O813" s="332"/>
      <c r="P813" s="357">
        <f t="shared" si="308"/>
        <v>0</v>
      </c>
      <c r="Q813" s="331"/>
      <c r="R813" s="156">
        <f t="shared" si="309"/>
        <v>0</v>
      </c>
      <c r="S813" s="331">
        <v>26</v>
      </c>
      <c r="T813" s="442"/>
      <c r="U813" s="442"/>
      <c r="V813" s="373"/>
      <c r="W813" s="373"/>
      <c r="X813" s="373"/>
      <c r="Y813" s="345"/>
      <c r="Z813" s="449"/>
      <c r="AA813" s="449"/>
      <c r="AB813" s="449"/>
      <c r="AC813" s="450"/>
      <c r="AD813" s="450"/>
      <c r="AE813" s="450"/>
      <c r="AF813" s="450"/>
      <c r="AG813" s="450"/>
      <c r="AH813" s="450"/>
      <c r="AI813" s="450"/>
      <c r="AJ813" s="450"/>
      <c r="AK813" s="450"/>
      <c r="AL813" s="450"/>
      <c r="AM813" s="450"/>
      <c r="AN813" s="450"/>
      <c r="AO813" s="450"/>
      <c r="AP813" s="450"/>
      <c r="AQ813" s="450"/>
      <c r="AR813" s="450"/>
      <c r="AS813" s="450"/>
      <c r="AT813" s="450"/>
      <c r="AU813" s="450"/>
      <c r="AV813" s="450"/>
      <c r="AW813" s="450"/>
      <c r="AX813" s="450"/>
      <c r="AY813" s="450"/>
      <c r="AZ813" s="450"/>
      <c r="BA813" s="450"/>
      <c r="BB813" s="450"/>
      <c r="BC813" s="450"/>
      <c r="BD813" s="450"/>
      <c r="BE813" s="450"/>
      <c r="BF813" s="450"/>
      <c r="BG813" s="450"/>
      <c r="BH813" s="450"/>
      <c r="BI813" s="450"/>
      <c r="BJ813" s="450"/>
      <c r="BK813" s="450"/>
      <c r="BL813" s="450"/>
      <c r="BM813" s="450"/>
      <c r="BN813" s="450"/>
      <c r="BO813" s="450"/>
      <c r="BP813" s="450"/>
      <c r="BQ813" s="450"/>
      <c r="BR813" s="450"/>
      <c r="BS813" s="450"/>
      <c r="BT813" s="450"/>
      <c r="BU813" s="450"/>
      <c r="BV813" s="450"/>
      <c r="BW813" s="450"/>
      <c r="BX813" s="450"/>
      <c r="BY813" s="450"/>
      <c r="BZ813" s="450"/>
      <c r="CA813" s="450"/>
      <c r="CB813" s="450"/>
      <c r="CC813" s="450"/>
      <c r="CD813" s="450"/>
      <c r="CE813" s="450"/>
      <c r="CF813" s="450"/>
      <c r="CG813" s="450"/>
      <c r="CH813" s="450"/>
      <c r="CI813" s="450"/>
      <c r="CJ813" s="450"/>
      <c r="CK813" s="450"/>
      <c r="CL813" s="450"/>
      <c r="CM813" s="450"/>
      <c r="CN813" s="450"/>
      <c r="CO813" s="450"/>
      <c r="CP813" s="450"/>
      <c r="CQ813" s="450"/>
      <c r="CR813" s="450"/>
      <c r="CS813" s="450"/>
      <c r="CT813" s="450"/>
      <c r="CU813" s="450"/>
      <c r="CV813" s="450"/>
      <c r="CW813" s="450"/>
      <c r="CX813" s="450"/>
      <c r="CY813" s="450"/>
      <c r="CZ813" s="450"/>
      <c r="DA813" s="450"/>
      <c r="DB813" s="450"/>
      <c r="DC813" s="450"/>
      <c r="DD813" s="450"/>
      <c r="DE813" s="450"/>
      <c r="DF813" s="450"/>
      <c r="DG813" s="450"/>
      <c r="DH813" s="450"/>
      <c r="DI813" s="450"/>
      <c r="DJ813" s="450"/>
    </row>
    <row r="814" spans="1:114" ht="14.1" customHeight="1" x14ac:dyDescent="0.25">
      <c r="A814" s="43"/>
      <c r="B814" s="44" t="s">
        <v>180</v>
      </c>
      <c r="C814" s="45" t="s">
        <v>425</v>
      </c>
      <c r="D814" s="20">
        <v>195</v>
      </c>
      <c r="E814" s="156">
        <v>300</v>
      </c>
      <c r="F814" s="20"/>
      <c r="G814" s="273"/>
      <c r="H814" s="156">
        <f t="shared" si="307"/>
        <v>300</v>
      </c>
      <c r="I814" s="207"/>
      <c r="J814" s="157"/>
      <c r="K814" s="157"/>
      <c r="L814" s="157">
        <v>300</v>
      </c>
      <c r="M814" s="157">
        <v>17</v>
      </c>
      <c r="N814" s="350">
        <v>150</v>
      </c>
      <c r="O814" s="77"/>
      <c r="P814" s="228">
        <f t="shared" si="308"/>
        <v>150</v>
      </c>
      <c r="Q814" s="331"/>
      <c r="R814" s="156">
        <f t="shared" si="309"/>
        <v>150</v>
      </c>
      <c r="S814" s="331"/>
      <c r="T814" s="442"/>
      <c r="U814" s="442"/>
      <c r="Y814" s="345"/>
    </row>
    <row r="815" spans="1:114" ht="14.1" customHeight="1" x14ac:dyDescent="0.25">
      <c r="A815" s="43"/>
      <c r="B815" s="44" t="s">
        <v>182</v>
      </c>
      <c r="C815" s="45" t="s">
        <v>162</v>
      </c>
      <c r="D815" s="20">
        <v>1306</v>
      </c>
      <c r="E815" s="156">
        <v>5000</v>
      </c>
      <c r="F815" s="20"/>
      <c r="G815" s="273"/>
      <c r="H815" s="156">
        <v>5500</v>
      </c>
      <c r="I815" s="207">
        <v>5500</v>
      </c>
      <c r="J815" s="157"/>
      <c r="K815" s="157"/>
      <c r="L815" s="157">
        <v>5500</v>
      </c>
      <c r="M815" s="157">
        <v>1500.29</v>
      </c>
      <c r="N815" s="350">
        <v>6000</v>
      </c>
      <c r="O815" s="77"/>
      <c r="P815" s="228">
        <f t="shared" si="308"/>
        <v>6000</v>
      </c>
      <c r="Q815" s="331"/>
      <c r="R815" s="156">
        <f t="shared" si="309"/>
        <v>6000</v>
      </c>
      <c r="S815" s="331">
        <v>1925</v>
      </c>
      <c r="T815" s="442"/>
      <c r="U815" s="442"/>
      <c r="Y815" s="345"/>
    </row>
    <row r="816" spans="1:114" ht="14.1" customHeight="1" x14ac:dyDescent="0.25">
      <c r="A816" s="43"/>
      <c r="B816" s="44" t="s">
        <v>183</v>
      </c>
      <c r="C816" s="45" t="s">
        <v>184</v>
      </c>
      <c r="D816" s="20">
        <v>5272</v>
      </c>
      <c r="E816" s="156">
        <v>6600</v>
      </c>
      <c r="F816" s="20"/>
      <c r="G816" s="273"/>
      <c r="H816" s="156">
        <f t="shared" si="307"/>
        <v>6600</v>
      </c>
      <c r="I816" s="207"/>
      <c r="J816" s="157"/>
      <c r="K816" s="157"/>
      <c r="L816" s="157">
        <v>6600</v>
      </c>
      <c r="M816" s="157">
        <v>3622.49</v>
      </c>
      <c r="N816" s="350">
        <v>6000</v>
      </c>
      <c r="O816" s="77"/>
      <c r="P816" s="228">
        <f t="shared" si="308"/>
        <v>6000</v>
      </c>
      <c r="Q816" s="331"/>
      <c r="R816" s="156">
        <f t="shared" si="309"/>
        <v>6000</v>
      </c>
      <c r="S816" s="331">
        <v>909</v>
      </c>
      <c r="T816" s="442"/>
      <c r="U816" s="442"/>
      <c r="Y816" s="345"/>
    </row>
    <row r="817" spans="1:114" ht="14.1" customHeight="1" x14ac:dyDescent="0.25">
      <c r="A817" s="43"/>
      <c r="B817" s="44">
        <v>5516</v>
      </c>
      <c r="C817" s="45" t="s">
        <v>414</v>
      </c>
      <c r="D817" s="20"/>
      <c r="E817" s="156">
        <v>5500</v>
      </c>
      <c r="F817" s="20"/>
      <c r="G817" s="273"/>
      <c r="H817" s="156">
        <f t="shared" si="307"/>
        <v>5500</v>
      </c>
      <c r="I817" s="207"/>
      <c r="J817" s="157"/>
      <c r="K817" s="157"/>
      <c r="L817" s="157">
        <v>5500</v>
      </c>
      <c r="M817" s="157">
        <v>0</v>
      </c>
      <c r="N817" s="350">
        <v>5500</v>
      </c>
      <c r="O817" s="77"/>
      <c r="P817" s="228">
        <f t="shared" si="308"/>
        <v>5500</v>
      </c>
      <c r="Q817" s="331"/>
      <c r="R817" s="156">
        <f t="shared" si="309"/>
        <v>5500</v>
      </c>
      <c r="S817" s="331">
        <v>0</v>
      </c>
      <c r="T817" s="442"/>
      <c r="U817" s="442"/>
      <c r="Y817" s="345"/>
    </row>
    <row r="818" spans="1:114" ht="14.1" customHeight="1" x14ac:dyDescent="0.25">
      <c r="A818" s="43"/>
      <c r="B818" s="44" t="s">
        <v>415</v>
      </c>
      <c r="C818" s="45" t="s">
        <v>416</v>
      </c>
      <c r="D818" s="20">
        <v>55336</v>
      </c>
      <c r="E818" s="156">
        <v>53000</v>
      </c>
      <c r="F818" s="20"/>
      <c r="G818" s="273"/>
      <c r="H818" s="156">
        <f t="shared" si="307"/>
        <v>53000</v>
      </c>
      <c r="I818" s="207"/>
      <c r="J818" s="157">
        <v>-15000</v>
      </c>
      <c r="K818" s="157"/>
      <c r="L818" s="157">
        <v>38000</v>
      </c>
      <c r="M818" s="157">
        <v>24270.75</v>
      </c>
      <c r="N818" s="350">
        <v>42000</v>
      </c>
      <c r="O818" s="77"/>
      <c r="P818" s="228">
        <f t="shared" si="308"/>
        <v>42000</v>
      </c>
      <c r="Q818" s="331"/>
      <c r="R818" s="156">
        <f t="shared" si="309"/>
        <v>42000</v>
      </c>
      <c r="S818" s="331">
        <v>12109</v>
      </c>
      <c r="T818" s="442"/>
      <c r="U818" s="442"/>
      <c r="Y818" s="442"/>
      <c r="Z818" s="442"/>
      <c r="AA818" s="373"/>
      <c r="AB818" s="373"/>
      <c r="AC818" s="373"/>
    </row>
    <row r="819" spans="1:114" ht="14.1" customHeight="1" x14ac:dyDescent="0.25">
      <c r="A819" s="43"/>
      <c r="B819" s="44" t="s">
        <v>187</v>
      </c>
      <c r="C819" s="45" t="s">
        <v>188</v>
      </c>
      <c r="D819" s="20"/>
      <c r="E819" s="156">
        <v>500</v>
      </c>
      <c r="F819" s="20"/>
      <c r="G819" s="273"/>
      <c r="H819" s="156">
        <f t="shared" si="307"/>
        <v>500</v>
      </c>
      <c r="I819" s="207"/>
      <c r="J819" s="157"/>
      <c r="K819" s="157"/>
      <c r="L819" s="157">
        <v>500</v>
      </c>
      <c r="M819" s="157">
        <v>160.96</v>
      </c>
      <c r="N819" s="350">
        <v>500</v>
      </c>
      <c r="O819" s="77"/>
      <c r="P819" s="228">
        <f t="shared" si="308"/>
        <v>500</v>
      </c>
      <c r="Q819" s="331"/>
      <c r="R819" s="156">
        <f t="shared" si="309"/>
        <v>500</v>
      </c>
      <c r="S819" s="331">
        <v>0</v>
      </c>
      <c r="T819" s="442"/>
      <c r="U819" s="442"/>
      <c r="Y819" s="442"/>
      <c r="Z819" s="442"/>
      <c r="AA819" s="373"/>
      <c r="AB819" s="373"/>
      <c r="AC819" s="373"/>
    </row>
    <row r="820" spans="1:114" ht="14.1" customHeight="1" x14ac:dyDescent="0.25">
      <c r="A820" s="43"/>
      <c r="B820" s="44" t="s">
        <v>417</v>
      </c>
      <c r="C820" s="45" t="s">
        <v>426</v>
      </c>
      <c r="D820" s="20">
        <v>11971</v>
      </c>
      <c r="E820" s="156">
        <v>15000</v>
      </c>
      <c r="F820" s="20"/>
      <c r="G820" s="273"/>
      <c r="H820" s="156">
        <f t="shared" si="307"/>
        <v>15000</v>
      </c>
      <c r="I820" s="207"/>
      <c r="J820" s="157"/>
      <c r="K820" s="157"/>
      <c r="L820" s="157">
        <v>15000</v>
      </c>
      <c r="M820" s="157">
        <v>5699.73</v>
      </c>
      <c r="N820" s="350">
        <v>15000</v>
      </c>
      <c r="O820" s="77"/>
      <c r="P820" s="228">
        <f t="shared" si="308"/>
        <v>15000</v>
      </c>
      <c r="Q820" s="331"/>
      <c r="R820" s="156">
        <f t="shared" si="309"/>
        <v>15000</v>
      </c>
      <c r="S820" s="331">
        <v>3312</v>
      </c>
      <c r="T820" s="442"/>
      <c r="U820" s="442"/>
      <c r="Y820" s="442"/>
      <c r="Z820" s="442"/>
      <c r="AA820" s="373"/>
      <c r="AB820" s="373"/>
      <c r="AC820" s="373"/>
    </row>
    <row r="821" spans="1:114" ht="14.1" customHeight="1" x14ac:dyDescent="0.25">
      <c r="A821" s="43"/>
      <c r="B821" s="44" t="s">
        <v>189</v>
      </c>
      <c r="C821" s="45" t="s">
        <v>190</v>
      </c>
      <c r="D821" s="20">
        <v>1699</v>
      </c>
      <c r="E821" s="156">
        <v>2500</v>
      </c>
      <c r="F821" s="20"/>
      <c r="G821" s="273"/>
      <c r="H821" s="156">
        <f t="shared" si="307"/>
        <v>2500</v>
      </c>
      <c r="I821" s="207"/>
      <c r="J821" s="157"/>
      <c r="K821" s="157"/>
      <c r="L821" s="157">
        <v>2500</v>
      </c>
      <c r="M821" s="157">
        <v>1106.4000000000001</v>
      </c>
      <c r="N821" s="350">
        <v>3000</v>
      </c>
      <c r="O821" s="77"/>
      <c r="P821" s="228">
        <f t="shared" si="308"/>
        <v>3000</v>
      </c>
      <c r="Q821" s="331"/>
      <c r="R821" s="156">
        <f t="shared" si="309"/>
        <v>3000</v>
      </c>
      <c r="S821" s="331">
        <v>769</v>
      </c>
      <c r="T821" s="442"/>
      <c r="U821" s="442"/>
      <c r="Y821" s="442"/>
      <c r="Z821" s="442"/>
      <c r="AA821" s="373"/>
      <c r="AB821" s="373"/>
      <c r="AC821" s="373"/>
    </row>
    <row r="822" spans="1:114" ht="14.1" customHeight="1" x14ac:dyDescent="0.25">
      <c r="A822" s="43"/>
      <c r="B822" s="44" t="s">
        <v>214</v>
      </c>
      <c r="C822" s="45" t="s">
        <v>163</v>
      </c>
      <c r="D822" s="20">
        <v>3028</v>
      </c>
      <c r="E822" s="156">
        <v>4000</v>
      </c>
      <c r="F822" s="20"/>
      <c r="G822" s="273"/>
      <c r="H822" s="156">
        <f t="shared" si="307"/>
        <v>4000</v>
      </c>
      <c r="I822" s="207"/>
      <c r="J822" s="157"/>
      <c r="K822" s="157"/>
      <c r="L822" s="157">
        <v>4000</v>
      </c>
      <c r="M822" s="157">
        <v>537.89</v>
      </c>
      <c r="N822" s="350">
        <v>4000</v>
      </c>
      <c r="O822" s="77"/>
      <c r="P822" s="228">
        <f t="shared" si="308"/>
        <v>4000</v>
      </c>
      <c r="Q822" s="331"/>
      <c r="R822" s="156">
        <f t="shared" si="309"/>
        <v>4000</v>
      </c>
      <c r="S822" s="331">
        <v>415</v>
      </c>
      <c r="T822" s="442"/>
      <c r="U822" s="442"/>
      <c r="Y822" s="442"/>
      <c r="Z822" s="442"/>
      <c r="AA822" s="373"/>
      <c r="AB822" s="373"/>
      <c r="AC822" s="373"/>
    </row>
    <row r="823" spans="1:114" s="2" customFormat="1" ht="14.1" customHeight="1" x14ac:dyDescent="0.25">
      <c r="A823" s="67">
        <v>91107</v>
      </c>
      <c r="B823" s="68"/>
      <c r="C823" s="69" t="s">
        <v>427</v>
      </c>
      <c r="D823" s="79">
        <f>+D824+D825</f>
        <v>198138</v>
      </c>
      <c r="E823" s="79">
        <f>+E824+E825</f>
        <v>217206</v>
      </c>
      <c r="F823" s="79">
        <f t="shared" ref="F823:H823" si="311">+F824+F825</f>
        <v>0</v>
      </c>
      <c r="G823" s="75">
        <f t="shared" si="311"/>
        <v>0</v>
      </c>
      <c r="H823" s="79">
        <f t="shared" si="311"/>
        <v>218666</v>
      </c>
      <c r="I823" s="239">
        <f>+I824+I826</f>
        <v>1460</v>
      </c>
      <c r="J823" s="75">
        <f>+J824+J825</f>
        <v>-16800</v>
      </c>
      <c r="K823" s="75">
        <f t="shared" ref="K823:M823" si="312">+K824+K825</f>
        <v>0</v>
      </c>
      <c r="L823" s="75">
        <f t="shared" si="312"/>
        <v>201866</v>
      </c>
      <c r="M823" s="75">
        <f t="shared" si="312"/>
        <v>174516.16999999998</v>
      </c>
      <c r="N823" s="70">
        <f>+N824+N825</f>
        <v>220850</v>
      </c>
      <c r="O823" s="78">
        <f>+O824+O825</f>
        <v>-2700</v>
      </c>
      <c r="P823" s="70">
        <f>+O823+N823</f>
        <v>218150</v>
      </c>
      <c r="Q823" s="341"/>
      <c r="R823" s="79">
        <f>+Q823+P823</f>
        <v>218150</v>
      </c>
      <c r="S823" s="224">
        <f>+S824+S825</f>
        <v>123802</v>
      </c>
      <c r="T823" s="442"/>
      <c r="U823" s="442"/>
      <c r="V823" s="373"/>
      <c r="W823" s="373"/>
      <c r="X823" s="373"/>
      <c r="Y823" s="442"/>
      <c r="Z823" s="442"/>
      <c r="AA823" s="373"/>
      <c r="AB823" s="373"/>
      <c r="AC823" s="373"/>
      <c r="AD823" s="434"/>
      <c r="AE823" s="434"/>
      <c r="AF823" s="434"/>
      <c r="AG823" s="434"/>
      <c r="AH823" s="434"/>
      <c r="AI823" s="434"/>
      <c r="AJ823" s="434"/>
      <c r="AK823" s="434"/>
      <c r="AL823" s="434"/>
      <c r="AM823" s="434"/>
      <c r="AN823" s="434"/>
      <c r="AO823" s="434"/>
      <c r="AP823" s="434"/>
      <c r="AQ823" s="434"/>
      <c r="AR823" s="434"/>
      <c r="AS823" s="434"/>
      <c r="AT823" s="434"/>
      <c r="AU823" s="434"/>
      <c r="AV823" s="434"/>
      <c r="AW823" s="434"/>
      <c r="AX823" s="434"/>
      <c r="AY823" s="434"/>
      <c r="AZ823" s="434"/>
      <c r="BA823" s="434"/>
      <c r="BB823" s="434"/>
      <c r="BC823" s="434"/>
      <c r="BD823" s="434"/>
      <c r="BE823" s="434"/>
      <c r="BF823" s="434"/>
      <c r="BG823" s="434"/>
      <c r="BH823" s="434"/>
      <c r="BI823" s="434"/>
      <c r="BJ823" s="434"/>
      <c r="BK823" s="434"/>
      <c r="BL823" s="434"/>
      <c r="BM823" s="434"/>
      <c r="BN823" s="434"/>
      <c r="BO823" s="434"/>
      <c r="BP823" s="434"/>
      <c r="BQ823" s="434"/>
      <c r="BR823" s="434"/>
      <c r="BS823" s="434"/>
      <c r="BT823" s="434"/>
      <c r="BU823" s="434"/>
      <c r="BV823" s="434"/>
      <c r="BW823" s="434"/>
      <c r="BX823" s="434"/>
      <c r="BY823" s="434"/>
      <c r="BZ823" s="434"/>
      <c r="CA823" s="434"/>
      <c r="CB823" s="434"/>
      <c r="CC823" s="434"/>
      <c r="CD823" s="434"/>
      <c r="CE823" s="434"/>
      <c r="CF823" s="434"/>
      <c r="CG823" s="434"/>
      <c r="CH823" s="434"/>
      <c r="CI823" s="434"/>
      <c r="CJ823" s="434"/>
      <c r="CK823" s="434"/>
      <c r="CL823" s="434"/>
      <c r="CM823" s="434"/>
      <c r="CN823" s="434"/>
      <c r="CO823" s="434"/>
      <c r="CP823" s="434"/>
      <c r="CQ823" s="434"/>
      <c r="CR823" s="434"/>
      <c r="CS823" s="434"/>
      <c r="CT823" s="434"/>
      <c r="CU823" s="434"/>
      <c r="CV823" s="434"/>
      <c r="CW823" s="434"/>
      <c r="CX823" s="434"/>
      <c r="CY823" s="434"/>
      <c r="CZ823" s="434"/>
      <c r="DA823" s="434"/>
      <c r="DB823" s="434"/>
      <c r="DC823" s="434"/>
      <c r="DD823" s="434"/>
      <c r="DE823" s="434"/>
      <c r="DF823" s="434"/>
      <c r="DG823" s="434"/>
      <c r="DH823" s="434"/>
      <c r="DI823" s="434"/>
      <c r="DJ823" s="434"/>
    </row>
    <row r="824" spans="1:114" s="7" customFormat="1" ht="14.1" customHeight="1" x14ac:dyDescent="0.25">
      <c r="A824" s="87"/>
      <c r="B824" s="88" t="s">
        <v>151</v>
      </c>
      <c r="C824" s="89" t="s">
        <v>152</v>
      </c>
      <c r="D824" s="19">
        <v>143615</v>
      </c>
      <c r="E824" s="153">
        <v>153656</v>
      </c>
      <c r="F824" s="100"/>
      <c r="G824" s="273"/>
      <c r="H824" s="156">
        <f t="shared" si="307"/>
        <v>154216</v>
      </c>
      <c r="I824" s="205">
        <v>560</v>
      </c>
      <c r="J824" s="244"/>
      <c r="K824" s="244"/>
      <c r="L824" s="184">
        <v>154216</v>
      </c>
      <c r="M824" s="184">
        <v>139286.37</v>
      </c>
      <c r="N824" s="458">
        <v>157900</v>
      </c>
      <c r="O824" s="334">
        <v>0</v>
      </c>
      <c r="P824" s="196">
        <f t="shared" ref="P824:P846" si="313">+O824+N824</f>
        <v>157900</v>
      </c>
      <c r="Q824" s="331"/>
      <c r="R824" s="153">
        <f>+Q824+P824</f>
        <v>157900</v>
      </c>
      <c r="S824" s="331">
        <v>87976</v>
      </c>
      <c r="T824" s="442"/>
      <c r="U824" s="442"/>
      <c r="V824" s="373"/>
      <c r="W824" s="373"/>
      <c r="X824" s="373"/>
      <c r="Y824" s="442"/>
      <c r="Z824" s="442"/>
      <c r="AA824" s="373"/>
      <c r="AB824" s="373"/>
      <c r="AC824" s="373"/>
      <c r="AD824" s="217"/>
      <c r="AE824" s="217"/>
      <c r="AF824" s="217"/>
      <c r="AG824" s="217"/>
      <c r="AH824" s="217"/>
      <c r="AI824" s="217"/>
      <c r="AJ824" s="217"/>
      <c r="AK824" s="217"/>
      <c r="AL824" s="217"/>
      <c r="AM824" s="217"/>
      <c r="AN824" s="217"/>
      <c r="AO824" s="217"/>
      <c r="AP824" s="217"/>
      <c r="AQ824" s="217"/>
      <c r="AR824" s="217"/>
      <c r="AS824" s="217"/>
      <c r="AT824" s="217"/>
      <c r="AU824" s="217"/>
      <c r="AV824" s="217"/>
      <c r="AW824" s="217"/>
      <c r="AX824" s="217"/>
      <c r="AY824" s="217"/>
      <c r="AZ824" s="217"/>
      <c r="BA824" s="217"/>
      <c r="BB824" s="217"/>
      <c r="BC824" s="217"/>
      <c r="BD824" s="217"/>
      <c r="BE824" s="217"/>
      <c r="BF824" s="217"/>
      <c r="BG824" s="217"/>
      <c r="BH824" s="217"/>
      <c r="BI824" s="217"/>
      <c r="BJ824" s="217"/>
      <c r="BK824" s="217"/>
      <c r="BL824" s="217"/>
      <c r="BM824" s="217"/>
      <c r="BN824" s="217"/>
      <c r="BO824" s="217"/>
      <c r="BP824" s="217"/>
      <c r="BQ824" s="217"/>
      <c r="BR824" s="217"/>
      <c r="BS824" s="217"/>
      <c r="BT824" s="217"/>
      <c r="BU824" s="217"/>
      <c r="BV824" s="217"/>
      <c r="BW824" s="217"/>
      <c r="BX824" s="217"/>
      <c r="BY824" s="217"/>
      <c r="BZ824" s="217"/>
      <c r="CA824" s="217"/>
      <c r="CB824" s="217"/>
      <c r="CC824" s="217"/>
      <c r="CD824" s="217"/>
      <c r="CE824" s="217"/>
      <c r="CF824" s="217"/>
      <c r="CG824" s="217"/>
      <c r="CH824" s="217"/>
      <c r="CI824" s="217"/>
      <c r="CJ824" s="217"/>
      <c r="CK824" s="217"/>
      <c r="CL824" s="217"/>
      <c r="CM824" s="217"/>
      <c r="CN824" s="217"/>
      <c r="CO824" s="217"/>
      <c r="CP824" s="217"/>
      <c r="CQ824" s="217"/>
      <c r="CR824" s="217"/>
      <c r="CS824" s="217"/>
      <c r="CT824" s="217"/>
      <c r="CU824" s="217"/>
      <c r="CV824" s="217"/>
      <c r="CW824" s="217"/>
      <c r="CX824" s="217"/>
      <c r="CY824" s="217"/>
      <c r="CZ824" s="217"/>
      <c r="DA824" s="217"/>
      <c r="DB824" s="217"/>
      <c r="DC824" s="217"/>
      <c r="DD824" s="217"/>
      <c r="DE824" s="217"/>
      <c r="DF824" s="217"/>
      <c r="DG824" s="217"/>
      <c r="DH824" s="217"/>
      <c r="DI824" s="217"/>
      <c r="DJ824" s="217"/>
    </row>
    <row r="825" spans="1:114" ht="14.1" customHeight="1" x14ac:dyDescent="0.25">
      <c r="A825" s="43"/>
      <c r="B825" s="50" t="s">
        <v>153</v>
      </c>
      <c r="C825" s="51" t="s">
        <v>154</v>
      </c>
      <c r="D825" s="21">
        <f>+D826+D827+D828+D839+D840+D841+D842+D843+D844+D845+D846</f>
        <v>54523</v>
      </c>
      <c r="E825" s="153">
        <f>+E827+E828+E839+E840+E841+E842+E843+E844+E845+E846</f>
        <v>63550</v>
      </c>
      <c r="F825" s="100">
        <f>+F826+F827+F828+F839+F840+F841+F842+F843+F844+F846</f>
        <v>0</v>
      </c>
      <c r="G825" s="273"/>
      <c r="H825" s="156">
        <f>+H826+H827+H828+H839+H840+H841+H842+H843+H844+H845+H846</f>
        <v>64450</v>
      </c>
      <c r="I825" s="205"/>
      <c r="J825" s="184">
        <f>+J826+J827+J828+J839+J840+J841+J842+J843+J844+J845+J846</f>
        <v>-16800</v>
      </c>
      <c r="K825" s="184">
        <f t="shared" ref="K825:M825" si="314">+K826+K827+K828+K839+K840+K841+K842+K843+K844+K845+K846</f>
        <v>0</v>
      </c>
      <c r="L825" s="184">
        <f t="shared" si="314"/>
        <v>47650</v>
      </c>
      <c r="M825" s="184">
        <f t="shared" si="314"/>
        <v>35229.799999999996</v>
      </c>
      <c r="N825" s="98">
        <f>+N826+N827+N828+N839+N840+N841+N842+N843+N844+N845+N846</f>
        <v>62950</v>
      </c>
      <c r="O825" s="76">
        <f>+O826+O827+O828+O839+O840+O841+O842+O843+O844+O845+O846</f>
        <v>-2700</v>
      </c>
      <c r="P825" s="196">
        <f t="shared" si="313"/>
        <v>60250</v>
      </c>
      <c r="Q825" s="331"/>
      <c r="R825" s="153">
        <f t="shared" ref="R825:R846" si="315">+Q825+P825</f>
        <v>60250</v>
      </c>
      <c r="S825" s="331">
        <f>+S826+S827+S828+S839+S840+S841+S842+S843+S844+S845+S846</f>
        <v>35826</v>
      </c>
      <c r="T825" s="442"/>
      <c r="U825" s="442"/>
      <c r="Y825" s="442"/>
      <c r="Z825" s="442"/>
      <c r="AA825" s="373"/>
      <c r="AB825" s="373"/>
      <c r="AC825" s="373"/>
    </row>
    <row r="826" spans="1:114" ht="14.1" customHeight="1" x14ac:dyDescent="0.25">
      <c r="A826" s="43"/>
      <c r="B826" s="44" t="s">
        <v>155</v>
      </c>
      <c r="C826" s="45" t="s">
        <v>166</v>
      </c>
      <c r="D826" s="20">
        <v>1638</v>
      </c>
      <c r="E826" s="156">
        <v>900</v>
      </c>
      <c r="F826" s="20"/>
      <c r="G826" s="273"/>
      <c r="H826" s="156">
        <v>900</v>
      </c>
      <c r="I826" s="207">
        <v>900</v>
      </c>
      <c r="J826" s="157"/>
      <c r="K826" s="157"/>
      <c r="L826" s="157">
        <v>900</v>
      </c>
      <c r="M826" s="157">
        <v>809</v>
      </c>
      <c r="N826" s="350">
        <v>900</v>
      </c>
      <c r="O826" s="77"/>
      <c r="P826" s="228">
        <f t="shared" si="313"/>
        <v>900</v>
      </c>
      <c r="Q826" s="331"/>
      <c r="R826" s="156">
        <f t="shared" si="315"/>
        <v>900</v>
      </c>
      <c r="S826" s="331">
        <v>980</v>
      </c>
      <c r="T826" s="442"/>
      <c r="U826" s="442"/>
      <c r="Y826" s="442"/>
      <c r="Z826" s="442"/>
      <c r="AA826" s="373"/>
      <c r="AB826" s="373"/>
      <c r="AC826" s="373"/>
    </row>
    <row r="827" spans="1:114" ht="14.1" customHeight="1" x14ac:dyDescent="0.25">
      <c r="A827" s="43"/>
      <c r="B827" s="44" t="s">
        <v>158</v>
      </c>
      <c r="C827" s="45" t="s">
        <v>169</v>
      </c>
      <c r="D827" s="20">
        <v>1033</v>
      </c>
      <c r="E827" s="156">
        <v>1000</v>
      </c>
      <c r="F827" s="20"/>
      <c r="G827" s="273"/>
      <c r="H827" s="156">
        <f t="shared" si="307"/>
        <v>1000</v>
      </c>
      <c r="I827" s="207"/>
      <c r="J827" s="157">
        <v>-300</v>
      </c>
      <c r="K827" s="157"/>
      <c r="L827" s="157">
        <v>700</v>
      </c>
      <c r="M827" s="157">
        <v>484</v>
      </c>
      <c r="N827" s="350">
        <v>1000</v>
      </c>
      <c r="O827" s="77"/>
      <c r="P827" s="228">
        <f t="shared" si="313"/>
        <v>1000</v>
      </c>
      <c r="Q827" s="331"/>
      <c r="R827" s="156">
        <f t="shared" si="315"/>
        <v>1000</v>
      </c>
      <c r="S827" s="331">
        <v>593</v>
      </c>
      <c r="T827" s="442"/>
      <c r="U827" s="442"/>
      <c r="Y827" s="442"/>
      <c r="Z827" s="442"/>
      <c r="AA827" s="373"/>
      <c r="AB827" s="373"/>
      <c r="AC827" s="373"/>
    </row>
    <row r="828" spans="1:114" ht="14.1" customHeight="1" x14ac:dyDescent="0.25">
      <c r="A828" s="43"/>
      <c r="B828" s="44" t="s">
        <v>170</v>
      </c>
      <c r="C828" s="45" t="s">
        <v>160</v>
      </c>
      <c r="D828" s="20">
        <f t="shared" ref="D828:E828" si="316">SUM(D829:D838)</f>
        <v>29793</v>
      </c>
      <c r="E828" s="156">
        <f t="shared" si="316"/>
        <v>33000</v>
      </c>
      <c r="F828" s="20"/>
      <c r="G828" s="273"/>
      <c r="H828" s="156">
        <f t="shared" si="307"/>
        <v>33000</v>
      </c>
      <c r="I828" s="207"/>
      <c r="J828" s="157">
        <f>SUM(J829:J838)</f>
        <v>-5000</v>
      </c>
      <c r="K828" s="157"/>
      <c r="L828" s="157">
        <v>28000</v>
      </c>
      <c r="M828" s="157">
        <v>20160.43</v>
      </c>
      <c r="N828" s="350">
        <f>+N829+N830+N831+N832+N833+N834+N835+N836+N837+N838</f>
        <v>31800</v>
      </c>
      <c r="O828" s="77"/>
      <c r="P828" s="228">
        <f t="shared" si="313"/>
        <v>31800</v>
      </c>
      <c r="Q828" s="331"/>
      <c r="R828" s="156">
        <f t="shared" si="315"/>
        <v>31800</v>
      </c>
      <c r="S828" s="331">
        <f>SUM(S829:S838)</f>
        <v>15869</v>
      </c>
      <c r="T828" s="442"/>
      <c r="U828" s="442"/>
      <c r="Y828" s="442"/>
      <c r="Z828" s="442"/>
      <c r="AA828" s="373"/>
      <c r="AB828" s="373"/>
      <c r="AC828" s="373"/>
    </row>
    <row r="829" spans="1:114" ht="14.1" customHeight="1" x14ac:dyDescent="0.25">
      <c r="A829" s="43"/>
      <c r="B829" s="44"/>
      <c r="C829" s="104" t="s">
        <v>281</v>
      </c>
      <c r="D829" s="105">
        <v>19032</v>
      </c>
      <c r="E829" s="173">
        <v>16000</v>
      </c>
      <c r="F829" s="20"/>
      <c r="G829" s="273"/>
      <c r="H829" s="156">
        <f t="shared" si="307"/>
        <v>16000</v>
      </c>
      <c r="I829" s="207"/>
      <c r="J829" s="157"/>
      <c r="K829" s="157"/>
      <c r="L829" s="204">
        <v>0</v>
      </c>
      <c r="M829" s="204">
        <v>12230.62</v>
      </c>
      <c r="N829" s="457">
        <v>16000</v>
      </c>
      <c r="O829" s="332"/>
      <c r="P829" s="357">
        <f t="shared" si="313"/>
        <v>16000</v>
      </c>
      <c r="Q829" s="331"/>
      <c r="R829" s="156">
        <f t="shared" si="315"/>
        <v>16000</v>
      </c>
      <c r="S829" s="331">
        <v>9758</v>
      </c>
      <c r="T829" s="442"/>
      <c r="U829" s="442"/>
      <c r="Y829" s="442"/>
      <c r="Z829" s="442"/>
      <c r="AA829" s="373"/>
      <c r="AB829" s="373"/>
      <c r="AC829" s="373"/>
    </row>
    <row r="830" spans="1:114" ht="14.1" customHeight="1" x14ac:dyDescent="0.25">
      <c r="A830" s="43"/>
      <c r="B830" s="44"/>
      <c r="C830" s="104" t="s">
        <v>282</v>
      </c>
      <c r="D830" s="105">
        <v>2515</v>
      </c>
      <c r="E830" s="173">
        <v>2000</v>
      </c>
      <c r="F830" s="20"/>
      <c r="G830" s="273"/>
      <c r="H830" s="156">
        <f t="shared" si="307"/>
        <v>2000</v>
      </c>
      <c r="I830" s="207"/>
      <c r="J830" s="157"/>
      <c r="K830" s="157"/>
      <c r="L830" s="204">
        <v>0</v>
      </c>
      <c r="M830" s="204">
        <v>2042.95</v>
      </c>
      <c r="N830" s="457">
        <v>2300</v>
      </c>
      <c r="O830" s="332"/>
      <c r="P830" s="357">
        <f t="shared" si="313"/>
        <v>2300</v>
      </c>
      <c r="Q830" s="331"/>
      <c r="R830" s="156">
        <f t="shared" si="315"/>
        <v>2300</v>
      </c>
      <c r="S830" s="331">
        <v>1714</v>
      </c>
      <c r="T830" s="442"/>
      <c r="U830" s="442"/>
      <c r="Y830" s="442"/>
      <c r="Z830" s="442"/>
      <c r="AA830" s="373"/>
      <c r="AB830" s="373"/>
      <c r="AC830" s="373"/>
    </row>
    <row r="831" spans="1:114" ht="14.1" customHeight="1" x14ac:dyDescent="0.25">
      <c r="A831" s="43"/>
      <c r="B831" s="44"/>
      <c r="C831" s="104" t="s">
        <v>283</v>
      </c>
      <c r="D831" s="105">
        <v>502</v>
      </c>
      <c r="E831" s="173">
        <v>1300</v>
      </c>
      <c r="F831" s="20"/>
      <c r="G831" s="273"/>
      <c r="H831" s="156">
        <f t="shared" si="307"/>
        <v>1300</v>
      </c>
      <c r="I831" s="207"/>
      <c r="J831" s="157"/>
      <c r="K831" s="157"/>
      <c r="L831" s="204">
        <v>0</v>
      </c>
      <c r="M831" s="204">
        <v>546.5</v>
      </c>
      <c r="N831" s="457">
        <v>1300</v>
      </c>
      <c r="O831" s="332"/>
      <c r="P831" s="357">
        <f t="shared" si="313"/>
        <v>1300</v>
      </c>
      <c r="Q831" s="331"/>
      <c r="R831" s="156">
        <f t="shared" si="315"/>
        <v>1300</v>
      </c>
      <c r="S831" s="331">
        <v>388</v>
      </c>
      <c r="T831" s="442"/>
      <c r="U831" s="442"/>
      <c r="Y831" s="442"/>
      <c r="Z831" s="442"/>
      <c r="AA831" s="373"/>
      <c r="AB831" s="373"/>
      <c r="AC831" s="373"/>
    </row>
    <row r="832" spans="1:114" ht="14.1" customHeight="1" x14ac:dyDescent="0.25">
      <c r="A832" s="43"/>
      <c r="B832" s="44"/>
      <c r="C832" s="104" t="s">
        <v>284</v>
      </c>
      <c r="D832" s="105">
        <v>3652</v>
      </c>
      <c r="E832" s="173">
        <v>2100</v>
      </c>
      <c r="F832" s="20"/>
      <c r="G832" s="273"/>
      <c r="H832" s="156">
        <f t="shared" si="307"/>
        <v>2100</v>
      </c>
      <c r="I832" s="207"/>
      <c r="J832" s="157"/>
      <c r="K832" s="157"/>
      <c r="L832" s="204">
        <v>0</v>
      </c>
      <c r="M832" s="204">
        <v>2418.36</v>
      </c>
      <c r="N832" s="457">
        <v>1000</v>
      </c>
      <c r="O832" s="332"/>
      <c r="P832" s="357">
        <f t="shared" si="313"/>
        <v>1000</v>
      </c>
      <c r="Q832" s="331"/>
      <c r="R832" s="156">
        <f t="shared" si="315"/>
        <v>1000</v>
      </c>
      <c r="S832" s="331">
        <v>792</v>
      </c>
      <c r="T832" s="442"/>
      <c r="U832" s="442"/>
      <c r="Y832" s="442"/>
      <c r="Z832" s="442"/>
      <c r="AA832" s="373"/>
      <c r="AB832" s="373"/>
      <c r="AC832" s="373"/>
    </row>
    <row r="833" spans="1:114" ht="14.1" customHeight="1" x14ac:dyDescent="0.25">
      <c r="A833" s="43"/>
      <c r="B833" s="44"/>
      <c r="C833" s="104" t="s">
        <v>428</v>
      </c>
      <c r="D833" s="105">
        <v>2236</v>
      </c>
      <c r="E833" s="173">
        <v>1500</v>
      </c>
      <c r="F833" s="20"/>
      <c r="G833" s="273"/>
      <c r="H833" s="156">
        <f t="shared" si="307"/>
        <v>1500</v>
      </c>
      <c r="I833" s="207"/>
      <c r="J833" s="157"/>
      <c r="K833" s="157"/>
      <c r="L833" s="204">
        <v>0</v>
      </c>
      <c r="M833" s="204">
        <v>1236.29</v>
      </c>
      <c r="N833" s="457">
        <v>1000</v>
      </c>
      <c r="O833" s="332"/>
      <c r="P833" s="357">
        <f t="shared" si="313"/>
        <v>1000</v>
      </c>
      <c r="Q833" s="331"/>
      <c r="R833" s="156">
        <f t="shared" si="315"/>
        <v>1000</v>
      </c>
      <c r="S833" s="331">
        <v>2171</v>
      </c>
      <c r="T833" s="442"/>
      <c r="U833" s="442"/>
      <c r="Y833" s="442"/>
      <c r="Z833" s="442"/>
      <c r="AA833" s="373"/>
      <c r="AB833" s="373"/>
      <c r="AC833" s="373"/>
    </row>
    <row r="834" spans="1:114" ht="12.75" customHeight="1" x14ac:dyDescent="0.25">
      <c r="A834" s="43"/>
      <c r="B834" s="44"/>
      <c r="C834" s="104" t="s">
        <v>288</v>
      </c>
      <c r="D834" s="105"/>
      <c r="E834" s="173">
        <v>7000</v>
      </c>
      <c r="F834" s="20"/>
      <c r="G834" s="273"/>
      <c r="H834" s="156">
        <f t="shared" si="307"/>
        <v>7000</v>
      </c>
      <c r="I834" s="207"/>
      <c r="J834" s="157">
        <v>-5000</v>
      </c>
      <c r="K834" s="157"/>
      <c r="L834" s="204"/>
      <c r="M834" s="204">
        <v>33</v>
      </c>
      <c r="N834" s="457">
        <v>7300</v>
      </c>
      <c r="O834" s="332"/>
      <c r="P834" s="357">
        <f t="shared" si="313"/>
        <v>7300</v>
      </c>
      <c r="Q834" s="222"/>
      <c r="R834" s="156">
        <f t="shared" si="315"/>
        <v>7300</v>
      </c>
      <c r="S834" s="331">
        <v>361</v>
      </c>
      <c r="T834" s="442"/>
      <c r="U834" s="442"/>
      <c r="Y834" s="442"/>
      <c r="Z834" s="442"/>
      <c r="AA834" s="373"/>
      <c r="AB834" s="373"/>
      <c r="AC834" s="373"/>
    </row>
    <row r="835" spans="1:114" ht="14.1" customHeight="1" x14ac:dyDescent="0.25">
      <c r="A835" s="43"/>
      <c r="B835" s="44"/>
      <c r="C835" s="104" t="s">
        <v>422</v>
      </c>
      <c r="D835" s="105">
        <v>1150</v>
      </c>
      <c r="E835" s="173">
        <v>1200</v>
      </c>
      <c r="F835" s="20"/>
      <c r="G835" s="273"/>
      <c r="H835" s="156">
        <f t="shared" si="307"/>
        <v>1200</v>
      </c>
      <c r="I835" s="207"/>
      <c r="J835" s="157"/>
      <c r="K835" s="157"/>
      <c r="L835" s="204"/>
      <c r="M835" s="204">
        <v>1012</v>
      </c>
      <c r="N835" s="457">
        <v>1200</v>
      </c>
      <c r="O835" s="332"/>
      <c r="P835" s="357">
        <f t="shared" si="313"/>
        <v>1200</v>
      </c>
      <c r="Q835" s="222"/>
      <c r="R835" s="156">
        <f t="shared" si="315"/>
        <v>1200</v>
      </c>
      <c r="S835" s="331">
        <v>644</v>
      </c>
      <c r="T835" s="442"/>
      <c r="U835" s="442"/>
      <c r="Y835" s="442"/>
      <c r="Z835" s="442"/>
      <c r="AA835" s="445"/>
      <c r="AB835" s="445"/>
      <c r="AC835" s="445"/>
    </row>
    <row r="836" spans="1:114" ht="14.1" customHeight="1" x14ac:dyDescent="0.25">
      <c r="A836" s="43"/>
      <c r="B836" s="44"/>
      <c r="C836" s="104" t="s">
        <v>423</v>
      </c>
      <c r="D836" s="105">
        <v>560</v>
      </c>
      <c r="E836" s="173">
        <v>500</v>
      </c>
      <c r="F836" s="20"/>
      <c r="G836" s="273"/>
      <c r="H836" s="156">
        <f t="shared" si="307"/>
        <v>500</v>
      </c>
      <c r="I836" s="207"/>
      <c r="J836" s="157"/>
      <c r="K836" s="157"/>
      <c r="L836" s="204"/>
      <c r="M836" s="204">
        <v>560</v>
      </c>
      <c r="N836" s="457">
        <v>500</v>
      </c>
      <c r="O836" s="332"/>
      <c r="P836" s="357">
        <f t="shared" si="313"/>
        <v>500</v>
      </c>
      <c r="Q836" s="222"/>
      <c r="R836" s="156">
        <f t="shared" si="315"/>
        <v>500</v>
      </c>
      <c r="S836" s="331"/>
      <c r="T836" s="442"/>
      <c r="U836" s="442"/>
      <c r="Y836" s="442"/>
      <c r="Z836" s="442"/>
      <c r="AA836" s="445"/>
      <c r="AB836" s="445"/>
      <c r="AC836" s="445"/>
    </row>
    <row r="837" spans="1:114" ht="14.1" customHeight="1" x14ac:dyDescent="0.25">
      <c r="A837" s="43"/>
      <c r="B837" s="44"/>
      <c r="C837" s="104" t="s">
        <v>429</v>
      </c>
      <c r="D837" s="105">
        <v>146</v>
      </c>
      <c r="E837" s="173">
        <v>200</v>
      </c>
      <c r="F837" s="20"/>
      <c r="G837" s="273"/>
      <c r="H837" s="156">
        <f t="shared" si="307"/>
        <v>200</v>
      </c>
      <c r="I837" s="207"/>
      <c r="J837" s="157"/>
      <c r="K837" s="157"/>
      <c r="L837" s="204"/>
      <c r="M837" s="204">
        <v>80</v>
      </c>
      <c r="N837" s="457"/>
      <c r="O837" s="332"/>
      <c r="P837" s="357">
        <f t="shared" si="313"/>
        <v>0</v>
      </c>
      <c r="Q837" s="222"/>
      <c r="R837" s="156">
        <f t="shared" si="315"/>
        <v>0</v>
      </c>
      <c r="S837" s="331">
        <v>41</v>
      </c>
      <c r="T837" s="442"/>
      <c r="U837" s="442"/>
      <c r="Y837" s="442"/>
      <c r="Z837" s="442"/>
      <c r="AA837" s="445"/>
      <c r="AB837" s="445"/>
      <c r="AC837" s="445"/>
    </row>
    <row r="838" spans="1:114" ht="14.1" customHeight="1" x14ac:dyDescent="0.25">
      <c r="A838" s="43"/>
      <c r="B838" s="44"/>
      <c r="C838" s="104" t="s">
        <v>430</v>
      </c>
      <c r="D838" s="105"/>
      <c r="E838" s="173">
        <v>1200</v>
      </c>
      <c r="F838" s="20"/>
      <c r="G838" s="273"/>
      <c r="H838" s="156">
        <f t="shared" si="307"/>
        <v>1200</v>
      </c>
      <c r="I838" s="207"/>
      <c r="J838" s="157"/>
      <c r="K838" s="157"/>
      <c r="L838" s="204"/>
      <c r="M838" s="204"/>
      <c r="N838" s="457">
        <v>1200</v>
      </c>
      <c r="O838" s="332"/>
      <c r="P838" s="357">
        <f t="shared" si="313"/>
        <v>1200</v>
      </c>
      <c r="Q838" s="222"/>
      <c r="R838" s="156">
        <f t="shared" si="315"/>
        <v>1200</v>
      </c>
      <c r="S838" s="331"/>
      <c r="T838" s="442"/>
      <c r="U838" s="442"/>
      <c r="Y838" s="442"/>
      <c r="Z838" s="442"/>
      <c r="AA838" s="373"/>
      <c r="AB838" s="373"/>
      <c r="AC838" s="373"/>
    </row>
    <row r="839" spans="1:114" ht="14.1" customHeight="1" x14ac:dyDescent="0.25">
      <c r="A839" s="43"/>
      <c r="B839" s="44">
        <v>5513</v>
      </c>
      <c r="C839" s="45" t="s">
        <v>431</v>
      </c>
      <c r="D839" s="20">
        <v>469</v>
      </c>
      <c r="E839" s="156">
        <v>1000</v>
      </c>
      <c r="F839" s="20"/>
      <c r="G839" s="273"/>
      <c r="H839" s="156">
        <f t="shared" si="307"/>
        <v>1000</v>
      </c>
      <c r="I839" s="207"/>
      <c r="J839" s="157">
        <v>-500</v>
      </c>
      <c r="K839" s="157"/>
      <c r="L839" s="157">
        <v>500</v>
      </c>
      <c r="M839" s="157">
        <v>69</v>
      </c>
      <c r="N839" s="350">
        <v>1000</v>
      </c>
      <c r="O839" s="77">
        <v>-500</v>
      </c>
      <c r="P839" s="228">
        <f t="shared" si="313"/>
        <v>500</v>
      </c>
      <c r="Q839" s="222"/>
      <c r="R839" s="156">
        <f t="shared" si="315"/>
        <v>500</v>
      </c>
      <c r="S839" s="331">
        <v>54</v>
      </c>
      <c r="T839" s="442"/>
      <c r="U839" s="442"/>
      <c r="V839" s="445"/>
      <c r="W839" s="445"/>
      <c r="X839" s="445"/>
      <c r="Y839" s="442"/>
      <c r="Z839" s="442"/>
      <c r="AA839" s="373"/>
      <c r="AB839" s="373"/>
      <c r="AC839" s="373"/>
    </row>
    <row r="840" spans="1:114" ht="14.1" customHeight="1" x14ac:dyDescent="0.25">
      <c r="A840" s="43"/>
      <c r="B840" s="44">
        <v>5514</v>
      </c>
      <c r="C840" s="45" t="s">
        <v>432</v>
      </c>
      <c r="D840" s="20">
        <v>1080</v>
      </c>
      <c r="E840" s="156">
        <v>1400</v>
      </c>
      <c r="F840" s="20"/>
      <c r="G840" s="273"/>
      <c r="H840" s="156">
        <f t="shared" si="307"/>
        <v>1400</v>
      </c>
      <c r="I840" s="207"/>
      <c r="J840" s="157"/>
      <c r="K840" s="157"/>
      <c r="L840" s="157">
        <v>1400</v>
      </c>
      <c r="M840" s="157">
        <v>1350.76</v>
      </c>
      <c r="N840" s="350">
        <v>600</v>
      </c>
      <c r="O840" s="77"/>
      <c r="P840" s="228">
        <f t="shared" si="313"/>
        <v>600</v>
      </c>
      <c r="Q840" s="222"/>
      <c r="R840" s="156">
        <f t="shared" si="315"/>
        <v>600</v>
      </c>
      <c r="S840" s="331">
        <v>291</v>
      </c>
      <c r="T840" s="442"/>
      <c r="U840" s="442"/>
      <c r="V840" s="445"/>
      <c r="W840" s="445"/>
      <c r="X840" s="445"/>
      <c r="Y840" s="442"/>
      <c r="Z840" s="442"/>
      <c r="AA840" s="445"/>
      <c r="AB840" s="445"/>
      <c r="AC840" s="445"/>
    </row>
    <row r="841" spans="1:114" ht="14.1" customHeight="1" x14ac:dyDescent="0.25">
      <c r="A841" s="43"/>
      <c r="B841" s="44">
        <v>5515</v>
      </c>
      <c r="C841" s="45" t="s">
        <v>433</v>
      </c>
      <c r="D841" s="20">
        <v>2995</v>
      </c>
      <c r="E841" s="156">
        <v>7200</v>
      </c>
      <c r="F841" s="55"/>
      <c r="G841" s="273"/>
      <c r="H841" s="156">
        <f t="shared" si="307"/>
        <v>7200</v>
      </c>
      <c r="I841" s="207"/>
      <c r="J841" s="157">
        <v>-6000</v>
      </c>
      <c r="K841" s="157"/>
      <c r="L841" s="157">
        <v>1200</v>
      </c>
      <c r="M841" s="157">
        <v>638.42999999999995</v>
      </c>
      <c r="N841" s="350">
        <v>7200</v>
      </c>
      <c r="O841" s="77">
        <v>-2200</v>
      </c>
      <c r="P841" s="228">
        <f t="shared" si="313"/>
        <v>5000</v>
      </c>
      <c r="Q841" s="222"/>
      <c r="R841" s="156">
        <f t="shared" si="315"/>
        <v>5000</v>
      </c>
      <c r="S841" s="331">
        <v>7060</v>
      </c>
      <c r="T841" s="442"/>
      <c r="U841" s="442"/>
      <c r="V841" s="445"/>
      <c r="W841" s="445"/>
      <c r="X841" s="445"/>
      <c r="Y841" s="442"/>
      <c r="Z841" s="442"/>
      <c r="AA841" s="445"/>
      <c r="AB841" s="445"/>
      <c r="AC841" s="445"/>
    </row>
    <row r="842" spans="1:114" ht="14.1" customHeight="1" x14ac:dyDescent="0.25">
      <c r="A842" s="43"/>
      <c r="B842" s="44">
        <v>5521</v>
      </c>
      <c r="C842" s="45" t="s">
        <v>321</v>
      </c>
      <c r="D842" s="20">
        <v>12148</v>
      </c>
      <c r="E842" s="156">
        <v>13520</v>
      </c>
      <c r="F842" s="20"/>
      <c r="G842" s="273"/>
      <c r="H842" s="156">
        <f t="shared" si="307"/>
        <v>13520</v>
      </c>
      <c r="I842" s="207"/>
      <c r="J842" s="157">
        <v>-3000</v>
      </c>
      <c r="K842" s="157"/>
      <c r="L842" s="157">
        <v>10520</v>
      </c>
      <c r="M842" s="157">
        <v>8204.2199999999993</v>
      </c>
      <c r="N842" s="350">
        <v>13020</v>
      </c>
      <c r="O842" s="77"/>
      <c r="P842" s="228">
        <f t="shared" si="313"/>
        <v>13020</v>
      </c>
      <c r="Q842" s="222"/>
      <c r="R842" s="156">
        <f t="shared" si="315"/>
        <v>13020</v>
      </c>
      <c r="S842" s="331">
        <v>9228</v>
      </c>
      <c r="T842" s="442"/>
      <c r="U842" s="442"/>
      <c r="V842" s="445"/>
      <c r="W842" s="445"/>
      <c r="X842" s="445"/>
      <c r="Y842" s="442"/>
      <c r="Z842" s="442"/>
      <c r="AA842" s="373"/>
      <c r="AB842" s="373"/>
      <c r="AC842" s="373"/>
    </row>
    <row r="843" spans="1:114" ht="14.1" customHeight="1" x14ac:dyDescent="0.25">
      <c r="A843" s="43"/>
      <c r="B843" s="44">
        <v>5522</v>
      </c>
      <c r="C843" s="45" t="s">
        <v>188</v>
      </c>
      <c r="D843" s="20">
        <v>723</v>
      </c>
      <c r="E843" s="156">
        <v>150</v>
      </c>
      <c r="F843" s="20"/>
      <c r="G843" s="273"/>
      <c r="H843" s="156">
        <f t="shared" si="307"/>
        <v>150</v>
      </c>
      <c r="I843" s="207"/>
      <c r="J843" s="157"/>
      <c r="K843" s="157"/>
      <c r="L843" s="157">
        <v>150</v>
      </c>
      <c r="M843" s="157">
        <v>44.22</v>
      </c>
      <c r="N843" s="350">
        <v>150</v>
      </c>
      <c r="O843" s="77"/>
      <c r="P843" s="228">
        <f t="shared" si="313"/>
        <v>150</v>
      </c>
      <c r="Q843" s="222"/>
      <c r="R843" s="156">
        <f t="shared" si="315"/>
        <v>150</v>
      </c>
      <c r="S843" s="331"/>
      <c r="T843" s="442"/>
      <c r="U843" s="442"/>
      <c r="V843" s="445"/>
      <c r="W843" s="445"/>
      <c r="X843" s="445"/>
      <c r="Y843" s="442"/>
      <c r="Z843" s="442"/>
      <c r="AA843" s="373"/>
      <c r="AB843" s="373"/>
      <c r="AC843" s="373"/>
    </row>
    <row r="844" spans="1:114" ht="14.1" customHeight="1" x14ac:dyDescent="0.25">
      <c r="A844" s="43"/>
      <c r="B844" s="44">
        <v>5524</v>
      </c>
      <c r="C844" s="45" t="s">
        <v>418</v>
      </c>
      <c r="D844" s="20">
        <v>3716</v>
      </c>
      <c r="E844" s="156">
        <v>5000</v>
      </c>
      <c r="F844" s="20"/>
      <c r="G844" s="273"/>
      <c r="H844" s="156">
        <f t="shared" si="307"/>
        <v>5000</v>
      </c>
      <c r="I844" s="207"/>
      <c r="J844" s="157">
        <v>-2000</v>
      </c>
      <c r="K844" s="157"/>
      <c r="L844" s="157">
        <v>3000</v>
      </c>
      <c r="M844" s="157">
        <v>2460.31</v>
      </c>
      <c r="N844" s="350">
        <v>5000</v>
      </c>
      <c r="O844" s="77"/>
      <c r="P844" s="228">
        <f t="shared" si="313"/>
        <v>5000</v>
      </c>
      <c r="Q844" s="222"/>
      <c r="R844" s="156">
        <f t="shared" si="315"/>
        <v>5000</v>
      </c>
      <c r="S844" s="331">
        <v>1304</v>
      </c>
      <c r="T844" s="442"/>
      <c r="U844" s="442"/>
      <c r="V844" s="445"/>
      <c r="W844" s="445"/>
      <c r="X844" s="445"/>
      <c r="Y844" s="442"/>
      <c r="Z844" s="442"/>
      <c r="AA844" s="373"/>
      <c r="AB844" s="373"/>
      <c r="AC844" s="373"/>
    </row>
    <row r="845" spans="1:114" ht="14.1" customHeight="1" x14ac:dyDescent="0.25">
      <c r="A845" s="43"/>
      <c r="B845" s="44">
        <v>5525</v>
      </c>
      <c r="C845" s="45" t="s">
        <v>190</v>
      </c>
      <c r="D845" s="20">
        <v>558</v>
      </c>
      <c r="E845" s="156">
        <v>900</v>
      </c>
      <c r="F845" s="20"/>
      <c r="G845" s="273"/>
      <c r="H845" s="156">
        <f t="shared" si="307"/>
        <v>900</v>
      </c>
      <c r="I845" s="207"/>
      <c r="J845" s="157"/>
      <c r="K845" s="157"/>
      <c r="L845" s="157">
        <v>900</v>
      </c>
      <c r="M845" s="157">
        <v>1009.43</v>
      </c>
      <c r="N845" s="350">
        <v>1900</v>
      </c>
      <c r="O845" s="77"/>
      <c r="P845" s="228">
        <f t="shared" si="313"/>
        <v>1900</v>
      </c>
      <c r="Q845" s="222"/>
      <c r="R845" s="156">
        <f t="shared" si="315"/>
        <v>1900</v>
      </c>
      <c r="S845" s="331">
        <v>447</v>
      </c>
      <c r="T845" s="442"/>
      <c r="U845" s="442"/>
      <c r="V845" s="445"/>
      <c r="W845" s="445"/>
      <c r="X845" s="445"/>
      <c r="Y845" s="442"/>
      <c r="Z845" s="442"/>
      <c r="AA845" s="373"/>
      <c r="AB845" s="373"/>
      <c r="AC845" s="373"/>
    </row>
    <row r="846" spans="1:114" ht="14.1" customHeight="1" x14ac:dyDescent="0.25">
      <c r="A846" s="43"/>
      <c r="B846" s="44">
        <v>5540</v>
      </c>
      <c r="C846" s="45" t="s">
        <v>163</v>
      </c>
      <c r="D846" s="20">
        <v>370</v>
      </c>
      <c r="E846" s="156">
        <v>380</v>
      </c>
      <c r="F846" s="20"/>
      <c r="G846" s="273"/>
      <c r="H846" s="156">
        <f t="shared" si="307"/>
        <v>380</v>
      </c>
      <c r="I846" s="207"/>
      <c r="J846" s="157"/>
      <c r="K846" s="157"/>
      <c r="L846" s="157">
        <v>380</v>
      </c>
      <c r="M846" s="157">
        <v>0</v>
      </c>
      <c r="N846" s="350">
        <v>380</v>
      </c>
      <c r="O846" s="77"/>
      <c r="P846" s="228">
        <f t="shared" si="313"/>
        <v>380</v>
      </c>
      <c r="Q846" s="222"/>
      <c r="R846" s="156">
        <f t="shared" si="315"/>
        <v>380</v>
      </c>
      <c r="S846" s="331">
        <v>0</v>
      </c>
      <c r="T846" s="442"/>
      <c r="U846" s="442"/>
      <c r="Y846" s="442"/>
      <c r="Z846" s="442"/>
      <c r="AA846" s="373"/>
      <c r="AB846" s="373"/>
      <c r="AC846" s="373"/>
    </row>
    <row r="847" spans="1:114" ht="14.1" customHeight="1" x14ac:dyDescent="0.25">
      <c r="A847" s="82" t="s">
        <v>434</v>
      </c>
      <c r="B847" s="68"/>
      <c r="C847" s="69" t="s">
        <v>435</v>
      </c>
      <c r="D847" s="79">
        <f t="shared" ref="D847:I847" si="317">+D848+D849+D850</f>
        <v>415613</v>
      </c>
      <c r="E847" s="79">
        <f t="shared" si="317"/>
        <v>892616</v>
      </c>
      <c r="F847" s="79">
        <f t="shared" si="317"/>
        <v>0</v>
      </c>
      <c r="G847" s="75">
        <f t="shared" si="317"/>
        <v>0</v>
      </c>
      <c r="H847" s="79">
        <f t="shared" si="317"/>
        <v>656180</v>
      </c>
      <c r="I847" s="239">
        <f t="shared" si="317"/>
        <v>-236436</v>
      </c>
      <c r="J847" s="75">
        <f>+J848+J849+J850</f>
        <v>-41209</v>
      </c>
      <c r="K847" s="75">
        <f t="shared" ref="K847:M847" si="318">+K848+K849+K850</f>
        <v>0</v>
      </c>
      <c r="L847" s="75">
        <f t="shared" si="318"/>
        <v>614971</v>
      </c>
      <c r="M847" s="75">
        <f t="shared" si="318"/>
        <v>539598.57999999996</v>
      </c>
      <c r="N847" s="70">
        <f>+N848+N849+N850</f>
        <v>704290</v>
      </c>
      <c r="O847" s="78">
        <f>+O848+O849+O850</f>
        <v>9588</v>
      </c>
      <c r="P847" s="70">
        <f>+O847+N847</f>
        <v>713878</v>
      </c>
      <c r="Q847" s="78">
        <f>+Q848+Q849+Q850</f>
        <v>-25588</v>
      </c>
      <c r="R847" s="379">
        <f>+Q847+P847</f>
        <v>688290</v>
      </c>
      <c r="S847" s="224">
        <f>+S848+S849+S850</f>
        <v>383283</v>
      </c>
      <c r="T847" s="442"/>
      <c r="U847" s="442"/>
      <c r="Y847" s="442"/>
      <c r="Z847" s="442"/>
      <c r="AA847" s="373"/>
      <c r="AB847" s="373"/>
      <c r="AC847" s="373"/>
    </row>
    <row r="848" spans="1:114" s="155" customFormat="1" ht="14.1" customHeight="1" x14ac:dyDescent="0.25">
      <c r="A848" s="162"/>
      <c r="B848" s="151">
        <v>45</v>
      </c>
      <c r="C848" s="152" t="s">
        <v>407</v>
      </c>
      <c r="D848" s="153">
        <v>45000</v>
      </c>
      <c r="E848" s="153">
        <v>59205</v>
      </c>
      <c r="F848" s="153"/>
      <c r="G848" s="209"/>
      <c r="H848" s="156">
        <f>E848+I848</f>
        <v>0</v>
      </c>
      <c r="I848" s="205">
        <v>-59205</v>
      </c>
      <c r="J848" s="184"/>
      <c r="K848" s="184"/>
      <c r="L848" s="184"/>
      <c r="M848" s="184"/>
      <c r="N848" s="196"/>
      <c r="O848" s="220">
        <v>25588</v>
      </c>
      <c r="P848" s="196">
        <f t="shared" ref="P848:P871" si="319">+O848+N848</f>
        <v>25588</v>
      </c>
      <c r="Q848" s="220">
        <v>-25588</v>
      </c>
      <c r="R848" s="378">
        <f>+Q848+P848</f>
        <v>0</v>
      </c>
      <c r="S848" s="226">
        <v>0</v>
      </c>
      <c r="T848" s="442"/>
      <c r="U848" s="442"/>
      <c r="V848" s="373"/>
      <c r="W848" s="373"/>
      <c r="X848" s="373"/>
      <c r="Y848" s="442"/>
      <c r="Z848" s="442"/>
      <c r="AA848" s="373"/>
      <c r="AB848" s="373"/>
      <c r="AC848" s="373"/>
      <c r="AD848" s="345"/>
      <c r="AE848" s="345"/>
      <c r="AF848" s="345"/>
      <c r="AG848" s="345"/>
      <c r="AH848" s="345"/>
      <c r="AI848" s="345"/>
      <c r="AJ848" s="345"/>
      <c r="AK848" s="345"/>
      <c r="AL848" s="345"/>
      <c r="AM848" s="345"/>
      <c r="AN848" s="345"/>
      <c r="AO848" s="345"/>
      <c r="AP848" s="345"/>
      <c r="AQ848" s="345"/>
      <c r="AR848" s="345"/>
      <c r="AS848" s="345"/>
      <c r="AT848" s="345"/>
      <c r="AU848" s="345"/>
      <c r="AV848" s="345"/>
      <c r="AW848" s="345"/>
      <c r="AX848" s="345"/>
      <c r="AY848" s="345"/>
      <c r="AZ848" s="345"/>
      <c r="BA848" s="345"/>
      <c r="BB848" s="345"/>
      <c r="BC848" s="345"/>
      <c r="BD848" s="345"/>
      <c r="BE848" s="345"/>
      <c r="BF848" s="345"/>
      <c r="BG848" s="345"/>
      <c r="BH848" s="345"/>
      <c r="BI848" s="345"/>
      <c r="BJ848" s="345"/>
      <c r="BK848" s="345"/>
      <c r="BL848" s="345"/>
      <c r="BM848" s="345"/>
      <c r="BN848" s="345"/>
      <c r="BO848" s="345"/>
      <c r="BP848" s="345"/>
      <c r="BQ848" s="345"/>
      <c r="BR848" s="345"/>
      <c r="BS848" s="345"/>
      <c r="BT848" s="345"/>
      <c r="BU848" s="345"/>
      <c r="BV848" s="345"/>
      <c r="BW848" s="345"/>
      <c r="BX848" s="345"/>
      <c r="BY848" s="345"/>
      <c r="BZ848" s="345"/>
      <c r="CA848" s="345"/>
      <c r="CB848" s="345"/>
      <c r="CC848" s="345"/>
      <c r="CD848" s="345"/>
      <c r="CE848" s="345"/>
      <c r="CF848" s="345"/>
      <c r="CG848" s="345"/>
      <c r="CH848" s="345"/>
      <c r="CI848" s="345"/>
      <c r="CJ848" s="345"/>
      <c r="CK848" s="345"/>
      <c r="CL848" s="345"/>
      <c r="CM848" s="345"/>
      <c r="CN848" s="345"/>
      <c r="CO848" s="345"/>
      <c r="CP848" s="345"/>
      <c r="CQ848" s="345"/>
      <c r="CR848" s="345"/>
      <c r="CS848" s="345"/>
      <c r="CT848" s="345"/>
      <c r="CU848" s="345"/>
      <c r="CV848" s="345"/>
      <c r="CW848" s="345"/>
      <c r="CX848" s="345"/>
      <c r="CY848" s="345"/>
      <c r="CZ848" s="345"/>
      <c r="DA848" s="345"/>
      <c r="DB848" s="345"/>
      <c r="DC848" s="345"/>
      <c r="DD848" s="345"/>
      <c r="DE848" s="345"/>
      <c r="DF848" s="345"/>
      <c r="DG848" s="345"/>
      <c r="DH848" s="345"/>
      <c r="DI848" s="345"/>
      <c r="DJ848" s="345"/>
    </row>
    <row r="849" spans="1:29" ht="14.1" customHeight="1" x14ac:dyDescent="0.25">
      <c r="A849" s="103"/>
      <c r="B849" s="50">
        <v>50</v>
      </c>
      <c r="C849" s="51" t="s">
        <v>152</v>
      </c>
      <c r="D849" s="20">
        <v>194303</v>
      </c>
      <c r="E849" s="156">
        <v>492080</v>
      </c>
      <c r="F849" s="20"/>
      <c r="G849" s="273"/>
      <c r="H849" s="156">
        <f t="shared" ref="H849:H871" si="320">E849+I849</f>
        <v>492080</v>
      </c>
      <c r="I849" s="207"/>
      <c r="J849" s="157">
        <v>-26000</v>
      </c>
      <c r="K849" s="157"/>
      <c r="L849" s="184">
        <v>466080</v>
      </c>
      <c r="M849" s="184">
        <v>425908</v>
      </c>
      <c r="N849" s="196">
        <v>508430</v>
      </c>
      <c r="O849" s="220">
        <v>0</v>
      </c>
      <c r="P849" s="196">
        <f t="shared" si="319"/>
        <v>508430</v>
      </c>
      <c r="Q849" s="226"/>
      <c r="R849" s="378">
        <f t="shared" ref="R849:R871" si="321">+Q849+P849</f>
        <v>508430</v>
      </c>
      <c r="S849" s="226">
        <v>297955</v>
      </c>
      <c r="T849" s="442"/>
      <c r="U849" s="442"/>
      <c r="Y849" s="442"/>
      <c r="Z849" s="442"/>
      <c r="AA849" s="373"/>
      <c r="AB849" s="373"/>
      <c r="AC849" s="373"/>
    </row>
    <row r="850" spans="1:29" ht="14.1" customHeight="1" x14ac:dyDescent="0.25">
      <c r="A850" s="103"/>
      <c r="B850" s="50">
        <v>55</v>
      </c>
      <c r="C850" s="51" t="s">
        <v>154</v>
      </c>
      <c r="D850" s="21">
        <f t="shared" ref="D850" si="322">+D851+D852+D853+D863+D864+D865+D866+D867+D868+D869+D870+D871</f>
        <v>176310</v>
      </c>
      <c r="E850" s="153">
        <f>+E851+E852+E853+E863+E864+E865+E866+E867+E868+E869+E870+E871</f>
        <v>341331</v>
      </c>
      <c r="F850" s="153">
        <f t="shared" ref="F850:G850" si="323">+F851+F852+F853+F863+F864+F865+F866+F867+F868+F869+F870+F871</f>
        <v>0</v>
      </c>
      <c r="G850" s="184">
        <f t="shared" si="323"/>
        <v>0</v>
      </c>
      <c r="H850" s="156">
        <f t="shared" si="320"/>
        <v>164100</v>
      </c>
      <c r="I850" s="205">
        <f>SUM(I851:I871)</f>
        <v>-177231</v>
      </c>
      <c r="J850" s="184">
        <f>+J851+J852+J853+J863+J864+J865+J866+J867+J868+J869+J870+J871</f>
        <v>-15209</v>
      </c>
      <c r="K850" s="184">
        <f t="shared" ref="K850:M850" si="324">+K851+K852+K853+K863+K864+K865+K866+K867+K868+K869+K870+K871</f>
        <v>0</v>
      </c>
      <c r="L850" s="184">
        <f>+L851+L852+L853+L863+L864+L865+L866+L867+L868+L869+L870+L871</f>
        <v>148891</v>
      </c>
      <c r="M850" s="184">
        <f t="shared" si="324"/>
        <v>113690.57999999999</v>
      </c>
      <c r="N850" s="196">
        <f>+N851+N852+N853+N863+N864+N865+N866+N867+N868+N869+N870+N871</f>
        <v>195860</v>
      </c>
      <c r="O850" s="220">
        <f>+O851+O852+O853+O863+O864+O865+O866+O867+O868+O869+O870+O871</f>
        <v>-16000</v>
      </c>
      <c r="P850" s="196">
        <f t="shared" si="319"/>
        <v>179860</v>
      </c>
      <c r="Q850" s="226"/>
      <c r="R850" s="378">
        <f t="shared" si="321"/>
        <v>179860</v>
      </c>
      <c r="S850" s="226">
        <f>+S851+S852+S853+S863+S864+S865+S866+S867+S868+S869+S870+S871</f>
        <v>85328</v>
      </c>
      <c r="T850" s="442"/>
      <c r="U850" s="442"/>
      <c r="Y850" s="442"/>
      <c r="Z850" s="442"/>
      <c r="AA850" s="373"/>
      <c r="AB850" s="373"/>
      <c r="AC850" s="373"/>
    </row>
    <row r="851" spans="1:29" ht="14.1" customHeight="1" x14ac:dyDescent="0.25">
      <c r="A851" s="103"/>
      <c r="B851" s="44" t="s">
        <v>155</v>
      </c>
      <c r="C851" s="45" t="s">
        <v>166</v>
      </c>
      <c r="D851" s="20">
        <v>3140</v>
      </c>
      <c r="E851" s="156">
        <v>4950</v>
      </c>
      <c r="F851" s="20"/>
      <c r="G851" s="273"/>
      <c r="H851" s="156">
        <f t="shared" si="320"/>
        <v>4950</v>
      </c>
      <c r="I851" s="207"/>
      <c r="J851" s="157">
        <v>-900</v>
      </c>
      <c r="K851" s="157"/>
      <c r="L851" s="157">
        <v>4050</v>
      </c>
      <c r="M851" s="157">
        <v>1182</v>
      </c>
      <c r="N851" s="228">
        <v>2230</v>
      </c>
      <c r="O851" s="222"/>
      <c r="P851" s="228">
        <f t="shared" si="319"/>
        <v>2230</v>
      </c>
      <c r="Q851" s="331"/>
      <c r="R851" s="377">
        <f t="shared" si="321"/>
        <v>2230</v>
      </c>
      <c r="S851" s="331">
        <v>709</v>
      </c>
      <c r="T851" s="442"/>
      <c r="U851" s="442"/>
      <c r="Y851" s="442"/>
      <c r="Z851" s="442"/>
      <c r="AA851" s="373"/>
      <c r="AB851" s="373"/>
      <c r="AC851" s="373"/>
    </row>
    <row r="852" spans="1:29" ht="14.1" customHeight="1" x14ac:dyDescent="0.25">
      <c r="A852" s="103"/>
      <c r="B852" s="44" t="s">
        <v>158</v>
      </c>
      <c r="C852" s="45" t="s">
        <v>169</v>
      </c>
      <c r="D852" s="20">
        <v>5266</v>
      </c>
      <c r="E852" s="156">
        <v>6000</v>
      </c>
      <c r="F852" s="20"/>
      <c r="G852" s="273"/>
      <c r="H852" s="156">
        <f t="shared" si="320"/>
        <v>6000</v>
      </c>
      <c r="I852" s="207"/>
      <c r="J852" s="157">
        <v>-3000</v>
      </c>
      <c r="K852" s="157"/>
      <c r="L852" s="157">
        <v>3000</v>
      </c>
      <c r="M852" s="157">
        <v>501</v>
      </c>
      <c r="N852" s="228">
        <v>6000</v>
      </c>
      <c r="O852" s="222">
        <v>-3000</v>
      </c>
      <c r="P852" s="228">
        <f t="shared" si="319"/>
        <v>3000</v>
      </c>
      <c r="Q852" s="331"/>
      <c r="R852" s="377">
        <f t="shared" si="321"/>
        <v>3000</v>
      </c>
      <c r="S852" s="331">
        <v>2378</v>
      </c>
      <c r="T852" s="442"/>
      <c r="U852" s="442"/>
      <c r="Y852" s="442"/>
      <c r="Z852" s="442"/>
      <c r="AA852" s="373"/>
      <c r="AB852" s="373"/>
      <c r="AC852" s="373"/>
    </row>
    <row r="853" spans="1:29" ht="13.5" customHeight="1" x14ac:dyDescent="0.25">
      <c r="A853" s="103"/>
      <c r="B853" s="44" t="s">
        <v>170</v>
      </c>
      <c r="C853" s="45" t="s">
        <v>160</v>
      </c>
      <c r="D853" s="21">
        <f t="shared" ref="D853:E853" si="325">SUM(D854:D862)</f>
        <v>79378</v>
      </c>
      <c r="E853" s="153">
        <f t="shared" si="325"/>
        <v>218381</v>
      </c>
      <c r="F853" s="20"/>
      <c r="G853" s="273"/>
      <c r="H853" s="156">
        <f t="shared" si="320"/>
        <v>218381</v>
      </c>
      <c r="I853" s="207"/>
      <c r="J853" s="157">
        <f>SUM(J854:J862)</f>
        <v>24666</v>
      </c>
      <c r="K853" s="157"/>
      <c r="L853" s="157">
        <v>65816</v>
      </c>
      <c r="M853" s="157">
        <v>52359.67</v>
      </c>
      <c r="N853" s="228">
        <f>SUM(N854:N862)</f>
        <v>66010</v>
      </c>
      <c r="O853" s="323">
        <f>SUM(O854:O862)</f>
        <v>-1000</v>
      </c>
      <c r="P853" s="228">
        <f t="shared" si="319"/>
        <v>65010</v>
      </c>
      <c r="Q853" s="331"/>
      <c r="R853" s="377">
        <f t="shared" si="321"/>
        <v>65010</v>
      </c>
      <c r="S853" s="331">
        <f>SUM(S854:S862)</f>
        <v>35444</v>
      </c>
      <c r="T853" s="442"/>
      <c r="U853" s="442"/>
      <c r="Y853" s="442"/>
      <c r="Z853" s="442"/>
      <c r="AA853" s="373"/>
      <c r="AB853" s="373"/>
      <c r="AC853" s="373"/>
    </row>
    <row r="854" spans="1:29" ht="14.1" customHeight="1" x14ac:dyDescent="0.25">
      <c r="A854" s="103"/>
      <c r="B854" s="44"/>
      <c r="C854" s="45" t="s">
        <v>281</v>
      </c>
      <c r="D854" s="20">
        <v>4017</v>
      </c>
      <c r="E854" s="156">
        <v>17500</v>
      </c>
      <c r="F854" s="20"/>
      <c r="G854" s="273"/>
      <c r="H854" s="156">
        <f t="shared" si="320"/>
        <v>17500</v>
      </c>
      <c r="I854" s="207"/>
      <c r="J854" s="157"/>
      <c r="K854" s="157"/>
      <c r="L854" s="204"/>
      <c r="M854" s="204">
        <v>6827.1</v>
      </c>
      <c r="N854" s="357">
        <v>12000</v>
      </c>
      <c r="O854" s="232">
        <v>-1000</v>
      </c>
      <c r="P854" s="357">
        <f t="shared" si="319"/>
        <v>11000</v>
      </c>
      <c r="Q854" s="331"/>
      <c r="R854" s="377">
        <f t="shared" si="321"/>
        <v>11000</v>
      </c>
      <c r="S854" s="331">
        <v>5275</v>
      </c>
      <c r="T854" s="442"/>
      <c r="U854" s="442"/>
    </row>
    <row r="855" spans="1:29" ht="14.1" customHeight="1" x14ac:dyDescent="0.25">
      <c r="A855" s="103"/>
      <c r="B855" s="44"/>
      <c r="C855" s="45" t="s">
        <v>282</v>
      </c>
      <c r="D855" s="20">
        <v>3851</v>
      </c>
      <c r="E855" s="156">
        <v>10500</v>
      </c>
      <c r="F855" s="20"/>
      <c r="G855" s="273"/>
      <c r="H855" s="156">
        <f t="shared" si="320"/>
        <v>10500</v>
      </c>
      <c r="I855" s="207"/>
      <c r="J855" s="157"/>
      <c r="K855" s="157"/>
      <c r="L855" s="204"/>
      <c r="M855" s="204">
        <v>8082.41</v>
      </c>
      <c r="N855" s="357">
        <v>11000</v>
      </c>
      <c r="O855" s="232"/>
      <c r="P855" s="357">
        <f t="shared" si="319"/>
        <v>11000</v>
      </c>
      <c r="Q855" s="331"/>
      <c r="R855" s="377">
        <f t="shared" si="321"/>
        <v>11000</v>
      </c>
      <c r="S855" s="331">
        <v>5246</v>
      </c>
      <c r="T855" s="442"/>
      <c r="U855" s="442"/>
    </row>
    <row r="856" spans="1:29" ht="14.1" customHeight="1" x14ac:dyDescent="0.25">
      <c r="A856" s="103"/>
      <c r="B856" s="44"/>
      <c r="C856" s="45" t="s">
        <v>283</v>
      </c>
      <c r="D856" s="20">
        <v>729</v>
      </c>
      <c r="E856" s="156">
        <v>2100</v>
      </c>
      <c r="F856" s="20"/>
      <c r="G856" s="273"/>
      <c r="H856" s="156">
        <f t="shared" si="320"/>
        <v>2100</v>
      </c>
      <c r="I856" s="207"/>
      <c r="J856" s="157"/>
      <c r="K856" s="157"/>
      <c r="L856" s="204"/>
      <c r="M856" s="204">
        <v>1357.46</v>
      </c>
      <c r="N856" s="357">
        <v>1700</v>
      </c>
      <c r="O856" s="232"/>
      <c r="P856" s="357">
        <f t="shared" si="319"/>
        <v>1700</v>
      </c>
      <c r="Q856" s="331"/>
      <c r="R856" s="377">
        <f t="shared" si="321"/>
        <v>1700</v>
      </c>
      <c r="S856" s="331">
        <v>1109</v>
      </c>
      <c r="T856" s="442"/>
      <c r="U856" s="442"/>
    </row>
    <row r="857" spans="1:29" ht="14.1" customHeight="1" x14ac:dyDescent="0.25">
      <c r="A857" s="103"/>
      <c r="B857" s="44"/>
      <c r="C857" s="45" t="s">
        <v>284</v>
      </c>
      <c r="D857" s="20">
        <v>9419</v>
      </c>
      <c r="E857" s="156">
        <v>5000</v>
      </c>
      <c r="F857" s="20"/>
      <c r="G857" s="273"/>
      <c r="H857" s="156">
        <f t="shared" si="320"/>
        <v>5000</v>
      </c>
      <c r="I857" s="207"/>
      <c r="J857" s="157"/>
      <c r="K857" s="157"/>
      <c r="L857" s="204"/>
      <c r="M857" s="204">
        <v>5226.7</v>
      </c>
      <c r="N857" s="357">
        <v>6700</v>
      </c>
      <c r="O857" s="232"/>
      <c r="P857" s="357">
        <f t="shared" si="319"/>
        <v>6700</v>
      </c>
      <c r="Q857" s="331"/>
      <c r="R857" s="377">
        <f t="shared" si="321"/>
        <v>6700</v>
      </c>
      <c r="S857" s="331">
        <v>5805</v>
      </c>
      <c r="T857" s="442"/>
      <c r="U857" s="442"/>
    </row>
    <row r="858" spans="1:29" ht="14.1" customHeight="1" x14ac:dyDescent="0.25">
      <c r="A858" s="103"/>
      <c r="B858" s="44"/>
      <c r="C858" s="45" t="s">
        <v>285</v>
      </c>
      <c r="D858" s="20">
        <v>1813</v>
      </c>
      <c r="E858" s="156">
        <v>5000</v>
      </c>
      <c r="F858" s="20"/>
      <c r="G858" s="273"/>
      <c r="H858" s="156">
        <f t="shared" si="320"/>
        <v>5000</v>
      </c>
      <c r="I858" s="207"/>
      <c r="J858" s="157"/>
      <c r="K858" s="157"/>
      <c r="L858" s="204"/>
      <c r="M858" s="204">
        <v>6804</v>
      </c>
      <c r="N858" s="357">
        <v>8000</v>
      </c>
      <c r="O858" s="232"/>
      <c r="P858" s="357">
        <f t="shared" si="319"/>
        <v>8000</v>
      </c>
      <c r="Q858" s="331"/>
      <c r="R858" s="377">
        <f t="shared" si="321"/>
        <v>8000</v>
      </c>
      <c r="S858" s="331">
        <v>2847</v>
      </c>
      <c r="T858" s="442"/>
      <c r="U858" s="442"/>
    </row>
    <row r="859" spans="1:29" ht="14.1" customHeight="1" x14ac:dyDescent="0.25">
      <c r="A859" s="103"/>
      <c r="B859" s="44"/>
      <c r="C859" s="45" t="s">
        <v>422</v>
      </c>
      <c r="D859" s="20">
        <v>473</v>
      </c>
      <c r="E859" s="156">
        <v>350</v>
      </c>
      <c r="F859" s="20"/>
      <c r="G859" s="273"/>
      <c r="H859" s="156">
        <f t="shared" si="320"/>
        <v>350</v>
      </c>
      <c r="I859" s="207"/>
      <c r="J859" s="157"/>
      <c r="K859" s="157"/>
      <c r="L859" s="204"/>
      <c r="M859" s="204">
        <v>1452</v>
      </c>
      <c r="N859" s="357">
        <v>1910</v>
      </c>
      <c r="O859" s="232"/>
      <c r="P859" s="357">
        <f t="shared" si="319"/>
        <v>1910</v>
      </c>
      <c r="Q859" s="331"/>
      <c r="R859" s="377">
        <f t="shared" si="321"/>
        <v>1910</v>
      </c>
      <c r="S859" s="331">
        <v>774</v>
      </c>
      <c r="T859" s="442"/>
      <c r="U859" s="442"/>
    </row>
    <row r="860" spans="1:29" ht="14.1" customHeight="1" x14ac:dyDescent="0.25">
      <c r="A860" s="103"/>
      <c r="B860" s="44"/>
      <c r="C860" s="45" t="s">
        <v>423</v>
      </c>
      <c r="D860" s="20"/>
      <c r="E860" s="156">
        <v>600</v>
      </c>
      <c r="F860" s="20"/>
      <c r="G860" s="273"/>
      <c r="H860" s="156">
        <f t="shared" si="320"/>
        <v>600</v>
      </c>
      <c r="I860" s="207"/>
      <c r="J860" s="157"/>
      <c r="K860" s="157"/>
      <c r="L860" s="204"/>
      <c r="M860" s="204"/>
      <c r="N860" s="357"/>
      <c r="O860" s="232"/>
      <c r="P860" s="357">
        <f t="shared" si="319"/>
        <v>0</v>
      </c>
      <c r="Q860" s="331"/>
      <c r="R860" s="377">
        <f t="shared" si="321"/>
        <v>0</v>
      </c>
      <c r="S860" s="331"/>
      <c r="T860" s="442"/>
      <c r="U860" s="442"/>
    </row>
    <row r="861" spans="1:29" ht="14.1" customHeight="1" x14ac:dyDescent="0.25">
      <c r="A861" s="103"/>
      <c r="B861" s="44"/>
      <c r="C861" s="45" t="s">
        <v>287</v>
      </c>
      <c r="D861" s="20">
        <v>59076</v>
      </c>
      <c r="E861" s="156">
        <v>177231</v>
      </c>
      <c r="F861" s="20"/>
      <c r="G861" s="273"/>
      <c r="H861" s="156"/>
      <c r="I861" s="207">
        <v>-177231</v>
      </c>
      <c r="J861" s="157">
        <v>24666</v>
      </c>
      <c r="K861" s="157"/>
      <c r="L861" s="204"/>
      <c r="M861" s="204">
        <v>22610</v>
      </c>
      <c r="N861" s="357">
        <v>24700</v>
      </c>
      <c r="O861" s="232"/>
      <c r="P861" s="357">
        <f t="shared" si="319"/>
        <v>24700</v>
      </c>
      <c r="Q861" s="331"/>
      <c r="R861" s="377">
        <f t="shared" si="321"/>
        <v>24700</v>
      </c>
      <c r="S861" s="331">
        <v>14388</v>
      </c>
      <c r="T861" s="442"/>
      <c r="U861" s="442"/>
    </row>
    <row r="862" spans="1:29" ht="14.1" customHeight="1" x14ac:dyDescent="0.25">
      <c r="A862" s="103"/>
      <c r="B862" s="44"/>
      <c r="C862" s="45" t="s">
        <v>429</v>
      </c>
      <c r="D862" s="20"/>
      <c r="E862" s="156">
        <v>100</v>
      </c>
      <c r="F862" s="20"/>
      <c r="G862" s="273"/>
      <c r="H862" s="156">
        <f t="shared" si="320"/>
        <v>100</v>
      </c>
      <c r="I862" s="207"/>
      <c r="J862" s="157"/>
      <c r="K862" s="157"/>
      <c r="L862" s="204"/>
      <c r="M862" s="204"/>
      <c r="N862" s="357"/>
      <c r="O862" s="232"/>
      <c r="P862" s="357">
        <f t="shared" si="319"/>
        <v>0</v>
      </c>
      <c r="Q862" s="331"/>
      <c r="R862" s="377">
        <f t="shared" si="321"/>
        <v>0</v>
      </c>
      <c r="S862" s="331"/>
      <c r="T862" s="442"/>
      <c r="U862" s="442"/>
    </row>
    <row r="863" spans="1:29" ht="14.1" customHeight="1" x14ac:dyDescent="0.25">
      <c r="A863" s="103"/>
      <c r="B863" s="44">
        <v>5513</v>
      </c>
      <c r="C863" s="45" t="s">
        <v>431</v>
      </c>
      <c r="D863" s="20">
        <v>75</v>
      </c>
      <c r="E863" s="156">
        <v>2000</v>
      </c>
      <c r="F863" s="20"/>
      <c r="G863" s="273"/>
      <c r="H863" s="156">
        <f t="shared" si="320"/>
        <v>2000</v>
      </c>
      <c r="I863" s="207"/>
      <c r="J863" s="157">
        <v>-2000</v>
      </c>
      <c r="K863" s="157"/>
      <c r="L863" s="157"/>
      <c r="M863" s="157"/>
      <c r="N863" s="228"/>
      <c r="O863" s="222"/>
      <c r="P863" s="228">
        <f t="shared" si="319"/>
        <v>0</v>
      </c>
      <c r="Q863" s="331"/>
      <c r="R863" s="377">
        <f t="shared" si="321"/>
        <v>0</v>
      </c>
      <c r="S863" s="331"/>
      <c r="T863" s="442"/>
      <c r="U863" s="442"/>
    </row>
    <row r="864" spans="1:29" ht="14.1" customHeight="1" x14ac:dyDescent="0.25">
      <c r="A864" s="103"/>
      <c r="B864" s="44">
        <v>5514</v>
      </c>
      <c r="C864" s="45" t="s">
        <v>432</v>
      </c>
      <c r="D864" s="20">
        <v>21154</v>
      </c>
      <c r="E864" s="156">
        <v>500</v>
      </c>
      <c r="F864" s="20"/>
      <c r="G864" s="273"/>
      <c r="H864" s="156">
        <f t="shared" si="320"/>
        <v>500</v>
      </c>
      <c r="I864" s="207"/>
      <c r="J864" s="157"/>
      <c r="K864" s="157"/>
      <c r="L864" s="157">
        <v>1900</v>
      </c>
      <c r="M864" s="157">
        <v>1844.35</v>
      </c>
      <c r="N864" s="228">
        <v>2000</v>
      </c>
      <c r="O864" s="222"/>
      <c r="P864" s="228">
        <f t="shared" si="319"/>
        <v>2000</v>
      </c>
      <c r="Q864" s="331"/>
      <c r="R864" s="377">
        <f t="shared" si="321"/>
        <v>2000</v>
      </c>
      <c r="S864" s="331">
        <v>1151</v>
      </c>
      <c r="T864" s="442"/>
      <c r="U864" s="442"/>
    </row>
    <row r="865" spans="1:25" ht="14.1" customHeight="1" x14ac:dyDescent="0.25">
      <c r="A865" s="103"/>
      <c r="B865" s="44">
        <v>5515</v>
      </c>
      <c r="C865" s="45" t="s">
        <v>433</v>
      </c>
      <c r="D865" s="20">
        <v>22923</v>
      </c>
      <c r="E865" s="156">
        <v>2000</v>
      </c>
      <c r="F865" s="20"/>
      <c r="G865" s="273"/>
      <c r="H865" s="156">
        <f t="shared" si="320"/>
        <v>2000</v>
      </c>
      <c r="I865" s="207"/>
      <c r="J865" s="157"/>
      <c r="K865" s="157"/>
      <c r="L865" s="157">
        <v>2000</v>
      </c>
      <c r="M865" s="157">
        <v>1524.8</v>
      </c>
      <c r="N865" s="228">
        <v>2000</v>
      </c>
      <c r="O865" s="222"/>
      <c r="P865" s="228">
        <f t="shared" si="319"/>
        <v>2000</v>
      </c>
      <c r="Q865" s="331"/>
      <c r="R865" s="377">
        <f t="shared" si="321"/>
        <v>2000</v>
      </c>
      <c r="S865" s="331">
        <v>555</v>
      </c>
      <c r="T865" s="442"/>
      <c r="U865" s="442"/>
    </row>
    <row r="866" spans="1:25" ht="14.1" customHeight="1" x14ac:dyDescent="0.25">
      <c r="A866" s="103"/>
      <c r="B866" s="44">
        <v>5516</v>
      </c>
      <c r="C866" s="45" t="s">
        <v>414</v>
      </c>
      <c r="D866" s="20"/>
      <c r="E866" s="156">
        <v>4000</v>
      </c>
      <c r="F866" s="20"/>
      <c r="G866" s="273"/>
      <c r="H866" s="156">
        <f t="shared" si="320"/>
        <v>4000</v>
      </c>
      <c r="I866" s="207"/>
      <c r="J866" s="157"/>
      <c r="K866" s="157"/>
      <c r="L866" s="157">
        <v>2300</v>
      </c>
      <c r="M866" s="157">
        <v>458.4</v>
      </c>
      <c r="N866" s="228">
        <v>1000</v>
      </c>
      <c r="O866" s="222"/>
      <c r="P866" s="228">
        <f t="shared" si="319"/>
        <v>1000</v>
      </c>
      <c r="Q866" s="331"/>
      <c r="R866" s="377">
        <f t="shared" si="321"/>
        <v>1000</v>
      </c>
      <c r="S866" s="331"/>
      <c r="T866" s="442"/>
      <c r="U866" s="442"/>
    </row>
    <row r="867" spans="1:25" ht="14.1" customHeight="1" x14ac:dyDescent="0.25">
      <c r="A867" s="103"/>
      <c r="B867" s="44">
        <v>5521</v>
      </c>
      <c r="C867" s="45" t="s">
        <v>321</v>
      </c>
      <c r="D867" s="20">
        <v>19977</v>
      </c>
      <c r="E867" s="156">
        <v>77000</v>
      </c>
      <c r="F867" s="20"/>
      <c r="G867" s="273"/>
      <c r="H867" s="156">
        <f t="shared" si="320"/>
        <v>77000</v>
      </c>
      <c r="I867" s="207"/>
      <c r="J867" s="157">
        <v>-20000</v>
      </c>
      <c r="K867" s="157"/>
      <c r="L867" s="157">
        <v>57000</v>
      </c>
      <c r="M867" s="157">
        <v>45650.25</v>
      </c>
      <c r="N867" s="228">
        <v>88200</v>
      </c>
      <c r="O867" s="222"/>
      <c r="P867" s="228">
        <f t="shared" si="319"/>
        <v>88200</v>
      </c>
      <c r="Q867" s="331"/>
      <c r="R867" s="377">
        <f t="shared" si="321"/>
        <v>88200</v>
      </c>
      <c r="S867" s="331">
        <v>37631</v>
      </c>
      <c r="T867" s="442"/>
      <c r="U867" s="442"/>
    </row>
    <row r="868" spans="1:25" ht="14.1" customHeight="1" x14ac:dyDescent="0.25">
      <c r="A868" s="103"/>
      <c r="B868" s="44">
        <v>5522</v>
      </c>
      <c r="C868" s="45" t="s">
        <v>188</v>
      </c>
      <c r="D868" s="20">
        <v>311</v>
      </c>
      <c r="E868" s="156">
        <v>2000</v>
      </c>
      <c r="F868" s="20"/>
      <c r="G868" s="273"/>
      <c r="H868" s="156">
        <f t="shared" si="320"/>
        <v>2000</v>
      </c>
      <c r="I868" s="207"/>
      <c r="J868" s="157">
        <v>2025</v>
      </c>
      <c r="K868" s="157"/>
      <c r="L868" s="157">
        <v>2300</v>
      </c>
      <c r="M868" s="157">
        <v>2252.2800000000002</v>
      </c>
      <c r="N868" s="228">
        <v>1000</v>
      </c>
      <c r="O868" s="222"/>
      <c r="P868" s="228">
        <f t="shared" si="319"/>
        <v>1000</v>
      </c>
      <c r="Q868" s="331"/>
      <c r="R868" s="377">
        <f t="shared" si="321"/>
        <v>1000</v>
      </c>
      <c r="S868" s="331">
        <v>530</v>
      </c>
      <c r="T868" s="442"/>
      <c r="U868" s="442"/>
    </row>
    <row r="869" spans="1:25" ht="14.1" customHeight="1" x14ac:dyDescent="0.25">
      <c r="A869" s="103"/>
      <c r="B869" s="44">
        <v>5524</v>
      </c>
      <c r="C869" s="45" t="s">
        <v>418</v>
      </c>
      <c r="D869" s="20">
        <v>15534</v>
      </c>
      <c r="E869" s="156">
        <v>22500</v>
      </c>
      <c r="F869" s="20"/>
      <c r="G869" s="273"/>
      <c r="H869" s="156">
        <f t="shared" si="320"/>
        <v>22500</v>
      </c>
      <c r="I869" s="207"/>
      <c r="J869" s="157">
        <v>-15000</v>
      </c>
      <c r="K869" s="157"/>
      <c r="L869" s="157">
        <v>9525</v>
      </c>
      <c r="M869" s="157">
        <v>7507.11</v>
      </c>
      <c r="N869" s="228">
        <v>24220</v>
      </c>
      <c r="O869" s="222">
        <v>-12000</v>
      </c>
      <c r="P869" s="228">
        <f t="shared" si="319"/>
        <v>12220</v>
      </c>
      <c r="Q869" s="331"/>
      <c r="R869" s="377">
        <f t="shared" si="321"/>
        <v>12220</v>
      </c>
      <c r="S869" s="331">
        <v>5358</v>
      </c>
      <c r="T869" s="442"/>
      <c r="U869" s="442"/>
    </row>
    <row r="870" spans="1:25" ht="14.1" customHeight="1" x14ac:dyDescent="0.25">
      <c r="A870" s="103"/>
      <c r="B870" s="44">
        <v>5525</v>
      </c>
      <c r="C870" s="45" t="s">
        <v>190</v>
      </c>
      <c r="D870" s="20">
        <v>609</v>
      </c>
      <c r="E870" s="156">
        <v>1000</v>
      </c>
      <c r="F870" s="20"/>
      <c r="G870" s="273"/>
      <c r="H870" s="156">
        <f t="shared" si="320"/>
        <v>1000</v>
      </c>
      <c r="I870" s="207"/>
      <c r="J870" s="157">
        <v>-700</v>
      </c>
      <c r="K870" s="157"/>
      <c r="L870" s="157">
        <v>300</v>
      </c>
      <c r="M870" s="157">
        <v>82.93</v>
      </c>
      <c r="N870" s="228">
        <v>1000</v>
      </c>
      <c r="O870" s="222"/>
      <c r="P870" s="228">
        <f t="shared" si="319"/>
        <v>1000</v>
      </c>
      <c r="Q870" s="331"/>
      <c r="R870" s="377">
        <f t="shared" si="321"/>
        <v>1000</v>
      </c>
      <c r="S870" s="331">
        <v>221</v>
      </c>
      <c r="T870" s="442"/>
      <c r="U870" s="442"/>
    </row>
    <row r="871" spans="1:25" ht="14.1" customHeight="1" x14ac:dyDescent="0.25">
      <c r="A871" s="43"/>
      <c r="B871" s="44">
        <v>5540</v>
      </c>
      <c r="C871" s="45" t="s">
        <v>163</v>
      </c>
      <c r="D871" s="20">
        <v>7943</v>
      </c>
      <c r="E871" s="156">
        <v>1000</v>
      </c>
      <c r="F871" s="20"/>
      <c r="G871" s="273"/>
      <c r="H871" s="156">
        <f t="shared" si="320"/>
        <v>1000</v>
      </c>
      <c r="I871" s="207"/>
      <c r="J871" s="157">
        <v>-300</v>
      </c>
      <c r="K871" s="157"/>
      <c r="L871" s="157">
        <v>700</v>
      </c>
      <c r="M871" s="157">
        <v>327.79</v>
      </c>
      <c r="N871" s="228">
        <v>2200</v>
      </c>
      <c r="O871" s="222"/>
      <c r="P871" s="228">
        <f t="shared" si="319"/>
        <v>2200</v>
      </c>
      <c r="Q871" s="331"/>
      <c r="R871" s="377">
        <f t="shared" si="321"/>
        <v>2200</v>
      </c>
      <c r="S871" s="331">
        <v>1351</v>
      </c>
      <c r="T871" s="442"/>
      <c r="U871" s="442"/>
    </row>
    <row r="872" spans="1:25" ht="14.1" customHeight="1" x14ac:dyDescent="0.25">
      <c r="A872" s="67" t="s">
        <v>436</v>
      </c>
      <c r="B872" s="68"/>
      <c r="C872" s="69" t="s">
        <v>437</v>
      </c>
      <c r="D872" s="79">
        <f>+D873</f>
        <v>264609</v>
      </c>
      <c r="E872" s="79">
        <f>+E873</f>
        <v>245000</v>
      </c>
      <c r="F872" s="79">
        <f t="shared" ref="F872:I872" si="326">+F873</f>
        <v>0</v>
      </c>
      <c r="G872" s="75">
        <f t="shared" si="326"/>
        <v>0</v>
      </c>
      <c r="H872" s="79">
        <f t="shared" si="326"/>
        <v>245000</v>
      </c>
      <c r="I872" s="239">
        <f t="shared" si="326"/>
        <v>0</v>
      </c>
      <c r="J872" s="75"/>
      <c r="K872" s="75">
        <f>+K873</f>
        <v>1500</v>
      </c>
      <c r="L872" s="75">
        <f>+L873</f>
        <v>246500</v>
      </c>
      <c r="M872" s="75">
        <f>+M873</f>
        <v>226557</v>
      </c>
      <c r="N872" s="70">
        <f>+N873</f>
        <v>260000</v>
      </c>
      <c r="O872" s="78">
        <f>+O873</f>
        <v>0</v>
      </c>
      <c r="P872" s="70">
        <f>+O872+N872</f>
        <v>260000</v>
      </c>
      <c r="Q872" s="224">
        <f>+Q873</f>
        <v>80000</v>
      </c>
      <c r="R872" s="379">
        <f>+Q872+P872</f>
        <v>340000</v>
      </c>
      <c r="S872" s="224">
        <f>+S873</f>
        <v>191807</v>
      </c>
      <c r="T872" s="442"/>
      <c r="U872" s="442"/>
    </row>
    <row r="873" spans="1:25" ht="14.1" customHeight="1" x14ac:dyDescent="0.25">
      <c r="A873" s="43"/>
      <c r="B873" s="44" t="s">
        <v>417</v>
      </c>
      <c r="C873" s="45" t="s">
        <v>299</v>
      </c>
      <c r="D873" s="20">
        <v>264609</v>
      </c>
      <c r="E873" s="156">
        <v>245000</v>
      </c>
      <c r="F873" s="20"/>
      <c r="G873" s="273"/>
      <c r="H873" s="156">
        <f t="shared" ref="H873:H939" si="327">E873+I873</f>
        <v>245000</v>
      </c>
      <c r="I873" s="207"/>
      <c r="J873" s="157"/>
      <c r="K873" s="157">
        <v>1500</v>
      </c>
      <c r="L873" s="157">
        <v>246500</v>
      </c>
      <c r="M873" s="157">
        <v>226557</v>
      </c>
      <c r="N873" s="350">
        <v>260000</v>
      </c>
      <c r="O873" s="77">
        <v>0</v>
      </c>
      <c r="P873" s="350">
        <v>260000</v>
      </c>
      <c r="Q873" s="331">
        <v>80000</v>
      </c>
      <c r="R873" s="377">
        <f>+Q873+P873</f>
        <v>340000</v>
      </c>
      <c r="S873" s="331">
        <v>191807</v>
      </c>
      <c r="T873" s="442"/>
      <c r="U873" s="442"/>
    </row>
    <row r="874" spans="1:25" ht="14.1" customHeight="1" x14ac:dyDescent="0.25">
      <c r="A874" s="67" t="s">
        <v>438</v>
      </c>
      <c r="B874" s="68"/>
      <c r="C874" s="69" t="s">
        <v>439</v>
      </c>
      <c r="D874" s="79">
        <f>+D875+D876</f>
        <v>497629</v>
      </c>
      <c r="E874" s="79">
        <f>+E875+E876</f>
        <v>556465</v>
      </c>
      <c r="F874" s="79">
        <f t="shared" ref="F874:I874" si="328">+F875+F876</f>
        <v>0</v>
      </c>
      <c r="G874" s="75">
        <f t="shared" si="328"/>
        <v>0</v>
      </c>
      <c r="H874" s="79">
        <f t="shared" si="328"/>
        <v>559901</v>
      </c>
      <c r="I874" s="239">
        <f t="shared" si="328"/>
        <v>3436</v>
      </c>
      <c r="J874" s="75">
        <f>+J875+J876</f>
        <v>-20000</v>
      </c>
      <c r="K874" s="75">
        <f t="shared" ref="K874:M874" si="329">+K875+K876</f>
        <v>0</v>
      </c>
      <c r="L874" s="75">
        <f t="shared" si="329"/>
        <v>539901</v>
      </c>
      <c r="M874" s="75">
        <f t="shared" si="329"/>
        <v>452403.49</v>
      </c>
      <c r="N874" s="70">
        <f>+N875+N876</f>
        <v>577080</v>
      </c>
      <c r="O874" s="78">
        <f>+O875+O876</f>
        <v>0</v>
      </c>
      <c r="P874" s="70">
        <f>+O874+N874</f>
        <v>577080</v>
      </c>
      <c r="Q874" s="224">
        <f>+Q875+Q876</f>
        <v>-49501</v>
      </c>
      <c r="R874" s="379">
        <f>+Q874+P874</f>
        <v>527579</v>
      </c>
      <c r="S874" s="224">
        <f>+S875+S876</f>
        <v>343466</v>
      </c>
      <c r="T874" s="442"/>
      <c r="U874" s="442"/>
    </row>
    <row r="875" spans="1:25" ht="14.1" customHeight="1" x14ac:dyDescent="0.25">
      <c r="A875" s="43"/>
      <c r="B875" s="50" t="s">
        <v>151</v>
      </c>
      <c r="C875" s="51" t="s">
        <v>152</v>
      </c>
      <c r="D875" s="19">
        <v>425325</v>
      </c>
      <c r="E875" s="153">
        <v>472865</v>
      </c>
      <c r="F875" s="21"/>
      <c r="G875" s="273"/>
      <c r="H875" s="156">
        <f t="shared" si="327"/>
        <v>476301</v>
      </c>
      <c r="I875" s="205">
        <v>3436</v>
      </c>
      <c r="J875" s="184">
        <v>-15000</v>
      </c>
      <c r="K875" s="184"/>
      <c r="L875" s="184">
        <v>461301</v>
      </c>
      <c r="M875" s="184">
        <v>400544.47</v>
      </c>
      <c r="N875" s="98">
        <v>467230</v>
      </c>
      <c r="O875" s="76">
        <v>0</v>
      </c>
      <c r="P875" s="196">
        <f t="shared" ref="P875:P897" si="330">+O875+N875</f>
        <v>467230</v>
      </c>
      <c r="Q875" s="226">
        <v>-35056</v>
      </c>
      <c r="R875" s="378">
        <f>+Q875+P875</f>
        <v>432174</v>
      </c>
      <c r="S875" s="226">
        <v>280165</v>
      </c>
      <c r="T875" s="442"/>
      <c r="U875" s="442"/>
    </row>
    <row r="876" spans="1:25" ht="14.1" customHeight="1" x14ac:dyDescent="0.25">
      <c r="A876" s="43"/>
      <c r="B876" s="50" t="s">
        <v>153</v>
      </c>
      <c r="C876" s="51" t="s">
        <v>154</v>
      </c>
      <c r="D876" s="21">
        <f>+D877+D878+D879+D890+D891+D892+D893+D894+D895+D896+D897</f>
        <v>72304</v>
      </c>
      <c r="E876" s="153">
        <f>+E877+E878+E879+E890+E891+E892+E893+E894+E895+E896+E897</f>
        <v>83600</v>
      </c>
      <c r="F876" s="21">
        <f>+F877+F878+F879+F890+F891+F892+F893+F894+F895+F896+F897</f>
        <v>0</v>
      </c>
      <c r="G876" s="273"/>
      <c r="H876" s="156">
        <f t="shared" si="327"/>
        <v>83600</v>
      </c>
      <c r="I876" s="205"/>
      <c r="J876" s="184">
        <f>+J877+J878+J879+J890+J891+J892+J893+J894+J895+J896+J897</f>
        <v>-5000</v>
      </c>
      <c r="K876" s="184">
        <f t="shared" ref="K876:M876" si="331">+K877+K878+K879+K890+K891+K892+K893+K894+K895+K896+K897</f>
        <v>0</v>
      </c>
      <c r="L876" s="184">
        <f t="shared" si="331"/>
        <v>78600</v>
      </c>
      <c r="M876" s="184">
        <f t="shared" si="331"/>
        <v>51859.020000000004</v>
      </c>
      <c r="N876" s="196">
        <f>+N877+N878+N879+N890+N891+N892+N893+N894+N895+N896+N897</f>
        <v>109850</v>
      </c>
      <c r="O876" s="220">
        <f>+O877+O878+O879+O890+O891+O892+O893+O894+O895+O896+O897</f>
        <v>0</v>
      </c>
      <c r="P876" s="196">
        <f t="shared" si="330"/>
        <v>109850</v>
      </c>
      <c r="Q876" s="226">
        <f>+Q877+Q878+Q879+Q890+Q891+Q892+Q893+Q894+Q895+Q896+Q897</f>
        <v>-14445</v>
      </c>
      <c r="R876" s="378">
        <f t="shared" ref="R876:R897" si="332">+Q876+P876</f>
        <v>95405</v>
      </c>
      <c r="S876" s="226">
        <f>+S877+S878+S879+S890+S891+S892+S893+S894+S895+S896+S897</f>
        <v>63301</v>
      </c>
      <c r="T876" s="442"/>
      <c r="U876" s="442"/>
      <c r="Y876" s="345"/>
    </row>
    <row r="877" spans="1:25" ht="14.1" customHeight="1" x14ac:dyDescent="0.25">
      <c r="A877" s="43"/>
      <c r="B877" s="44">
        <v>5500</v>
      </c>
      <c r="C877" s="45" t="s">
        <v>230</v>
      </c>
      <c r="D877" s="20">
        <v>1125</v>
      </c>
      <c r="E877" s="156">
        <v>2100</v>
      </c>
      <c r="F877" s="20"/>
      <c r="G877" s="273"/>
      <c r="H877" s="156">
        <f t="shared" si="327"/>
        <v>2100</v>
      </c>
      <c r="I877" s="207"/>
      <c r="J877" s="157"/>
      <c r="K877" s="157"/>
      <c r="L877" s="157">
        <v>2100</v>
      </c>
      <c r="M877" s="157">
        <v>1222</v>
      </c>
      <c r="N877" s="350">
        <v>2000</v>
      </c>
      <c r="O877" s="77"/>
      <c r="P877" s="228">
        <f t="shared" si="330"/>
        <v>2000</v>
      </c>
      <c r="Q877" s="331">
        <v>-240</v>
      </c>
      <c r="R877" s="377">
        <f t="shared" si="332"/>
        <v>1760</v>
      </c>
      <c r="S877" s="331">
        <v>736</v>
      </c>
      <c r="T877" s="442"/>
      <c r="U877" s="442"/>
      <c r="Y877" s="345"/>
    </row>
    <row r="878" spans="1:25" ht="14.1" customHeight="1" x14ac:dyDescent="0.25">
      <c r="A878" s="43"/>
      <c r="B878" s="44">
        <v>5504</v>
      </c>
      <c r="C878" s="45" t="s">
        <v>169</v>
      </c>
      <c r="D878" s="20">
        <v>2082</v>
      </c>
      <c r="E878" s="156">
        <v>2800</v>
      </c>
      <c r="F878" s="20"/>
      <c r="G878" s="273"/>
      <c r="H878" s="156">
        <f t="shared" si="327"/>
        <v>2800</v>
      </c>
      <c r="I878" s="207"/>
      <c r="J878" s="157"/>
      <c r="K878" s="157"/>
      <c r="L878" s="157">
        <v>2800</v>
      </c>
      <c r="M878" s="157">
        <v>711</v>
      </c>
      <c r="N878" s="350">
        <v>2800</v>
      </c>
      <c r="O878" s="77"/>
      <c r="P878" s="228">
        <f t="shared" si="330"/>
        <v>2800</v>
      </c>
      <c r="Q878" s="331">
        <v>-385</v>
      </c>
      <c r="R878" s="377">
        <f t="shared" si="332"/>
        <v>2415</v>
      </c>
      <c r="S878" s="331">
        <v>577</v>
      </c>
      <c r="T878" s="442"/>
      <c r="U878" s="442"/>
      <c r="Y878" s="345"/>
    </row>
    <row r="879" spans="1:25" ht="14.1" customHeight="1" x14ac:dyDescent="0.25">
      <c r="A879" s="43"/>
      <c r="B879" s="44">
        <v>5511</v>
      </c>
      <c r="C879" s="45" t="s">
        <v>440</v>
      </c>
      <c r="D879" s="20">
        <f>SUM(D881:D889)</f>
        <v>11153</v>
      </c>
      <c r="E879" s="156">
        <f>SUM(E881:E889)</f>
        <v>22700</v>
      </c>
      <c r="F879" s="20"/>
      <c r="G879" s="273"/>
      <c r="H879" s="156">
        <f t="shared" si="327"/>
        <v>22700</v>
      </c>
      <c r="I879" s="207"/>
      <c r="J879" s="157"/>
      <c r="K879" s="157"/>
      <c r="L879" s="157">
        <v>22700</v>
      </c>
      <c r="M879" s="157">
        <v>7713.75</v>
      </c>
      <c r="N879" s="350">
        <v>55850</v>
      </c>
      <c r="O879" s="77">
        <v>0</v>
      </c>
      <c r="P879" s="228">
        <f t="shared" si="330"/>
        <v>55850</v>
      </c>
      <c r="Q879" s="331">
        <v>-4860</v>
      </c>
      <c r="R879" s="377">
        <f t="shared" si="332"/>
        <v>50990</v>
      </c>
      <c r="S879" s="331">
        <f>SUM(S880:S889)</f>
        <v>37817</v>
      </c>
      <c r="T879" s="442"/>
      <c r="U879" s="442"/>
      <c r="Y879" s="345"/>
    </row>
    <row r="880" spans="1:25" ht="14.1" customHeight="1" x14ac:dyDescent="0.25">
      <c r="A880" s="43"/>
      <c r="B880" s="44"/>
      <c r="C880" s="45" t="s">
        <v>281</v>
      </c>
      <c r="D880" s="20"/>
      <c r="E880" s="156"/>
      <c r="F880" s="20"/>
      <c r="G880" s="273"/>
      <c r="H880" s="156"/>
      <c r="I880" s="207"/>
      <c r="J880" s="157"/>
      <c r="K880" s="157"/>
      <c r="L880" s="157"/>
      <c r="M880" s="157"/>
      <c r="N880" s="350"/>
      <c r="O880" s="77"/>
      <c r="P880" s="228"/>
      <c r="Q880" s="331"/>
      <c r="R880" s="377">
        <f t="shared" si="332"/>
        <v>0</v>
      </c>
      <c r="S880" s="331">
        <v>26227</v>
      </c>
      <c r="T880" s="442"/>
      <c r="U880" s="442"/>
      <c r="Y880" s="345"/>
    </row>
    <row r="881" spans="1:25" ht="14.1" customHeight="1" x14ac:dyDescent="0.25">
      <c r="A881" s="43"/>
      <c r="B881" s="44"/>
      <c r="C881" s="45" t="s">
        <v>282</v>
      </c>
      <c r="D881" s="20">
        <v>5559</v>
      </c>
      <c r="E881" s="156">
        <v>5500</v>
      </c>
      <c r="F881" s="20"/>
      <c r="G881" s="273"/>
      <c r="H881" s="156">
        <f t="shared" si="327"/>
        <v>5500</v>
      </c>
      <c r="I881" s="207"/>
      <c r="J881" s="157"/>
      <c r="K881" s="157"/>
      <c r="L881" s="157">
        <v>0</v>
      </c>
      <c r="M881" s="157">
        <v>3452.08</v>
      </c>
      <c r="N881" s="350"/>
      <c r="O881" s="77"/>
      <c r="P881" s="228">
        <f t="shared" si="330"/>
        <v>0</v>
      </c>
      <c r="Q881" s="331"/>
      <c r="R881" s="377">
        <f t="shared" si="332"/>
        <v>0</v>
      </c>
      <c r="S881" s="331">
        <v>5899</v>
      </c>
      <c r="T881" s="442"/>
      <c r="U881" s="442"/>
      <c r="Y881" s="345"/>
    </row>
    <row r="882" spans="1:25" ht="14.1" customHeight="1" x14ac:dyDescent="0.25">
      <c r="A882" s="43"/>
      <c r="B882" s="44"/>
      <c r="C882" s="45" t="s">
        <v>283</v>
      </c>
      <c r="D882" s="20">
        <v>543</v>
      </c>
      <c r="E882" s="156">
        <v>600</v>
      </c>
      <c r="F882" s="20"/>
      <c r="G882" s="273"/>
      <c r="H882" s="156">
        <f t="shared" si="327"/>
        <v>600</v>
      </c>
      <c r="I882" s="207"/>
      <c r="J882" s="157"/>
      <c r="K882" s="157"/>
      <c r="L882" s="157">
        <v>0</v>
      </c>
      <c r="M882" s="157">
        <v>397.56</v>
      </c>
      <c r="N882" s="350"/>
      <c r="O882" s="77"/>
      <c r="P882" s="228">
        <f t="shared" si="330"/>
        <v>0</v>
      </c>
      <c r="Q882" s="331"/>
      <c r="R882" s="377">
        <f t="shared" si="332"/>
        <v>0</v>
      </c>
      <c r="S882" s="331">
        <v>1452</v>
      </c>
      <c r="T882" s="442"/>
      <c r="U882" s="442"/>
      <c r="Y882" s="345"/>
    </row>
    <row r="883" spans="1:25" ht="14.1" customHeight="1" x14ac:dyDescent="0.25">
      <c r="A883" s="43"/>
      <c r="B883" s="44"/>
      <c r="C883" s="45" t="s">
        <v>284</v>
      </c>
      <c r="D883" s="20">
        <v>3707</v>
      </c>
      <c r="E883" s="156">
        <v>700</v>
      </c>
      <c r="F883" s="20"/>
      <c r="G883" s="273"/>
      <c r="H883" s="156">
        <f t="shared" si="327"/>
        <v>700</v>
      </c>
      <c r="I883" s="207"/>
      <c r="J883" s="157"/>
      <c r="K883" s="157"/>
      <c r="L883" s="157">
        <v>0</v>
      </c>
      <c r="M883" s="157">
        <v>2707.72</v>
      </c>
      <c r="N883" s="350"/>
      <c r="O883" s="77"/>
      <c r="P883" s="228">
        <f t="shared" si="330"/>
        <v>0</v>
      </c>
      <c r="Q883" s="331"/>
      <c r="R883" s="377">
        <f t="shared" si="332"/>
        <v>0</v>
      </c>
      <c r="S883" s="331">
        <v>1555</v>
      </c>
      <c r="T883" s="442"/>
      <c r="U883" s="442"/>
      <c r="Y883" s="345"/>
    </row>
    <row r="884" spans="1:25" ht="14.1" customHeight="1" x14ac:dyDescent="0.25">
      <c r="A884" s="43"/>
      <c r="B884" s="44"/>
      <c r="C884" s="45" t="s">
        <v>441</v>
      </c>
      <c r="D884" s="20">
        <v>971</v>
      </c>
      <c r="E884" s="156"/>
      <c r="F884" s="20"/>
      <c r="G884" s="273"/>
      <c r="H884" s="156"/>
      <c r="I884" s="207"/>
      <c r="J884" s="157"/>
      <c r="K884" s="157"/>
      <c r="L884" s="157">
        <v>0</v>
      </c>
      <c r="M884" s="157">
        <v>1096.43</v>
      </c>
      <c r="N884" s="350"/>
      <c r="O884" s="77"/>
      <c r="P884" s="228">
        <f t="shared" si="330"/>
        <v>0</v>
      </c>
      <c r="Q884" s="331"/>
      <c r="R884" s="377">
        <f t="shared" si="332"/>
        <v>0</v>
      </c>
      <c r="S884" s="331">
        <v>2264</v>
      </c>
      <c r="T884" s="442"/>
      <c r="U884" s="442"/>
      <c r="Y884" s="345"/>
    </row>
    <row r="885" spans="1:25" ht="14.1" customHeight="1" x14ac:dyDescent="0.25">
      <c r="A885" s="43"/>
      <c r="B885" s="44"/>
      <c r="C885" s="45" t="s">
        <v>288</v>
      </c>
      <c r="D885" s="20">
        <v>9</v>
      </c>
      <c r="E885" s="156">
        <v>1500</v>
      </c>
      <c r="F885" s="20"/>
      <c r="G885" s="273"/>
      <c r="H885" s="156">
        <f t="shared" si="327"/>
        <v>1500</v>
      </c>
      <c r="I885" s="207"/>
      <c r="J885" s="157"/>
      <c r="K885" s="157"/>
      <c r="L885" s="157"/>
      <c r="M885" s="157"/>
      <c r="N885" s="350"/>
      <c r="O885" s="77"/>
      <c r="P885" s="228">
        <f t="shared" si="330"/>
        <v>0</v>
      </c>
      <c r="Q885" s="331"/>
      <c r="R885" s="377">
        <f t="shared" si="332"/>
        <v>0</v>
      </c>
      <c r="S885" s="331"/>
      <c r="T885" s="442"/>
      <c r="U885" s="442"/>
      <c r="Y885" s="345"/>
    </row>
    <row r="886" spans="1:25" ht="14.1" customHeight="1" x14ac:dyDescent="0.25">
      <c r="A886" s="43"/>
      <c r="B886" s="44"/>
      <c r="C886" s="45" t="s">
        <v>422</v>
      </c>
      <c r="D886" s="20">
        <v>135</v>
      </c>
      <c r="E886" s="156">
        <v>400</v>
      </c>
      <c r="F886" s="20"/>
      <c r="G886" s="273"/>
      <c r="H886" s="156">
        <f t="shared" si="327"/>
        <v>400</v>
      </c>
      <c r="I886" s="207"/>
      <c r="J886" s="157"/>
      <c r="K886" s="157"/>
      <c r="L886" s="157"/>
      <c r="M886" s="157"/>
      <c r="N886" s="350"/>
      <c r="O886" s="77"/>
      <c r="P886" s="228">
        <f t="shared" si="330"/>
        <v>0</v>
      </c>
      <c r="Q886" s="331"/>
      <c r="R886" s="377">
        <f t="shared" si="332"/>
        <v>0</v>
      </c>
      <c r="S886" s="331">
        <v>168</v>
      </c>
      <c r="T886" s="442"/>
      <c r="U886" s="442"/>
      <c r="Y886" s="345"/>
    </row>
    <row r="887" spans="1:25" ht="14.1" customHeight="1" x14ac:dyDescent="0.25">
      <c r="A887" s="43"/>
      <c r="B887" s="44"/>
      <c r="C887" s="45" t="s">
        <v>442</v>
      </c>
      <c r="D887" s="20">
        <v>89</v>
      </c>
      <c r="E887" s="156"/>
      <c r="F887" s="20"/>
      <c r="G887" s="273"/>
      <c r="H887" s="156">
        <f t="shared" si="327"/>
        <v>0</v>
      </c>
      <c r="I887" s="207"/>
      <c r="J887" s="157"/>
      <c r="K887" s="157"/>
      <c r="L887" s="157"/>
      <c r="M887" s="157">
        <v>52</v>
      </c>
      <c r="N887" s="350"/>
      <c r="O887" s="77"/>
      <c r="P887" s="228">
        <f t="shared" si="330"/>
        <v>0</v>
      </c>
      <c r="Q887" s="331"/>
      <c r="R887" s="377">
        <f t="shared" si="332"/>
        <v>0</v>
      </c>
      <c r="S887" s="331"/>
      <c r="T887" s="442"/>
      <c r="U887" s="442"/>
      <c r="Y887" s="345"/>
    </row>
    <row r="888" spans="1:25" ht="14.1" customHeight="1" x14ac:dyDescent="0.25">
      <c r="A888" s="43"/>
      <c r="B888" s="44"/>
      <c r="C888" s="45" t="s">
        <v>429</v>
      </c>
      <c r="D888" s="20">
        <v>140</v>
      </c>
      <c r="E888" s="156">
        <v>14000</v>
      </c>
      <c r="F888" s="20"/>
      <c r="G888" s="273"/>
      <c r="H888" s="156">
        <f t="shared" si="327"/>
        <v>14000</v>
      </c>
      <c r="I888" s="207"/>
      <c r="J888" s="157"/>
      <c r="K888" s="157"/>
      <c r="L888" s="157"/>
      <c r="M888" s="157">
        <v>8</v>
      </c>
      <c r="N888" s="350"/>
      <c r="O888" s="77"/>
      <c r="P888" s="228">
        <f t="shared" si="330"/>
        <v>0</v>
      </c>
      <c r="Q888" s="331"/>
      <c r="R888" s="377">
        <f t="shared" si="332"/>
        <v>0</v>
      </c>
      <c r="S888" s="331">
        <v>252</v>
      </c>
      <c r="T888" s="442"/>
      <c r="U888" s="442"/>
      <c r="Y888" s="345"/>
    </row>
    <row r="889" spans="1:25" ht="14.1" customHeight="1" x14ac:dyDescent="0.25">
      <c r="A889" s="43"/>
      <c r="B889" s="44"/>
      <c r="C889" s="45" t="s">
        <v>430</v>
      </c>
      <c r="D889" s="20">
        <v>0</v>
      </c>
      <c r="E889" s="156">
        <v>0</v>
      </c>
      <c r="F889" s="20"/>
      <c r="G889" s="273"/>
      <c r="H889" s="156">
        <f t="shared" si="327"/>
        <v>0</v>
      </c>
      <c r="I889" s="207"/>
      <c r="J889" s="157"/>
      <c r="K889" s="157"/>
      <c r="L889" s="157"/>
      <c r="M889" s="157"/>
      <c r="N889" s="350"/>
      <c r="O889" s="77"/>
      <c r="P889" s="228">
        <f t="shared" si="330"/>
        <v>0</v>
      </c>
      <c r="Q889" s="331"/>
      <c r="R889" s="377">
        <f t="shared" si="332"/>
        <v>0</v>
      </c>
      <c r="S889" s="331"/>
      <c r="T889" s="442"/>
      <c r="U889" s="442"/>
      <c r="Y889" s="345"/>
    </row>
    <row r="890" spans="1:25" ht="14.1" customHeight="1" x14ac:dyDescent="0.25">
      <c r="A890" s="43"/>
      <c r="B890" s="44">
        <v>5513</v>
      </c>
      <c r="C890" s="45" t="s">
        <v>303</v>
      </c>
      <c r="D890" s="20">
        <v>1106</v>
      </c>
      <c r="E890" s="156">
        <v>1200</v>
      </c>
      <c r="F890" s="20"/>
      <c r="G890" s="273"/>
      <c r="H890" s="156">
        <f t="shared" si="327"/>
        <v>1200</v>
      </c>
      <c r="I890" s="207"/>
      <c r="J890" s="157"/>
      <c r="K890" s="157"/>
      <c r="L890" s="157">
        <v>1200</v>
      </c>
      <c r="M890" s="157">
        <v>647</v>
      </c>
      <c r="N890" s="350">
        <v>1200</v>
      </c>
      <c r="O890" s="77"/>
      <c r="P890" s="228">
        <f t="shared" si="330"/>
        <v>1200</v>
      </c>
      <c r="Q890" s="331">
        <v>-120</v>
      </c>
      <c r="R890" s="377">
        <f t="shared" si="332"/>
        <v>1080</v>
      </c>
      <c r="S890" s="331">
        <v>465</v>
      </c>
      <c r="T890" s="442"/>
      <c r="U890" s="442"/>
      <c r="Y890" s="345"/>
    </row>
    <row r="891" spans="1:25" ht="14.1" customHeight="1" x14ac:dyDescent="0.25">
      <c r="A891" s="43"/>
      <c r="B891" s="44">
        <v>5514</v>
      </c>
      <c r="C891" s="45" t="s">
        <v>361</v>
      </c>
      <c r="D891" s="20">
        <v>1948</v>
      </c>
      <c r="E891" s="156">
        <v>1600</v>
      </c>
      <c r="F891" s="20"/>
      <c r="G891" s="273"/>
      <c r="H891" s="156">
        <f t="shared" si="327"/>
        <v>1600</v>
      </c>
      <c r="I891" s="207"/>
      <c r="J891" s="157"/>
      <c r="K891" s="157"/>
      <c r="L891" s="157">
        <v>2600</v>
      </c>
      <c r="M891" s="157">
        <v>3105.22</v>
      </c>
      <c r="N891" s="350">
        <v>2000</v>
      </c>
      <c r="O891" s="77"/>
      <c r="P891" s="228">
        <f t="shared" si="330"/>
        <v>2000</v>
      </c>
      <c r="Q891" s="331">
        <v>-250</v>
      </c>
      <c r="R891" s="377">
        <f t="shared" si="332"/>
        <v>1750</v>
      </c>
      <c r="S891" s="331">
        <v>1664</v>
      </c>
      <c r="T891" s="442"/>
      <c r="U891" s="442"/>
      <c r="Y891" s="345"/>
    </row>
    <row r="892" spans="1:25" ht="14.1" customHeight="1" x14ac:dyDescent="0.25">
      <c r="A892" s="43"/>
      <c r="B892" s="44">
        <v>5515</v>
      </c>
      <c r="C892" s="45" t="s">
        <v>362</v>
      </c>
      <c r="D892" s="20">
        <v>9174</v>
      </c>
      <c r="E892" s="156">
        <v>6800</v>
      </c>
      <c r="F892" s="20"/>
      <c r="G892" s="273"/>
      <c r="H892" s="156">
        <f t="shared" si="327"/>
        <v>6800</v>
      </c>
      <c r="I892" s="207"/>
      <c r="J892" s="157"/>
      <c r="K892" s="157"/>
      <c r="L892" s="157">
        <v>6300</v>
      </c>
      <c r="M892" s="157">
        <v>3279.77</v>
      </c>
      <c r="N892" s="350">
        <v>5000</v>
      </c>
      <c r="O892" s="77"/>
      <c r="P892" s="228">
        <f t="shared" si="330"/>
        <v>5000</v>
      </c>
      <c r="Q892" s="331">
        <v>-750</v>
      </c>
      <c r="R892" s="377">
        <f t="shared" si="332"/>
        <v>4250</v>
      </c>
      <c r="S892" s="331">
        <v>2793</v>
      </c>
      <c r="T892" s="442"/>
      <c r="U892" s="442"/>
      <c r="Y892" s="345"/>
    </row>
    <row r="893" spans="1:25" ht="14.1" customHeight="1" x14ac:dyDescent="0.25">
      <c r="A893" s="43"/>
      <c r="B893" s="44">
        <v>5521</v>
      </c>
      <c r="C893" s="45" t="s">
        <v>416</v>
      </c>
      <c r="D893" s="20">
        <v>31236</v>
      </c>
      <c r="E893" s="156">
        <v>31000</v>
      </c>
      <c r="F893" s="20"/>
      <c r="G893" s="273"/>
      <c r="H893" s="156">
        <f t="shared" si="327"/>
        <v>31000</v>
      </c>
      <c r="I893" s="207"/>
      <c r="J893" s="157">
        <v>-5000</v>
      </c>
      <c r="K893" s="157"/>
      <c r="L893" s="157">
        <v>26000</v>
      </c>
      <c r="M893" s="157">
        <v>23884.58</v>
      </c>
      <c r="N893" s="459">
        <v>26000</v>
      </c>
      <c r="O893" s="335"/>
      <c r="P893" s="228">
        <f t="shared" si="330"/>
        <v>26000</v>
      </c>
      <c r="Q893" s="331">
        <v>-5420</v>
      </c>
      <c r="R893" s="377">
        <f t="shared" si="332"/>
        <v>20580</v>
      </c>
      <c r="S893" s="331">
        <v>15112</v>
      </c>
      <c r="T893" s="442"/>
      <c r="U893" s="442"/>
      <c r="Y893" s="345"/>
    </row>
    <row r="894" spans="1:25" ht="14.1" customHeight="1" x14ac:dyDescent="0.25">
      <c r="A894" s="43"/>
      <c r="B894" s="44">
        <v>5522</v>
      </c>
      <c r="C894" s="45" t="s">
        <v>188</v>
      </c>
      <c r="D894" s="20">
        <v>126</v>
      </c>
      <c r="E894" s="156">
        <v>900</v>
      </c>
      <c r="F894" s="20"/>
      <c r="G894" s="273"/>
      <c r="H894" s="156">
        <f t="shared" si="327"/>
        <v>900</v>
      </c>
      <c r="I894" s="207"/>
      <c r="J894" s="157"/>
      <c r="K894" s="157"/>
      <c r="L894" s="157">
        <v>900</v>
      </c>
      <c r="M894" s="157">
        <v>608.26</v>
      </c>
      <c r="N894" s="350">
        <v>700</v>
      </c>
      <c r="O894" s="77"/>
      <c r="P894" s="228">
        <f t="shared" si="330"/>
        <v>700</v>
      </c>
      <c r="Q894" s="331"/>
      <c r="R894" s="377">
        <f t="shared" si="332"/>
        <v>700</v>
      </c>
      <c r="S894" s="331">
        <v>8</v>
      </c>
      <c r="T894" s="442"/>
      <c r="U894" s="442"/>
      <c r="Y894" s="345"/>
    </row>
    <row r="895" spans="1:25" ht="14.1" customHeight="1" x14ac:dyDescent="0.25">
      <c r="A895" s="43"/>
      <c r="B895" s="44">
        <v>5524</v>
      </c>
      <c r="C895" s="45" t="s">
        <v>418</v>
      </c>
      <c r="D895" s="20">
        <v>12282</v>
      </c>
      <c r="E895" s="156">
        <v>11500</v>
      </c>
      <c r="F895" s="20"/>
      <c r="G895" s="273"/>
      <c r="H895" s="156">
        <f t="shared" si="327"/>
        <v>11500</v>
      </c>
      <c r="I895" s="207"/>
      <c r="J895" s="157"/>
      <c r="K895" s="157"/>
      <c r="L895" s="157">
        <v>11000</v>
      </c>
      <c r="M895" s="157">
        <v>8743.1</v>
      </c>
      <c r="N895" s="350">
        <v>11500</v>
      </c>
      <c r="O895" s="77"/>
      <c r="P895" s="228">
        <f t="shared" si="330"/>
        <v>11500</v>
      </c>
      <c r="Q895" s="331">
        <v>-1840</v>
      </c>
      <c r="R895" s="377">
        <f t="shared" si="332"/>
        <v>9660</v>
      </c>
      <c r="S895" s="331">
        <v>3506</v>
      </c>
      <c r="T895" s="442"/>
      <c r="U895" s="442"/>
      <c r="Y895" s="345"/>
    </row>
    <row r="896" spans="1:25" ht="14.1" customHeight="1" x14ac:dyDescent="0.25">
      <c r="A896" s="43"/>
      <c r="B896" s="44">
        <v>5525</v>
      </c>
      <c r="C896" s="45" t="s">
        <v>363</v>
      </c>
      <c r="D896" s="20">
        <v>910</v>
      </c>
      <c r="E896" s="156">
        <v>1600</v>
      </c>
      <c r="F896" s="20"/>
      <c r="G896" s="273"/>
      <c r="H896" s="156">
        <f t="shared" si="327"/>
        <v>1600</v>
      </c>
      <c r="I896" s="207"/>
      <c r="J896" s="157"/>
      <c r="K896" s="157"/>
      <c r="L896" s="157">
        <v>1600</v>
      </c>
      <c r="M896" s="157">
        <v>824.68</v>
      </c>
      <c r="N896" s="350">
        <v>1300</v>
      </c>
      <c r="O896" s="77"/>
      <c r="P896" s="228">
        <f t="shared" si="330"/>
        <v>1300</v>
      </c>
      <c r="Q896" s="331">
        <v>-400</v>
      </c>
      <c r="R896" s="377">
        <f t="shared" si="332"/>
        <v>900</v>
      </c>
      <c r="S896" s="331">
        <v>474</v>
      </c>
      <c r="T896" s="442"/>
      <c r="U896" s="442"/>
      <c r="Y896" s="345"/>
    </row>
    <row r="897" spans="1:114" ht="14.1" customHeight="1" x14ac:dyDescent="0.25">
      <c r="A897" s="43"/>
      <c r="B897" s="44">
        <v>5540</v>
      </c>
      <c r="C897" s="45" t="s">
        <v>443</v>
      </c>
      <c r="D897" s="20">
        <v>1162</v>
      </c>
      <c r="E897" s="156">
        <v>1400</v>
      </c>
      <c r="F897" s="20"/>
      <c r="G897" s="273"/>
      <c r="H897" s="156">
        <f t="shared" si="327"/>
        <v>1400</v>
      </c>
      <c r="I897" s="207"/>
      <c r="J897" s="157"/>
      <c r="K897" s="157"/>
      <c r="L897" s="157">
        <v>1400</v>
      </c>
      <c r="M897" s="157">
        <v>1119.6600000000001</v>
      </c>
      <c r="N897" s="350">
        <v>1500</v>
      </c>
      <c r="O897" s="77"/>
      <c r="P897" s="228">
        <f t="shared" si="330"/>
        <v>1500</v>
      </c>
      <c r="Q897" s="331">
        <v>-180</v>
      </c>
      <c r="R897" s="377">
        <f t="shared" si="332"/>
        <v>1320</v>
      </c>
      <c r="S897" s="331">
        <v>149</v>
      </c>
      <c r="T897" s="442"/>
      <c r="U897" s="442"/>
      <c r="Y897" s="345"/>
    </row>
    <row r="898" spans="1:114" ht="14.1" customHeight="1" x14ac:dyDescent="0.25">
      <c r="A898" s="43"/>
      <c r="B898" s="80"/>
      <c r="C898" s="69" t="s">
        <v>648</v>
      </c>
      <c r="D898" s="106"/>
      <c r="E898" s="106"/>
      <c r="F898" s="106"/>
      <c r="G898" s="238"/>
      <c r="H898" s="106"/>
      <c r="I898" s="344"/>
      <c r="J898" s="343"/>
      <c r="K898" s="343"/>
      <c r="L898" s="343"/>
      <c r="M898" s="343"/>
      <c r="N898" s="200"/>
      <c r="O898" s="199"/>
      <c r="P898" s="200"/>
      <c r="Q898" s="224">
        <f>+Q899+Q900</f>
        <v>53001</v>
      </c>
      <c r="R898" s="379">
        <f>+Q898</f>
        <v>53001</v>
      </c>
      <c r="S898" s="341"/>
      <c r="T898" s="442"/>
      <c r="U898" s="442"/>
      <c r="Y898" s="345"/>
    </row>
    <row r="899" spans="1:114" ht="14.1" customHeight="1" x14ac:dyDescent="0.25">
      <c r="A899" s="43"/>
      <c r="B899" s="50" t="s">
        <v>151</v>
      </c>
      <c r="C899" s="51" t="s">
        <v>152</v>
      </c>
      <c r="D899" s="20"/>
      <c r="E899" s="156"/>
      <c r="F899" s="20"/>
      <c r="G899" s="273"/>
      <c r="H899" s="156"/>
      <c r="I899" s="207"/>
      <c r="J899" s="157"/>
      <c r="K899" s="157"/>
      <c r="L899" s="157"/>
      <c r="M899" s="157"/>
      <c r="N899" s="350"/>
      <c r="O899" s="77"/>
      <c r="P899" s="228"/>
      <c r="Q899" s="331">
        <v>38556</v>
      </c>
      <c r="R899" s="378">
        <f t="shared" ref="R899:R910" si="333">+Q899</f>
        <v>38556</v>
      </c>
      <c r="S899" s="331"/>
      <c r="T899" s="442"/>
      <c r="U899" s="444"/>
      <c r="Y899" s="345"/>
    </row>
    <row r="900" spans="1:114" ht="14.1" customHeight="1" x14ac:dyDescent="0.25">
      <c r="A900" s="43"/>
      <c r="B900" s="50" t="s">
        <v>153</v>
      </c>
      <c r="C900" s="51" t="s">
        <v>154</v>
      </c>
      <c r="D900" s="20"/>
      <c r="E900" s="156"/>
      <c r="F900" s="20"/>
      <c r="G900" s="273"/>
      <c r="H900" s="156"/>
      <c r="I900" s="207"/>
      <c r="J900" s="157"/>
      <c r="K900" s="157"/>
      <c r="L900" s="157"/>
      <c r="M900" s="157"/>
      <c r="N900" s="350"/>
      <c r="O900" s="77"/>
      <c r="P900" s="228"/>
      <c r="Q900" s="331">
        <f>SUM(Q901:Q910)</f>
        <v>14445</v>
      </c>
      <c r="R900" s="378">
        <f t="shared" si="333"/>
        <v>14445</v>
      </c>
      <c r="S900" s="331"/>
      <c r="T900" s="442"/>
      <c r="U900" s="442"/>
      <c r="Y900" s="345"/>
    </row>
    <row r="901" spans="1:114" ht="14.1" customHeight="1" x14ac:dyDescent="0.25">
      <c r="A901" s="43"/>
      <c r="B901" s="44">
        <v>5500</v>
      </c>
      <c r="C901" s="45" t="s">
        <v>230</v>
      </c>
      <c r="D901" s="20"/>
      <c r="E901" s="156"/>
      <c r="F901" s="20"/>
      <c r="G901" s="273"/>
      <c r="H901" s="156"/>
      <c r="I901" s="207"/>
      <c r="J901" s="157"/>
      <c r="K901" s="157"/>
      <c r="L901" s="157"/>
      <c r="M901" s="157"/>
      <c r="N901" s="350"/>
      <c r="O901" s="77"/>
      <c r="P901" s="228"/>
      <c r="Q901" s="331">
        <v>240</v>
      </c>
      <c r="R901" s="377">
        <f t="shared" si="333"/>
        <v>240</v>
      </c>
      <c r="S901" s="331"/>
      <c r="T901" s="442"/>
      <c r="U901" s="442"/>
      <c r="Y901" s="345"/>
    </row>
    <row r="902" spans="1:114" ht="14.1" customHeight="1" x14ac:dyDescent="0.25">
      <c r="A902" s="43"/>
      <c r="B902" s="44">
        <v>5504</v>
      </c>
      <c r="C902" s="45" t="s">
        <v>169</v>
      </c>
      <c r="D902" s="20"/>
      <c r="E902" s="156"/>
      <c r="F902" s="20"/>
      <c r="G902" s="273"/>
      <c r="H902" s="156"/>
      <c r="I902" s="207"/>
      <c r="J902" s="157"/>
      <c r="K902" s="157"/>
      <c r="L902" s="157"/>
      <c r="M902" s="157"/>
      <c r="N902" s="350"/>
      <c r="O902" s="77"/>
      <c r="P902" s="228"/>
      <c r="Q902" s="331">
        <v>385</v>
      </c>
      <c r="R902" s="377">
        <f t="shared" si="333"/>
        <v>385</v>
      </c>
      <c r="S902" s="331"/>
      <c r="T902" s="442"/>
      <c r="U902" s="442"/>
      <c r="Y902" s="345"/>
    </row>
    <row r="903" spans="1:114" ht="14.1" customHeight="1" x14ac:dyDescent="0.25">
      <c r="A903" s="43"/>
      <c r="B903" s="44">
        <v>5511</v>
      </c>
      <c r="C903" s="45" t="s">
        <v>440</v>
      </c>
      <c r="D903" s="20"/>
      <c r="E903" s="156"/>
      <c r="F903" s="20"/>
      <c r="G903" s="273"/>
      <c r="H903" s="156"/>
      <c r="I903" s="207"/>
      <c r="J903" s="157"/>
      <c r="K903" s="157"/>
      <c r="L903" s="157"/>
      <c r="M903" s="157"/>
      <c r="N903" s="350"/>
      <c r="O903" s="77"/>
      <c r="P903" s="228"/>
      <c r="Q903" s="331">
        <v>4860</v>
      </c>
      <c r="R903" s="377">
        <f t="shared" si="333"/>
        <v>4860</v>
      </c>
      <c r="S903" s="331"/>
      <c r="T903" s="442"/>
      <c r="U903" s="442"/>
      <c r="Y903" s="345"/>
    </row>
    <row r="904" spans="1:114" ht="14.1" customHeight="1" x14ac:dyDescent="0.25">
      <c r="A904" s="43"/>
      <c r="B904" s="44">
        <v>5513</v>
      </c>
      <c r="C904" s="45" t="s">
        <v>303</v>
      </c>
      <c r="D904" s="20"/>
      <c r="E904" s="156"/>
      <c r="F904" s="20"/>
      <c r="G904" s="273"/>
      <c r="H904" s="156"/>
      <c r="I904" s="207"/>
      <c r="J904" s="157"/>
      <c r="K904" s="157"/>
      <c r="L904" s="157"/>
      <c r="M904" s="157"/>
      <c r="N904" s="350"/>
      <c r="O904" s="77"/>
      <c r="P904" s="228"/>
      <c r="Q904" s="331">
        <v>120</v>
      </c>
      <c r="R904" s="377">
        <f t="shared" si="333"/>
        <v>120</v>
      </c>
      <c r="S904" s="331"/>
      <c r="T904" s="442"/>
      <c r="U904" s="442"/>
      <c r="Y904" s="345"/>
    </row>
    <row r="905" spans="1:114" ht="14.1" customHeight="1" x14ac:dyDescent="0.25">
      <c r="A905" s="43"/>
      <c r="B905" s="44">
        <v>5514</v>
      </c>
      <c r="C905" s="45" t="s">
        <v>361</v>
      </c>
      <c r="D905" s="20"/>
      <c r="E905" s="156"/>
      <c r="F905" s="20"/>
      <c r="G905" s="273"/>
      <c r="H905" s="156"/>
      <c r="I905" s="207"/>
      <c r="J905" s="157"/>
      <c r="K905" s="157"/>
      <c r="L905" s="157"/>
      <c r="M905" s="157"/>
      <c r="N905" s="350"/>
      <c r="O905" s="77"/>
      <c r="P905" s="228"/>
      <c r="Q905" s="331">
        <v>250</v>
      </c>
      <c r="R905" s="377">
        <f t="shared" si="333"/>
        <v>250</v>
      </c>
      <c r="S905" s="331"/>
      <c r="T905" s="442"/>
      <c r="U905" s="442"/>
      <c r="Y905" s="345"/>
    </row>
    <row r="906" spans="1:114" ht="14.1" customHeight="1" x14ac:dyDescent="0.25">
      <c r="A906" s="43"/>
      <c r="B906" s="44">
        <v>5515</v>
      </c>
      <c r="C906" s="45" t="s">
        <v>362</v>
      </c>
      <c r="D906" s="20"/>
      <c r="E906" s="156"/>
      <c r="F906" s="20"/>
      <c r="G906" s="273"/>
      <c r="H906" s="156"/>
      <c r="I906" s="207"/>
      <c r="J906" s="157"/>
      <c r="K906" s="157"/>
      <c r="L906" s="157"/>
      <c r="M906" s="157"/>
      <c r="N906" s="350"/>
      <c r="O906" s="77"/>
      <c r="P906" s="228"/>
      <c r="Q906" s="331">
        <v>750</v>
      </c>
      <c r="R906" s="377">
        <f t="shared" si="333"/>
        <v>750</v>
      </c>
      <c r="S906" s="331"/>
      <c r="T906" s="442"/>
      <c r="U906" s="442"/>
      <c r="Y906" s="345"/>
    </row>
    <row r="907" spans="1:114" ht="14.1" customHeight="1" x14ac:dyDescent="0.25">
      <c r="A907" s="43"/>
      <c r="B907" s="44">
        <v>5521</v>
      </c>
      <c r="C907" s="45" t="s">
        <v>416</v>
      </c>
      <c r="D907" s="20"/>
      <c r="E907" s="156"/>
      <c r="F907" s="20"/>
      <c r="G907" s="273"/>
      <c r="H907" s="156"/>
      <c r="I907" s="207"/>
      <c r="J907" s="157"/>
      <c r="K907" s="157"/>
      <c r="L907" s="157"/>
      <c r="M907" s="157"/>
      <c r="N907" s="350"/>
      <c r="O907" s="77"/>
      <c r="P907" s="228"/>
      <c r="Q907" s="331">
        <v>5420</v>
      </c>
      <c r="R907" s="377">
        <f t="shared" si="333"/>
        <v>5420</v>
      </c>
      <c r="S907" s="331"/>
      <c r="T907" s="442"/>
      <c r="U907" s="442"/>
      <c r="Y907" s="345"/>
    </row>
    <row r="908" spans="1:114" ht="14.1" customHeight="1" x14ac:dyDescent="0.25">
      <c r="A908" s="43"/>
      <c r="B908" s="44">
        <v>5524</v>
      </c>
      <c r="C908" s="45" t="s">
        <v>418</v>
      </c>
      <c r="D908" s="20"/>
      <c r="E908" s="156"/>
      <c r="F908" s="20"/>
      <c r="G908" s="273"/>
      <c r="H908" s="156"/>
      <c r="I908" s="207"/>
      <c r="J908" s="157"/>
      <c r="K908" s="157"/>
      <c r="L908" s="157"/>
      <c r="M908" s="157"/>
      <c r="N908" s="350"/>
      <c r="O908" s="77"/>
      <c r="P908" s="228"/>
      <c r="Q908" s="331">
        <v>1840</v>
      </c>
      <c r="R908" s="377">
        <f t="shared" si="333"/>
        <v>1840</v>
      </c>
      <c r="S908" s="331"/>
      <c r="T908" s="442"/>
      <c r="U908" s="442"/>
      <c r="Y908" s="345"/>
    </row>
    <row r="909" spans="1:114" ht="14.1" customHeight="1" x14ac:dyDescent="0.25">
      <c r="A909" s="43"/>
      <c r="B909" s="44">
        <v>5525</v>
      </c>
      <c r="C909" s="45" t="s">
        <v>363</v>
      </c>
      <c r="D909" s="20"/>
      <c r="E909" s="156"/>
      <c r="F909" s="20"/>
      <c r="G909" s="273"/>
      <c r="H909" s="156"/>
      <c r="I909" s="207"/>
      <c r="J909" s="157"/>
      <c r="K909" s="157"/>
      <c r="L909" s="157"/>
      <c r="M909" s="157"/>
      <c r="N909" s="350"/>
      <c r="O909" s="77"/>
      <c r="P909" s="228"/>
      <c r="Q909" s="331">
        <v>400</v>
      </c>
      <c r="R909" s="377">
        <f t="shared" si="333"/>
        <v>400</v>
      </c>
      <c r="S909" s="331"/>
      <c r="T909" s="442"/>
      <c r="U909" s="442"/>
      <c r="Y909" s="345"/>
    </row>
    <row r="910" spans="1:114" ht="14.1" customHeight="1" x14ac:dyDescent="0.25">
      <c r="A910" s="43"/>
      <c r="B910" s="44">
        <v>5540</v>
      </c>
      <c r="C910" s="45" t="s">
        <v>443</v>
      </c>
      <c r="D910" s="20"/>
      <c r="E910" s="156"/>
      <c r="F910" s="20"/>
      <c r="G910" s="273"/>
      <c r="H910" s="156"/>
      <c r="I910" s="207"/>
      <c r="J910" s="157"/>
      <c r="K910" s="157"/>
      <c r="L910" s="157"/>
      <c r="M910" s="157"/>
      <c r="N910" s="350"/>
      <c r="O910" s="77"/>
      <c r="P910" s="228"/>
      <c r="Q910" s="331">
        <v>180</v>
      </c>
      <c r="R910" s="377">
        <f t="shared" si="333"/>
        <v>180</v>
      </c>
      <c r="S910" s="331"/>
      <c r="T910" s="442"/>
      <c r="U910" s="442"/>
      <c r="Y910" s="345"/>
    </row>
    <row r="911" spans="1:114" ht="14.1" customHeight="1" x14ac:dyDescent="0.25">
      <c r="A911" s="67" t="s">
        <v>444</v>
      </c>
      <c r="B911" s="68"/>
      <c r="C911" s="69" t="s">
        <v>445</v>
      </c>
      <c r="D911" s="79">
        <f>+D912+D913</f>
        <v>690919</v>
      </c>
      <c r="E911" s="79">
        <f>+E912+E913</f>
        <v>711257</v>
      </c>
      <c r="F911" s="79">
        <f>+F912+F913</f>
        <v>0</v>
      </c>
      <c r="G911" s="238"/>
      <c r="H911" s="79">
        <f t="shared" si="327"/>
        <v>717457</v>
      </c>
      <c r="I911" s="239">
        <f>+I912+I913</f>
        <v>6200</v>
      </c>
      <c r="J911" s="75">
        <f>+J912+J913</f>
        <v>-30000</v>
      </c>
      <c r="K911" s="75">
        <f t="shared" ref="K911:M911" si="334">+K912+K913</f>
        <v>6795</v>
      </c>
      <c r="L911" s="75">
        <f t="shared" si="334"/>
        <v>694252</v>
      </c>
      <c r="M911" s="75">
        <f t="shared" si="334"/>
        <v>574963.42999999993</v>
      </c>
      <c r="N911" s="70">
        <f>+N912+N913</f>
        <v>564530</v>
      </c>
      <c r="O911" s="78">
        <f>+O912+O913</f>
        <v>227602</v>
      </c>
      <c r="P911" s="70">
        <f>+O911+N911</f>
        <v>792132</v>
      </c>
      <c r="Q911" s="224">
        <f>+Q912+Q913</f>
        <v>46324</v>
      </c>
      <c r="R911" s="379">
        <f>+Q911+P911</f>
        <v>838456</v>
      </c>
      <c r="S911" s="224">
        <f>+S912+S913</f>
        <v>439085.19</v>
      </c>
      <c r="T911" s="442"/>
      <c r="U911" s="442"/>
      <c r="Y911" s="345"/>
    </row>
    <row r="912" spans="1:114" s="2" customFormat="1" ht="14.1" customHeight="1" x14ac:dyDescent="0.25">
      <c r="A912" s="49"/>
      <c r="B912" s="50" t="s">
        <v>151</v>
      </c>
      <c r="C912" s="51" t="s">
        <v>152</v>
      </c>
      <c r="D912" s="19">
        <v>249017</v>
      </c>
      <c r="E912" s="153">
        <v>297207</v>
      </c>
      <c r="F912" s="21"/>
      <c r="G912" s="273"/>
      <c r="H912" s="156">
        <f t="shared" si="327"/>
        <v>303407</v>
      </c>
      <c r="I912" s="205">
        <v>6200</v>
      </c>
      <c r="J912" s="184">
        <v>0</v>
      </c>
      <c r="K912" s="184"/>
      <c r="L912" s="184">
        <v>303407</v>
      </c>
      <c r="M912" s="184">
        <v>259643.81</v>
      </c>
      <c r="N912" s="98">
        <v>271800</v>
      </c>
      <c r="O912" s="76">
        <v>97537</v>
      </c>
      <c r="P912" s="196">
        <f t="shared" ref="P912:P936" si="335">+O912+N912</f>
        <v>369337</v>
      </c>
      <c r="Q912" s="226">
        <v>0</v>
      </c>
      <c r="R912" s="378">
        <f>+Q912+P912</f>
        <v>369337</v>
      </c>
      <c r="S912" s="226">
        <v>203338</v>
      </c>
      <c r="T912" s="442"/>
      <c r="U912" s="442"/>
      <c r="V912" s="373"/>
      <c r="W912" s="373"/>
      <c r="X912" s="373"/>
      <c r="Y912" s="345"/>
      <c r="Z912" s="433"/>
      <c r="AA912" s="433"/>
      <c r="AB912" s="433"/>
      <c r="AC912" s="434"/>
      <c r="AD912" s="434"/>
      <c r="AE912" s="434"/>
      <c r="AF912" s="434"/>
      <c r="AG912" s="434"/>
      <c r="AH912" s="434"/>
      <c r="AI912" s="434"/>
      <c r="AJ912" s="434"/>
      <c r="AK912" s="434"/>
      <c r="AL912" s="434"/>
      <c r="AM912" s="434"/>
      <c r="AN912" s="434"/>
      <c r="AO912" s="434"/>
      <c r="AP912" s="434"/>
      <c r="AQ912" s="434"/>
      <c r="AR912" s="434"/>
      <c r="AS912" s="434"/>
      <c r="AT912" s="434"/>
      <c r="AU912" s="434"/>
      <c r="AV912" s="434"/>
      <c r="AW912" s="434"/>
      <c r="AX912" s="434"/>
      <c r="AY912" s="434"/>
      <c r="AZ912" s="434"/>
      <c r="BA912" s="434"/>
      <c r="BB912" s="434"/>
      <c r="BC912" s="434"/>
      <c r="BD912" s="434"/>
      <c r="BE912" s="434"/>
      <c r="BF912" s="434"/>
      <c r="BG912" s="434"/>
      <c r="BH912" s="434"/>
      <c r="BI912" s="434"/>
      <c r="BJ912" s="434"/>
      <c r="BK912" s="434"/>
      <c r="BL912" s="434"/>
      <c r="BM912" s="434"/>
      <c r="BN912" s="434"/>
      <c r="BO912" s="434"/>
      <c r="BP912" s="434"/>
      <c r="BQ912" s="434"/>
      <c r="BR912" s="434"/>
      <c r="BS912" s="434"/>
      <c r="BT912" s="434"/>
      <c r="BU912" s="434"/>
      <c r="BV912" s="434"/>
      <c r="BW912" s="434"/>
      <c r="BX912" s="434"/>
      <c r="BY912" s="434"/>
      <c r="BZ912" s="434"/>
      <c r="CA912" s="434"/>
      <c r="CB912" s="434"/>
      <c r="CC912" s="434"/>
      <c r="CD912" s="434"/>
      <c r="CE912" s="434"/>
      <c r="CF912" s="434"/>
      <c r="CG912" s="434"/>
      <c r="CH912" s="434"/>
      <c r="CI912" s="434"/>
      <c r="CJ912" s="434"/>
      <c r="CK912" s="434"/>
      <c r="CL912" s="434"/>
      <c r="CM912" s="434"/>
      <c r="CN912" s="434"/>
      <c r="CO912" s="434"/>
      <c r="CP912" s="434"/>
      <c r="CQ912" s="434"/>
      <c r="CR912" s="434"/>
      <c r="CS912" s="434"/>
      <c r="CT912" s="434"/>
      <c r="CU912" s="434"/>
      <c r="CV912" s="434"/>
      <c r="CW912" s="434"/>
      <c r="CX912" s="434"/>
      <c r="CY912" s="434"/>
      <c r="CZ912" s="434"/>
      <c r="DA912" s="434"/>
      <c r="DB912" s="434"/>
      <c r="DC912" s="434"/>
      <c r="DD912" s="434"/>
      <c r="DE912" s="434"/>
      <c r="DF912" s="434"/>
      <c r="DG912" s="434"/>
      <c r="DH912" s="434"/>
      <c r="DI912" s="434"/>
      <c r="DJ912" s="434"/>
    </row>
    <row r="913" spans="1:114" s="2" customFormat="1" ht="14.1" customHeight="1" x14ac:dyDescent="0.25">
      <c r="A913" s="49"/>
      <c r="B913" s="50" t="s">
        <v>153</v>
      </c>
      <c r="C913" s="51" t="s">
        <v>154</v>
      </c>
      <c r="D913" s="21">
        <f>+D914+D915+D916+D917+D928+D929+D930+D931+D932+D933+D934+D935+D936</f>
        <v>441902</v>
      </c>
      <c r="E913" s="153">
        <f>+E914+E915+E916+E917+E929+E930+E931+E932+E933+E934+E935+E936</f>
        <v>414050</v>
      </c>
      <c r="F913" s="21"/>
      <c r="G913" s="273"/>
      <c r="H913" s="156">
        <f t="shared" si="327"/>
        <v>414050</v>
      </c>
      <c r="I913" s="205"/>
      <c r="J913" s="184">
        <f>+J914+J915+J916+J917+J928+J929+J930+J931+J932+J933+J934+J935+J936</f>
        <v>-30000</v>
      </c>
      <c r="K913" s="184">
        <f t="shared" ref="K913:M913" si="336">+K914+K915+K916+K917+K928+K929+K930+K931+K932+K933+K934+K935+K936</f>
        <v>6795</v>
      </c>
      <c r="L913" s="184">
        <f t="shared" si="336"/>
        <v>390845</v>
      </c>
      <c r="M913" s="184">
        <f t="shared" si="336"/>
        <v>315319.61999999994</v>
      </c>
      <c r="N913" s="98">
        <f>+N914+N915+N916+N917+N928+N929+N930+N931+N932+N933+N934+N935+N936</f>
        <v>292730</v>
      </c>
      <c r="O913" s="76">
        <f>+O914+O915+O916+O917+O928+O929+O930+O931+O932+O933+O934+O935+O936</f>
        <v>130065</v>
      </c>
      <c r="P913" s="196">
        <f t="shared" si="335"/>
        <v>422795</v>
      </c>
      <c r="Q913" s="226">
        <f>+Q914+Q915+Q916+Q917+Q928+Q929+Q930+Q931+Q932+Q933+Q934+Q935+Q936</f>
        <v>46324</v>
      </c>
      <c r="R913" s="378">
        <f t="shared" ref="R913:R936" si="337">+Q913+P913</f>
        <v>469119</v>
      </c>
      <c r="S913" s="226">
        <f>+S914+S915+S916+S917+S928+S929+S930+S931+S932+S933+S934+S935+S936</f>
        <v>235747.19</v>
      </c>
      <c r="T913" s="442"/>
      <c r="U913" s="442"/>
      <c r="V913" s="373"/>
      <c r="W913" s="373"/>
      <c r="X913" s="373"/>
      <c r="Y913" s="345"/>
      <c r="Z913" s="433"/>
      <c r="AA913" s="433"/>
      <c r="AB913" s="433"/>
      <c r="AC913" s="434"/>
      <c r="AD913" s="434"/>
      <c r="AE913" s="434"/>
      <c r="AF913" s="434"/>
      <c r="AG913" s="434"/>
      <c r="AH913" s="434"/>
      <c r="AI913" s="434"/>
      <c r="AJ913" s="434"/>
      <c r="AK913" s="434"/>
      <c r="AL913" s="434"/>
      <c r="AM913" s="434"/>
      <c r="AN913" s="434"/>
      <c r="AO913" s="434"/>
      <c r="AP913" s="434"/>
      <c r="AQ913" s="434"/>
      <c r="AR913" s="434"/>
      <c r="AS913" s="434"/>
      <c r="AT913" s="434"/>
      <c r="AU913" s="434"/>
      <c r="AV913" s="434"/>
      <c r="AW913" s="434"/>
      <c r="AX913" s="434"/>
      <c r="AY913" s="434"/>
      <c r="AZ913" s="434"/>
      <c r="BA913" s="434"/>
      <c r="BB913" s="434"/>
      <c r="BC913" s="434"/>
      <c r="BD913" s="434"/>
      <c r="BE913" s="434"/>
      <c r="BF913" s="434"/>
      <c r="BG913" s="434"/>
      <c r="BH913" s="434"/>
      <c r="BI913" s="434"/>
      <c r="BJ913" s="434"/>
      <c r="BK913" s="434"/>
      <c r="BL913" s="434"/>
      <c r="BM913" s="434"/>
      <c r="BN913" s="434"/>
      <c r="BO913" s="434"/>
      <c r="BP913" s="434"/>
      <c r="BQ913" s="434"/>
      <c r="BR913" s="434"/>
      <c r="BS913" s="434"/>
      <c r="BT913" s="434"/>
      <c r="BU913" s="434"/>
      <c r="BV913" s="434"/>
      <c r="BW913" s="434"/>
      <c r="BX913" s="434"/>
      <c r="BY913" s="434"/>
      <c r="BZ913" s="434"/>
      <c r="CA913" s="434"/>
      <c r="CB913" s="434"/>
      <c r="CC913" s="434"/>
      <c r="CD913" s="434"/>
      <c r="CE913" s="434"/>
      <c r="CF913" s="434"/>
      <c r="CG913" s="434"/>
      <c r="CH913" s="434"/>
      <c r="CI913" s="434"/>
      <c r="CJ913" s="434"/>
      <c r="CK913" s="434"/>
      <c r="CL913" s="434"/>
      <c r="CM913" s="434"/>
      <c r="CN913" s="434"/>
      <c r="CO913" s="434"/>
      <c r="CP913" s="434"/>
      <c r="CQ913" s="434"/>
      <c r="CR913" s="434"/>
      <c r="CS913" s="434"/>
      <c r="CT913" s="434"/>
      <c r="CU913" s="434"/>
      <c r="CV913" s="434"/>
      <c r="CW913" s="434"/>
      <c r="CX913" s="434"/>
      <c r="CY913" s="434"/>
      <c r="CZ913" s="434"/>
      <c r="DA913" s="434"/>
      <c r="DB913" s="434"/>
      <c r="DC913" s="434"/>
      <c r="DD913" s="434"/>
      <c r="DE913" s="434"/>
      <c r="DF913" s="434"/>
      <c r="DG913" s="434"/>
      <c r="DH913" s="434"/>
      <c r="DI913" s="434"/>
      <c r="DJ913" s="434"/>
    </row>
    <row r="914" spans="1:114" ht="14.1" customHeight="1" x14ac:dyDescent="0.25">
      <c r="A914" s="43"/>
      <c r="B914" s="44" t="s">
        <v>155</v>
      </c>
      <c r="C914" s="45" t="s">
        <v>166</v>
      </c>
      <c r="D914" s="20">
        <v>5916</v>
      </c>
      <c r="E914" s="156">
        <v>6350</v>
      </c>
      <c r="F914" s="20"/>
      <c r="G914" s="273"/>
      <c r="H914" s="156">
        <f t="shared" si="327"/>
        <v>6350</v>
      </c>
      <c r="I914" s="207"/>
      <c r="J914" s="157"/>
      <c r="K914" s="157"/>
      <c r="L914" s="157">
        <v>6350</v>
      </c>
      <c r="M914" s="157">
        <v>5748</v>
      </c>
      <c r="N914" s="228">
        <v>6730</v>
      </c>
      <c r="O914" s="222"/>
      <c r="P914" s="228">
        <f t="shared" si="335"/>
        <v>6730</v>
      </c>
      <c r="Q914" s="331">
        <v>3000</v>
      </c>
      <c r="R914" s="377">
        <f t="shared" si="337"/>
        <v>9730</v>
      </c>
      <c r="S914" s="222">
        <v>6759</v>
      </c>
      <c r="T914" s="442"/>
      <c r="U914" s="442"/>
      <c r="Y914" s="345"/>
    </row>
    <row r="915" spans="1:114" ht="14.1" customHeight="1" x14ac:dyDescent="0.25">
      <c r="A915" s="43"/>
      <c r="B915" s="44">
        <v>5503</v>
      </c>
      <c r="C915" s="45" t="s">
        <v>157</v>
      </c>
      <c r="D915" s="20">
        <v>14427</v>
      </c>
      <c r="E915" s="156">
        <v>500</v>
      </c>
      <c r="F915" s="20"/>
      <c r="G915" s="273"/>
      <c r="H915" s="156">
        <f t="shared" si="327"/>
        <v>500</v>
      </c>
      <c r="I915" s="207"/>
      <c r="J915" s="157"/>
      <c r="K915" s="157"/>
      <c r="L915" s="157">
        <v>500</v>
      </c>
      <c r="M915" s="157"/>
      <c r="N915" s="350">
        <v>500</v>
      </c>
      <c r="O915" s="77"/>
      <c r="P915" s="228">
        <f t="shared" si="335"/>
        <v>500</v>
      </c>
      <c r="Q915" s="331"/>
      <c r="R915" s="377">
        <f t="shared" si="337"/>
        <v>500</v>
      </c>
      <c r="S915" s="222"/>
      <c r="T915" s="442"/>
      <c r="U915" s="442"/>
    </row>
    <row r="916" spans="1:114" ht="14.1" customHeight="1" x14ac:dyDescent="0.25">
      <c r="A916" s="43"/>
      <c r="B916" s="44" t="s">
        <v>158</v>
      </c>
      <c r="C916" s="45" t="s">
        <v>169</v>
      </c>
      <c r="D916" s="20">
        <v>2554</v>
      </c>
      <c r="E916" s="156">
        <v>200</v>
      </c>
      <c r="F916" s="20"/>
      <c r="G916" s="273"/>
      <c r="H916" s="156">
        <f t="shared" si="327"/>
        <v>200</v>
      </c>
      <c r="I916" s="207"/>
      <c r="J916" s="157"/>
      <c r="K916" s="157"/>
      <c r="L916" s="157">
        <v>200</v>
      </c>
      <c r="M916" s="157">
        <v>195</v>
      </c>
      <c r="N916" s="350">
        <v>1000</v>
      </c>
      <c r="O916" s="77"/>
      <c r="P916" s="228">
        <f t="shared" si="335"/>
        <v>1000</v>
      </c>
      <c r="Q916" s="331"/>
      <c r="R916" s="377">
        <f t="shared" si="337"/>
        <v>1000</v>
      </c>
      <c r="S916" s="222">
        <v>764</v>
      </c>
      <c r="T916" s="442"/>
      <c r="U916" s="442"/>
    </row>
    <row r="917" spans="1:114" ht="14.1" customHeight="1" x14ac:dyDescent="0.25">
      <c r="A917" s="43"/>
      <c r="B917" s="44" t="s">
        <v>170</v>
      </c>
      <c r="C917" s="45" t="s">
        <v>160</v>
      </c>
      <c r="D917" s="20">
        <f t="shared" ref="D917:E917" si="338">SUM(D918:D927)</f>
        <v>302422</v>
      </c>
      <c r="E917" s="156">
        <f t="shared" si="338"/>
        <v>362000</v>
      </c>
      <c r="F917" s="20"/>
      <c r="G917" s="273"/>
      <c r="H917" s="156">
        <f t="shared" si="327"/>
        <v>362000</v>
      </c>
      <c r="I917" s="207"/>
      <c r="J917" s="157">
        <f>SUM(J918:J927)</f>
        <v>-30000</v>
      </c>
      <c r="K917" s="157">
        <v>-15000</v>
      </c>
      <c r="L917" s="157">
        <v>317000</v>
      </c>
      <c r="M917" s="157">
        <v>263119.61</v>
      </c>
      <c r="N917" s="350">
        <f>+N918+N919+N920+N921+N922+N923+N924+N925+N926+N927</f>
        <v>218500</v>
      </c>
      <c r="O917" s="323">
        <f>+O918+O919+O920+O921+O922+O923+O924+O925+O926+O927</f>
        <v>-32935</v>
      </c>
      <c r="P917" s="228">
        <f t="shared" si="335"/>
        <v>185565</v>
      </c>
      <c r="Q917" s="331"/>
      <c r="R917" s="377">
        <f t="shared" si="337"/>
        <v>185565</v>
      </c>
      <c r="S917" s="222">
        <f>+S918+S919+S920+S921+S922+S923+S924+S925+S926+S927</f>
        <v>67399.299999999988</v>
      </c>
      <c r="T917" s="442"/>
      <c r="U917" s="442"/>
    </row>
    <row r="918" spans="1:114" s="3" customFormat="1" ht="14.1" customHeight="1" x14ac:dyDescent="0.25">
      <c r="A918" s="110"/>
      <c r="B918" s="115"/>
      <c r="C918" s="104" t="s">
        <v>281</v>
      </c>
      <c r="D918" s="105">
        <v>15731</v>
      </c>
      <c r="E918" s="264">
        <v>130000</v>
      </c>
      <c r="F918" s="117"/>
      <c r="G918" s="273"/>
      <c r="H918" s="156">
        <f t="shared" si="327"/>
        <v>130000</v>
      </c>
      <c r="I918" s="300"/>
      <c r="J918" s="206">
        <v>-30000</v>
      </c>
      <c r="K918" s="206"/>
      <c r="L918" s="206">
        <v>0</v>
      </c>
      <c r="M918" s="206">
        <v>13503.16</v>
      </c>
      <c r="N918" s="457">
        <v>130000</v>
      </c>
      <c r="O918" s="332">
        <v>-22935</v>
      </c>
      <c r="P918" s="228">
        <f t="shared" si="335"/>
        <v>107065</v>
      </c>
      <c r="Q918" s="331"/>
      <c r="R918" s="377">
        <f t="shared" si="337"/>
        <v>107065</v>
      </c>
      <c r="S918" s="222">
        <v>16856.830000000002</v>
      </c>
      <c r="T918" s="442"/>
      <c r="U918" s="442"/>
      <c r="V918" s="373"/>
      <c r="W918" s="373"/>
      <c r="X918" s="373"/>
      <c r="Y918" s="450"/>
      <c r="Z918" s="449"/>
      <c r="AA918" s="449"/>
      <c r="AB918" s="449"/>
      <c r="AC918" s="450"/>
      <c r="AD918" s="450"/>
      <c r="AE918" s="450"/>
      <c r="AF918" s="450"/>
      <c r="AG918" s="450"/>
      <c r="AH918" s="450"/>
      <c r="AI918" s="450"/>
      <c r="AJ918" s="450"/>
      <c r="AK918" s="450"/>
      <c r="AL918" s="450"/>
      <c r="AM918" s="450"/>
      <c r="AN918" s="450"/>
      <c r="AO918" s="450"/>
      <c r="AP918" s="450"/>
      <c r="AQ918" s="450"/>
      <c r="AR918" s="450"/>
      <c r="AS918" s="450"/>
      <c r="AT918" s="450"/>
      <c r="AU918" s="450"/>
      <c r="AV918" s="450"/>
      <c r="AW918" s="450"/>
      <c r="AX918" s="450"/>
      <c r="AY918" s="450"/>
      <c r="AZ918" s="450"/>
      <c r="BA918" s="450"/>
      <c r="BB918" s="450"/>
      <c r="BC918" s="450"/>
      <c r="BD918" s="450"/>
      <c r="BE918" s="450"/>
      <c r="BF918" s="450"/>
      <c r="BG918" s="450"/>
      <c r="BH918" s="450"/>
      <c r="BI918" s="450"/>
      <c r="BJ918" s="450"/>
      <c r="BK918" s="450"/>
      <c r="BL918" s="450"/>
      <c r="BM918" s="450"/>
      <c r="BN918" s="450"/>
      <c r="BO918" s="450"/>
      <c r="BP918" s="450"/>
      <c r="BQ918" s="450"/>
      <c r="BR918" s="450"/>
      <c r="BS918" s="450"/>
      <c r="BT918" s="450"/>
      <c r="BU918" s="450"/>
      <c r="BV918" s="450"/>
      <c r="BW918" s="450"/>
      <c r="BX918" s="450"/>
      <c r="BY918" s="450"/>
      <c r="BZ918" s="450"/>
      <c r="CA918" s="450"/>
      <c r="CB918" s="450"/>
      <c r="CC918" s="450"/>
      <c r="CD918" s="450"/>
      <c r="CE918" s="450"/>
      <c r="CF918" s="450"/>
      <c r="CG918" s="450"/>
      <c r="CH918" s="450"/>
      <c r="CI918" s="450"/>
      <c r="CJ918" s="450"/>
      <c r="CK918" s="450"/>
      <c r="CL918" s="450"/>
      <c r="CM918" s="450"/>
      <c r="CN918" s="450"/>
      <c r="CO918" s="450"/>
      <c r="CP918" s="450"/>
      <c r="CQ918" s="450"/>
      <c r="CR918" s="450"/>
      <c r="CS918" s="450"/>
      <c r="CT918" s="450"/>
      <c r="CU918" s="450"/>
      <c r="CV918" s="450"/>
      <c r="CW918" s="450"/>
      <c r="CX918" s="450"/>
      <c r="CY918" s="450"/>
      <c r="CZ918" s="450"/>
      <c r="DA918" s="450"/>
      <c r="DB918" s="450"/>
      <c r="DC918" s="450"/>
      <c r="DD918" s="450"/>
      <c r="DE918" s="450"/>
      <c r="DF918" s="450"/>
      <c r="DG918" s="450"/>
      <c r="DH918" s="450"/>
      <c r="DI918" s="450"/>
      <c r="DJ918" s="450"/>
    </row>
    <row r="919" spans="1:114" s="3" customFormat="1" ht="14.1" customHeight="1" x14ac:dyDescent="0.25">
      <c r="A919" s="110"/>
      <c r="B919" s="115"/>
      <c r="C919" s="104" t="s">
        <v>282</v>
      </c>
      <c r="D919" s="105">
        <v>26336</v>
      </c>
      <c r="E919" s="264">
        <v>15000</v>
      </c>
      <c r="F919" s="117"/>
      <c r="G919" s="273"/>
      <c r="H919" s="156">
        <f t="shared" si="327"/>
        <v>15000</v>
      </c>
      <c r="I919" s="300"/>
      <c r="J919" s="206"/>
      <c r="K919" s="206"/>
      <c r="L919" s="206">
        <v>0</v>
      </c>
      <c r="M919" s="206">
        <v>26826.1</v>
      </c>
      <c r="N919" s="457">
        <v>62000</v>
      </c>
      <c r="O919" s="332"/>
      <c r="P919" s="228">
        <f t="shared" si="335"/>
        <v>62000</v>
      </c>
      <c r="Q919" s="331"/>
      <c r="R919" s="377">
        <f t="shared" si="337"/>
        <v>62000</v>
      </c>
      <c r="S919" s="222">
        <v>17483.919999999998</v>
      </c>
      <c r="T919" s="442"/>
      <c r="U919" s="442"/>
      <c r="V919" s="373"/>
      <c r="W919" s="373"/>
      <c r="X919" s="373"/>
      <c r="Y919" s="450"/>
      <c r="Z919" s="449"/>
      <c r="AA919" s="449"/>
      <c r="AB919" s="449"/>
      <c r="AC919" s="450"/>
      <c r="AD919" s="450"/>
      <c r="AE919" s="450"/>
      <c r="AF919" s="450"/>
      <c r="AG919" s="450"/>
      <c r="AH919" s="450"/>
      <c r="AI919" s="450"/>
      <c r="AJ919" s="450"/>
      <c r="AK919" s="450"/>
      <c r="AL919" s="450"/>
      <c r="AM919" s="450"/>
      <c r="AN919" s="450"/>
      <c r="AO919" s="450"/>
      <c r="AP919" s="450"/>
      <c r="AQ919" s="450"/>
      <c r="AR919" s="450"/>
      <c r="AS919" s="450"/>
      <c r="AT919" s="450"/>
      <c r="AU919" s="450"/>
      <c r="AV919" s="450"/>
      <c r="AW919" s="450"/>
      <c r="AX919" s="450"/>
      <c r="AY919" s="450"/>
      <c r="AZ919" s="450"/>
      <c r="BA919" s="450"/>
      <c r="BB919" s="450"/>
      <c r="BC919" s="450"/>
      <c r="BD919" s="450"/>
      <c r="BE919" s="450"/>
      <c r="BF919" s="450"/>
      <c r="BG919" s="450"/>
      <c r="BH919" s="450"/>
      <c r="BI919" s="450"/>
      <c r="BJ919" s="450"/>
      <c r="BK919" s="450"/>
      <c r="BL919" s="450"/>
      <c r="BM919" s="450"/>
      <c r="BN919" s="450"/>
      <c r="BO919" s="450"/>
      <c r="BP919" s="450"/>
      <c r="BQ919" s="450"/>
      <c r="BR919" s="450"/>
      <c r="BS919" s="450"/>
      <c r="BT919" s="450"/>
      <c r="BU919" s="450"/>
      <c r="BV919" s="450"/>
      <c r="BW919" s="450"/>
      <c r="BX919" s="450"/>
      <c r="BY919" s="450"/>
      <c r="BZ919" s="450"/>
      <c r="CA919" s="450"/>
      <c r="CB919" s="450"/>
      <c r="CC919" s="450"/>
      <c r="CD919" s="450"/>
      <c r="CE919" s="450"/>
      <c r="CF919" s="450"/>
      <c r="CG919" s="450"/>
      <c r="CH919" s="450"/>
      <c r="CI919" s="450"/>
      <c r="CJ919" s="450"/>
      <c r="CK919" s="450"/>
      <c r="CL919" s="450"/>
      <c r="CM919" s="450"/>
      <c r="CN919" s="450"/>
      <c r="CO919" s="450"/>
      <c r="CP919" s="450"/>
      <c r="CQ919" s="450"/>
      <c r="CR919" s="450"/>
      <c r="CS919" s="450"/>
      <c r="CT919" s="450"/>
      <c r="CU919" s="450"/>
      <c r="CV919" s="450"/>
      <c r="CW919" s="450"/>
      <c r="CX919" s="450"/>
      <c r="CY919" s="450"/>
      <c r="CZ919" s="450"/>
      <c r="DA919" s="450"/>
      <c r="DB919" s="450"/>
      <c r="DC919" s="450"/>
      <c r="DD919" s="450"/>
      <c r="DE919" s="450"/>
      <c r="DF919" s="450"/>
      <c r="DG919" s="450"/>
      <c r="DH919" s="450"/>
      <c r="DI919" s="450"/>
      <c r="DJ919" s="450"/>
    </row>
    <row r="920" spans="1:114" s="3" customFormat="1" ht="14.1" customHeight="1" x14ac:dyDescent="0.25">
      <c r="A920" s="110"/>
      <c r="B920" s="115"/>
      <c r="C920" s="104" t="s">
        <v>283</v>
      </c>
      <c r="D920" s="105">
        <v>1921</v>
      </c>
      <c r="E920" s="264">
        <v>2000</v>
      </c>
      <c r="F920" s="117"/>
      <c r="G920" s="273"/>
      <c r="H920" s="156">
        <f t="shared" si="327"/>
        <v>2000</v>
      </c>
      <c r="I920" s="300"/>
      <c r="J920" s="206"/>
      <c r="K920" s="206"/>
      <c r="L920" s="206">
        <v>0</v>
      </c>
      <c r="M920" s="206">
        <v>1927.33</v>
      </c>
      <c r="N920" s="457">
        <v>3000</v>
      </c>
      <c r="O920" s="332"/>
      <c r="P920" s="228">
        <f t="shared" si="335"/>
        <v>3000</v>
      </c>
      <c r="Q920" s="331"/>
      <c r="R920" s="377">
        <f t="shared" si="337"/>
        <v>3000</v>
      </c>
      <c r="S920" s="222">
        <v>1143.77</v>
      </c>
      <c r="T920" s="442"/>
      <c r="U920" s="442"/>
      <c r="V920" s="373"/>
      <c r="W920" s="373"/>
      <c r="X920" s="373"/>
      <c r="Y920" s="450"/>
      <c r="Z920" s="449"/>
      <c r="AA920" s="449"/>
      <c r="AB920" s="449"/>
      <c r="AC920" s="450"/>
      <c r="AD920" s="450"/>
      <c r="AE920" s="450"/>
      <c r="AF920" s="450"/>
      <c r="AG920" s="450"/>
      <c r="AH920" s="450"/>
      <c r="AI920" s="450"/>
      <c r="AJ920" s="450"/>
      <c r="AK920" s="450"/>
      <c r="AL920" s="450"/>
      <c r="AM920" s="450"/>
      <c r="AN920" s="450"/>
      <c r="AO920" s="450"/>
      <c r="AP920" s="450"/>
      <c r="AQ920" s="450"/>
      <c r="AR920" s="450"/>
      <c r="AS920" s="450"/>
      <c r="AT920" s="450"/>
      <c r="AU920" s="450"/>
      <c r="AV920" s="450"/>
      <c r="AW920" s="450"/>
      <c r="AX920" s="450"/>
      <c r="AY920" s="450"/>
      <c r="AZ920" s="450"/>
      <c r="BA920" s="450"/>
      <c r="BB920" s="450"/>
      <c r="BC920" s="450"/>
      <c r="BD920" s="450"/>
      <c r="BE920" s="450"/>
      <c r="BF920" s="450"/>
      <c r="BG920" s="450"/>
      <c r="BH920" s="450"/>
      <c r="BI920" s="450"/>
      <c r="BJ920" s="450"/>
      <c r="BK920" s="450"/>
      <c r="BL920" s="450"/>
      <c r="BM920" s="450"/>
      <c r="BN920" s="450"/>
      <c r="BO920" s="450"/>
      <c r="BP920" s="450"/>
      <c r="BQ920" s="450"/>
      <c r="BR920" s="450"/>
      <c r="BS920" s="450"/>
      <c r="BT920" s="450"/>
      <c r="BU920" s="450"/>
      <c r="BV920" s="450"/>
      <c r="BW920" s="450"/>
      <c r="BX920" s="450"/>
      <c r="BY920" s="450"/>
      <c r="BZ920" s="450"/>
      <c r="CA920" s="450"/>
      <c r="CB920" s="450"/>
      <c r="CC920" s="450"/>
      <c r="CD920" s="450"/>
      <c r="CE920" s="450"/>
      <c r="CF920" s="450"/>
      <c r="CG920" s="450"/>
      <c r="CH920" s="450"/>
      <c r="CI920" s="450"/>
      <c r="CJ920" s="450"/>
      <c r="CK920" s="450"/>
      <c r="CL920" s="450"/>
      <c r="CM920" s="450"/>
      <c r="CN920" s="450"/>
      <c r="CO920" s="450"/>
      <c r="CP920" s="450"/>
      <c r="CQ920" s="450"/>
      <c r="CR920" s="450"/>
      <c r="CS920" s="450"/>
      <c r="CT920" s="450"/>
      <c r="CU920" s="450"/>
      <c r="CV920" s="450"/>
      <c r="CW920" s="450"/>
      <c r="CX920" s="450"/>
      <c r="CY920" s="450"/>
      <c r="CZ920" s="450"/>
      <c r="DA920" s="450"/>
      <c r="DB920" s="450"/>
      <c r="DC920" s="450"/>
      <c r="DD920" s="450"/>
      <c r="DE920" s="450"/>
      <c r="DF920" s="450"/>
      <c r="DG920" s="450"/>
      <c r="DH920" s="450"/>
      <c r="DI920" s="450"/>
      <c r="DJ920" s="450"/>
    </row>
    <row r="921" spans="1:114" s="3" customFormat="1" ht="14.1" customHeight="1" x14ac:dyDescent="0.25">
      <c r="A921" s="110"/>
      <c r="B921" s="115"/>
      <c r="C921" s="104" t="s">
        <v>446</v>
      </c>
      <c r="D921" s="105">
        <v>19628</v>
      </c>
      <c r="E921" s="264">
        <v>4000</v>
      </c>
      <c r="F921" s="117"/>
      <c r="G921" s="273"/>
      <c r="H921" s="156">
        <f t="shared" si="327"/>
        <v>4000</v>
      </c>
      <c r="I921" s="300"/>
      <c r="J921" s="206"/>
      <c r="K921" s="206"/>
      <c r="L921" s="206">
        <v>0</v>
      </c>
      <c r="M921" s="206">
        <v>5767.76</v>
      </c>
      <c r="N921" s="457">
        <v>4000</v>
      </c>
      <c r="O921" s="332"/>
      <c r="P921" s="228">
        <f t="shared" si="335"/>
        <v>4000</v>
      </c>
      <c r="Q921" s="331"/>
      <c r="R921" s="377">
        <f t="shared" si="337"/>
        <v>4000</v>
      </c>
      <c r="S921" s="222">
        <v>23132.83</v>
      </c>
      <c r="T921" s="442"/>
      <c r="U921" s="442"/>
      <c r="V921" s="373"/>
      <c r="W921" s="373"/>
      <c r="X921" s="373"/>
      <c r="Y921" s="450"/>
      <c r="Z921" s="449"/>
      <c r="AA921" s="449"/>
      <c r="AB921" s="449"/>
      <c r="AC921" s="450"/>
      <c r="AD921" s="450"/>
      <c r="AE921" s="450"/>
      <c r="AF921" s="450"/>
      <c r="AG921" s="450"/>
      <c r="AH921" s="450"/>
      <c r="AI921" s="450"/>
      <c r="AJ921" s="450"/>
      <c r="AK921" s="450"/>
      <c r="AL921" s="450"/>
      <c r="AM921" s="450"/>
      <c r="AN921" s="450"/>
      <c r="AO921" s="450"/>
      <c r="AP921" s="450"/>
      <c r="AQ921" s="450"/>
      <c r="AR921" s="450"/>
      <c r="AS921" s="450"/>
      <c r="AT921" s="450"/>
      <c r="AU921" s="450"/>
      <c r="AV921" s="450"/>
      <c r="AW921" s="450"/>
      <c r="AX921" s="450"/>
      <c r="AY921" s="450"/>
      <c r="AZ921" s="450"/>
      <c r="BA921" s="450"/>
      <c r="BB921" s="450"/>
      <c r="BC921" s="450"/>
      <c r="BD921" s="450"/>
      <c r="BE921" s="450"/>
      <c r="BF921" s="450"/>
      <c r="BG921" s="450"/>
      <c r="BH921" s="450"/>
      <c r="BI921" s="450"/>
      <c r="BJ921" s="450"/>
      <c r="BK921" s="450"/>
      <c r="BL921" s="450"/>
      <c r="BM921" s="450"/>
      <c r="BN921" s="450"/>
      <c r="BO921" s="450"/>
      <c r="BP921" s="450"/>
      <c r="BQ921" s="450"/>
      <c r="BR921" s="450"/>
      <c r="BS921" s="450"/>
      <c r="BT921" s="450"/>
      <c r="BU921" s="450"/>
      <c r="BV921" s="450"/>
      <c r="BW921" s="450"/>
      <c r="BX921" s="450"/>
      <c r="BY921" s="450"/>
      <c r="BZ921" s="450"/>
      <c r="CA921" s="450"/>
      <c r="CB921" s="450"/>
      <c r="CC921" s="450"/>
      <c r="CD921" s="450"/>
      <c r="CE921" s="450"/>
      <c r="CF921" s="450"/>
      <c r="CG921" s="450"/>
      <c r="CH921" s="450"/>
      <c r="CI921" s="450"/>
      <c r="CJ921" s="450"/>
      <c r="CK921" s="450"/>
      <c r="CL921" s="450"/>
      <c r="CM921" s="450"/>
      <c r="CN921" s="450"/>
      <c r="CO921" s="450"/>
      <c r="CP921" s="450"/>
      <c r="CQ921" s="450"/>
      <c r="CR921" s="450"/>
      <c r="CS921" s="450"/>
      <c r="CT921" s="450"/>
      <c r="CU921" s="450"/>
      <c r="CV921" s="450"/>
      <c r="CW921" s="450"/>
      <c r="CX921" s="450"/>
      <c r="CY921" s="450"/>
      <c r="CZ921" s="450"/>
      <c r="DA921" s="450"/>
      <c r="DB921" s="450"/>
      <c r="DC921" s="450"/>
      <c r="DD921" s="450"/>
      <c r="DE921" s="450"/>
      <c r="DF921" s="450"/>
      <c r="DG921" s="450"/>
      <c r="DH921" s="450"/>
      <c r="DI921" s="450"/>
      <c r="DJ921" s="450"/>
    </row>
    <row r="922" spans="1:114" s="3" customFormat="1" ht="14.1" customHeight="1" x14ac:dyDescent="0.25">
      <c r="A922" s="110"/>
      <c r="B922" s="115"/>
      <c r="C922" s="104" t="s">
        <v>285</v>
      </c>
      <c r="D922" s="105">
        <v>6291</v>
      </c>
      <c r="E922" s="264">
        <v>3000</v>
      </c>
      <c r="F922" s="117"/>
      <c r="G922" s="273"/>
      <c r="H922" s="156">
        <f t="shared" si="327"/>
        <v>3000</v>
      </c>
      <c r="I922" s="300"/>
      <c r="J922" s="206"/>
      <c r="K922" s="206"/>
      <c r="L922" s="206">
        <v>0</v>
      </c>
      <c r="M922" s="206">
        <v>2981.27</v>
      </c>
      <c r="N922" s="457">
        <v>5000</v>
      </c>
      <c r="O922" s="332"/>
      <c r="P922" s="228">
        <f t="shared" si="335"/>
        <v>5000</v>
      </c>
      <c r="Q922" s="331"/>
      <c r="R922" s="377">
        <f t="shared" si="337"/>
        <v>5000</v>
      </c>
      <c r="S922" s="222">
        <v>3268.77</v>
      </c>
      <c r="T922" s="442"/>
      <c r="U922" s="442"/>
      <c r="V922" s="373"/>
      <c r="W922" s="373"/>
      <c r="X922" s="373"/>
      <c r="Y922" s="450"/>
      <c r="Z922" s="449"/>
      <c r="AA922" s="449"/>
      <c r="AB922" s="449"/>
      <c r="AC922" s="450"/>
      <c r="AD922" s="450"/>
      <c r="AE922" s="450"/>
      <c r="AF922" s="450"/>
      <c r="AG922" s="450"/>
      <c r="AH922" s="450"/>
      <c r="AI922" s="450"/>
      <c r="AJ922" s="450"/>
      <c r="AK922" s="450"/>
      <c r="AL922" s="450"/>
      <c r="AM922" s="450"/>
      <c r="AN922" s="450"/>
      <c r="AO922" s="450"/>
      <c r="AP922" s="450"/>
      <c r="AQ922" s="450"/>
      <c r="AR922" s="450"/>
      <c r="AS922" s="450"/>
      <c r="AT922" s="450"/>
      <c r="AU922" s="450"/>
      <c r="AV922" s="450"/>
      <c r="AW922" s="450"/>
      <c r="AX922" s="450"/>
      <c r="AY922" s="450"/>
      <c r="AZ922" s="450"/>
      <c r="BA922" s="450"/>
      <c r="BB922" s="450"/>
      <c r="BC922" s="450"/>
      <c r="BD922" s="450"/>
      <c r="BE922" s="450"/>
      <c r="BF922" s="450"/>
      <c r="BG922" s="450"/>
      <c r="BH922" s="450"/>
      <c r="BI922" s="450"/>
      <c r="BJ922" s="450"/>
      <c r="BK922" s="450"/>
      <c r="BL922" s="450"/>
      <c r="BM922" s="450"/>
      <c r="BN922" s="450"/>
      <c r="BO922" s="450"/>
      <c r="BP922" s="450"/>
      <c r="BQ922" s="450"/>
      <c r="BR922" s="450"/>
      <c r="BS922" s="450"/>
      <c r="BT922" s="450"/>
      <c r="BU922" s="450"/>
      <c r="BV922" s="450"/>
      <c r="BW922" s="450"/>
      <c r="BX922" s="450"/>
      <c r="BY922" s="450"/>
      <c r="BZ922" s="450"/>
      <c r="CA922" s="450"/>
      <c r="CB922" s="450"/>
      <c r="CC922" s="450"/>
      <c r="CD922" s="450"/>
      <c r="CE922" s="450"/>
      <c r="CF922" s="450"/>
      <c r="CG922" s="450"/>
      <c r="CH922" s="450"/>
      <c r="CI922" s="450"/>
      <c r="CJ922" s="450"/>
      <c r="CK922" s="450"/>
      <c r="CL922" s="450"/>
      <c r="CM922" s="450"/>
      <c r="CN922" s="450"/>
      <c r="CO922" s="450"/>
      <c r="CP922" s="450"/>
      <c r="CQ922" s="450"/>
      <c r="CR922" s="450"/>
      <c r="CS922" s="450"/>
      <c r="CT922" s="450"/>
      <c r="CU922" s="450"/>
      <c r="CV922" s="450"/>
      <c r="CW922" s="450"/>
      <c r="CX922" s="450"/>
      <c r="CY922" s="450"/>
      <c r="CZ922" s="450"/>
      <c r="DA922" s="450"/>
      <c r="DB922" s="450"/>
      <c r="DC922" s="450"/>
      <c r="DD922" s="450"/>
      <c r="DE922" s="450"/>
      <c r="DF922" s="450"/>
      <c r="DG922" s="450"/>
      <c r="DH922" s="450"/>
      <c r="DI922" s="450"/>
      <c r="DJ922" s="450"/>
    </row>
    <row r="923" spans="1:114" s="3" customFormat="1" ht="14.1" customHeight="1" x14ac:dyDescent="0.25">
      <c r="A923" s="110"/>
      <c r="B923" s="115"/>
      <c r="C923" s="104" t="s">
        <v>286</v>
      </c>
      <c r="D923" s="105">
        <v>1571</v>
      </c>
      <c r="E923" s="264">
        <v>1000</v>
      </c>
      <c r="F923" s="117"/>
      <c r="G923" s="273"/>
      <c r="H923" s="156">
        <f t="shared" si="327"/>
        <v>1000</v>
      </c>
      <c r="I923" s="300"/>
      <c r="J923" s="206"/>
      <c r="K923" s="206"/>
      <c r="L923" s="206">
        <v>0</v>
      </c>
      <c r="M923" s="206">
        <v>2631.61</v>
      </c>
      <c r="N923" s="457">
        <v>2500</v>
      </c>
      <c r="O923" s="332"/>
      <c r="P923" s="228">
        <f t="shared" si="335"/>
        <v>2500</v>
      </c>
      <c r="Q923" s="232"/>
      <c r="R923" s="377">
        <f t="shared" si="337"/>
        <v>2500</v>
      </c>
      <c r="S923" s="222">
        <v>2703.33</v>
      </c>
      <c r="T923" s="442"/>
      <c r="U923" s="442"/>
      <c r="V923" s="373"/>
      <c r="W923" s="373"/>
      <c r="X923" s="373"/>
      <c r="Y923" s="450"/>
      <c r="Z923" s="449"/>
      <c r="AA923" s="449"/>
      <c r="AB923" s="449"/>
      <c r="AC923" s="450"/>
      <c r="AD923" s="450"/>
      <c r="AE923" s="450"/>
      <c r="AF923" s="450"/>
      <c r="AG923" s="450"/>
      <c r="AH923" s="450"/>
      <c r="AI923" s="450"/>
      <c r="AJ923" s="450"/>
      <c r="AK923" s="450"/>
      <c r="AL923" s="450"/>
      <c r="AM923" s="450"/>
      <c r="AN923" s="450"/>
      <c r="AO923" s="450"/>
      <c r="AP923" s="450"/>
      <c r="AQ923" s="450"/>
      <c r="AR923" s="450"/>
      <c r="AS923" s="450"/>
      <c r="AT923" s="450"/>
      <c r="AU923" s="450"/>
      <c r="AV923" s="450"/>
      <c r="AW923" s="450"/>
      <c r="AX923" s="450"/>
      <c r="AY923" s="450"/>
      <c r="AZ923" s="450"/>
      <c r="BA923" s="450"/>
      <c r="BB923" s="450"/>
      <c r="BC923" s="450"/>
      <c r="BD923" s="450"/>
      <c r="BE923" s="450"/>
      <c r="BF923" s="450"/>
      <c r="BG923" s="450"/>
      <c r="BH923" s="450"/>
      <c r="BI923" s="450"/>
      <c r="BJ923" s="450"/>
      <c r="BK923" s="450"/>
      <c r="BL923" s="450"/>
      <c r="BM923" s="450"/>
      <c r="BN923" s="450"/>
      <c r="BO923" s="450"/>
      <c r="BP923" s="450"/>
      <c r="BQ923" s="450"/>
      <c r="BR923" s="450"/>
      <c r="BS923" s="450"/>
      <c r="BT923" s="450"/>
      <c r="BU923" s="450"/>
      <c r="BV923" s="450"/>
      <c r="BW923" s="450"/>
      <c r="BX923" s="450"/>
      <c r="BY923" s="450"/>
      <c r="BZ923" s="450"/>
      <c r="CA923" s="450"/>
      <c r="CB923" s="450"/>
      <c r="CC923" s="450"/>
      <c r="CD923" s="450"/>
      <c r="CE923" s="450"/>
      <c r="CF923" s="450"/>
      <c r="CG923" s="450"/>
      <c r="CH923" s="450"/>
      <c r="CI923" s="450"/>
      <c r="CJ923" s="450"/>
      <c r="CK923" s="450"/>
      <c r="CL923" s="450"/>
      <c r="CM923" s="450"/>
      <c r="CN923" s="450"/>
      <c r="CO923" s="450"/>
      <c r="CP923" s="450"/>
      <c r="CQ923" s="450"/>
      <c r="CR923" s="450"/>
      <c r="CS923" s="450"/>
      <c r="CT923" s="450"/>
      <c r="CU923" s="450"/>
      <c r="CV923" s="450"/>
      <c r="CW923" s="450"/>
      <c r="CX923" s="450"/>
      <c r="CY923" s="450"/>
      <c r="CZ923" s="450"/>
      <c r="DA923" s="450"/>
      <c r="DB923" s="450"/>
      <c r="DC923" s="450"/>
      <c r="DD923" s="450"/>
      <c r="DE923" s="450"/>
      <c r="DF923" s="450"/>
      <c r="DG923" s="450"/>
      <c r="DH923" s="450"/>
      <c r="DI923" s="450"/>
      <c r="DJ923" s="450"/>
    </row>
    <row r="924" spans="1:114" s="3" customFormat="1" ht="14.1" customHeight="1" x14ac:dyDescent="0.25">
      <c r="A924" s="110"/>
      <c r="B924" s="115"/>
      <c r="C924" s="104" t="s">
        <v>288</v>
      </c>
      <c r="D924" s="105">
        <v>6181</v>
      </c>
      <c r="E924" s="264">
        <v>5000</v>
      </c>
      <c r="F924" s="169"/>
      <c r="G924" s="273"/>
      <c r="H924" s="156">
        <f t="shared" si="327"/>
        <v>5000</v>
      </c>
      <c r="I924" s="300"/>
      <c r="J924" s="206"/>
      <c r="K924" s="206"/>
      <c r="L924" s="206"/>
      <c r="M924" s="206"/>
      <c r="N924" s="457">
        <v>10000</v>
      </c>
      <c r="O924" s="332">
        <v>-10000</v>
      </c>
      <c r="P924" s="228">
        <f t="shared" si="335"/>
        <v>0</v>
      </c>
      <c r="Q924" s="232"/>
      <c r="R924" s="377">
        <f t="shared" si="337"/>
        <v>0</v>
      </c>
      <c r="S924" s="222">
        <v>487.85</v>
      </c>
      <c r="T924" s="442"/>
      <c r="U924" s="442"/>
      <c r="V924" s="373"/>
      <c r="W924" s="373"/>
      <c r="X924" s="373"/>
      <c r="Y924" s="450"/>
      <c r="Z924" s="449"/>
      <c r="AA924" s="449"/>
      <c r="AB924" s="449"/>
      <c r="AC924" s="450"/>
      <c r="AD924" s="450"/>
      <c r="AE924" s="450"/>
      <c r="AF924" s="450"/>
      <c r="AG924" s="450"/>
      <c r="AH924" s="450"/>
      <c r="AI924" s="450"/>
      <c r="AJ924" s="450"/>
      <c r="AK924" s="450"/>
      <c r="AL924" s="450"/>
      <c r="AM924" s="450"/>
      <c r="AN924" s="450"/>
      <c r="AO924" s="450"/>
      <c r="AP924" s="450"/>
      <c r="AQ924" s="450"/>
      <c r="AR924" s="450"/>
      <c r="AS924" s="450"/>
      <c r="AT924" s="450"/>
      <c r="AU924" s="450"/>
      <c r="AV924" s="450"/>
      <c r="AW924" s="450"/>
      <c r="AX924" s="450"/>
      <c r="AY924" s="450"/>
      <c r="AZ924" s="450"/>
      <c r="BA924" s="450"/>
      <c r="BB924" s="450"/>
      <c r="BC924" s="450"/>
      <c r="BD924" s="450"/>
      <c r="BE924" s="450"/>
      <c r="BF924" s="450"/>
      <c r="BG924" s="450"/>
      <c r="BH924" s="450"/>
      <c r="BI924" s="450"/>
      <c r="BJ924" s="450"/>
      <c r="BK924" s="450"/>
      <c r="BL924" s="450"/>
      <c r="BM924" s="450"/>
      <c r="BN924" s="450"/>
      <c r="BO924" s="450"/>
      <c r="BP924" s="450"/>
      <c r="BQ924" s="450"/>
      <c r="BR924" s="450"/>
      <c r="BS924" s="450"/>
      <c r="BT924" s="450"/>
      <c r="BU924" s="450"/>
      <c r="BV924" s="450"/>
      <c r="BW924" s="450"/>
      <c r="BX924" s="450"/>
      <c r="BY924" s="450"/>
      <c r="BZ924" s="450"/>
      <c r="CA924" s="450"/>
      <c r="CB924" s="450"/>
      <c r="CC924" s="450"/>
      <c r="CD924" s="450"/>
      <c r="CE924" s="450"/>
      <c r="CF924" s="450"/>
      <c r="CG924" s="450"/>
      <c r="CH924" s="450"/>
      <c r="CI924" s="450"/>
      <c r="CJ924" s="450"/>
      <c r="CK924" s="450"/>
      <c r="CL924" s="450"/>
      <c r="CM924" s="450"/>
      <c r="CN924" s="450"/>
      <c r="CO924" s="450"/>
      <c r="CP924" s="450"/>
      <c r="CQ924" s="450"/>
      <c r="CR924" s="450"/>
      <c r="CS924" s="450"/>
      <c r="CT924" s="450"/>
      <c r="CU924" s="450"/>
      <c r="CV924" s="450"/>
      <c r="CW924" s="450"/>
      <c r="CX924" s="450"/>
      <c r="CY924" s="450"/>
      <c r="CZ924" s="450"/>
      <c r="DA924" s="450"/>
      <c r="DB924" s="450"/>
      <c r="DC924" s="450"/>
      <c r="DD924" s="450"/>
      <c r="DE924" s="450"/>
      <c r="DF924" s="450"/>
      <c r="DG924" s="450"/>
      <c r="DH924" s="450"/>
      <c r="DI924" s="450"/>
      <c r="DJ924" s="450"/>
    </row>
    <row r="925" spans="1:114" s="3" customFormat="1" ht="14.1" customHeight="1" x14ac:dyDescent="0.25">
      <c r="A925" s="110"/>
      <c r="B925" s="115"/>
      <c r="C925" s="104" t="s">
        <v>289</v>
      </c>
      <c r="D925" s="105">
        <v>783</v>
      </c>
      <c r="E925" s="264">
        <v>1000</v>
      </c>
      <c r="F925" s="117"/>
      <c r="G925" s="273"/>
      <c r="H925" s="156">
        <f t="shared" si="327"/>
        <v>1000</v>
      </c>
      <c r="I925" s="300"/>
      <c r="J925" s="206"/>
      <c r="K925" s="206"/>
      <c r="L925" s="206"/>
      <c r="M925" s="206">
        <v>462</v>
      </c>
      <c r="N925" s="457">
        <v>1000</v>
      </c>
      <c r="O925" s="332"/>
      <c r="P925" s="228">
        <f t="shared" si="335"/>
        <v>1000</v>
      </c>
      <c r="Q925" s="232"/>
      <c r="R925" s="377">
        <f t="shared" si="337"/>
        <v>1000</v>
      </c>
      <c r="S925" s="222">
        <v>0</v>
      </c>
      <c r="T925" s="442"/>
      <c r="U925" s="442"/>
      <c r="V925" s="373"/>
      <c r="W925" s="373"/>
      <c r="X925" s="373"/>
      <c r="Y925" s="450"/>
      <c r="Z925" s="449"/>
      <c r="AA925" s="449"/>
      <c r="AB925" s="449"/>
      <c r="AC925" s="450"/>
      <c r="AD925" s="450"/>
      <c r="AE925" s="450"/>
      <c r="AF925" s="450"/>
      <c r="AG925" s="450"/>
      <c r="AH925" s="450"/>
      <c r="AI925" s="450"/>
      <c r="AJ925" s="450"/>
      <c r="AK925" s="450"/>
      <c r="AL925" s="450"/>
      <c r="AM925" s="450"/>
      <c r="AN925" s="450"/>
      <c r="AO925" s="450"/>
      <c r="AP925" s="450"/>
      <c r="AQ925" s="450"/>
      <c r="AR925" s="450"/>
      <c r="AS925" s="450"/>
      <c r="AT925" s="450"/>
      <c r="AU925" s="450"/>
      <c r="AV925" s="450"/>
      <c r="AW925" s="450"/>
      <c r="AX925" s="450"/>
      <c r="AY925" s="450"/>
      <c r="AZ925" s="450"/>
      <c r="BA925" s="450"/>
      <c r="BB925" s="450"/>
      <c r="BC925" s="450"/>
      <c r="BD925" s="450"/>
      <c r="BE925" s="450"/>
      <c r="BF925" s="450"/>
      <c r="BG925" s="450"/>
      <c r="BH925" s="450"/>
      <c r="BI925" s="450"/>
      <c r="BJ925" s="450"/>
      <c r="BK925" s="450"/>
      <c r="BL925" s="450"/>
      <c r="BM925" s="450"/>
      <c r="BN925" s="450"/>
      <c r="BO925" s="450"/>
      <c r="BP925" s="450"/>
      <c r="BQ925" s="450"/>
      <c r="BR925" s="450"/>
      <c r="BS925" s="450"/>
      <c r="BT925" s="450"/>
      <c r="BU925" s="450"/>
      <c r="BV925" s="450"/>
      <c r="BW925" s="450"/>
      <c r="BX925" s="450"/>
      <c r="BY925" s="450"/>
      <c r="BZ925" s="450"/>
      <c r="CA925" s="450"/>
      <c r="CB925" s="450"/>
      <c r="CC925" s="450"/>
      <c r="CD925" s="450"/>
      <c r="CE925" s="450"/>
      <c r="CF925" s="450"/>
      <c r="CG925" s="450"/>
      <c r="CH925" s="450"/>
      <c r="CI925" s="450"/>
      <c r="CJ925" s="450"/>
      <c r="CK925" s="450"/>
      <c r="CL925" s="450"/>
      <c r="CM925" s="450"/>
      <c r="CN925" s="450"/>
      <c r="CO925" s="450"/>
      <c r="CP925" s="450"/>
      <c r="CQ925" s="450"/>
      <c r="CR925" s="450"/>
      <c r="CS925" s="450"/>
      <c r="CT925" s="450"/>
      <c r="CU925" s="450"/>
      <c r="CV925" s="450"/>
      <c r="CW925" s="450"/>
      <c r="CX925" s="450"/>
      <c r="CY925" s="450"/>
      <c r="CZ925" s="450"/>
      <c r="DA925" s="450"/>
      <c r="DB925" s="450"/>
      <c r="DC925" s="450"/>
      <c r="DD925" s="450"/>
      <c r="DE925" s="450"/>
      <c r="DF925" s="450"/>
      <c r="DG925" s="450"/>
      <c r="DH925" s="450"/>
      <c r="DI925" s="450"/>
      <c r="DJ925" s="450"/>
    </row>
    <row r="926" spans="1:114" s="3" customFormat="1" ht="14.1" customHeight="1" x14ac:dyDescent="0.25">
      <c r="A926" s="110"/>
      <c r="B926" s="115"/>
      <c r="C926" s="104" t="s">
        <v>287</v>
      </c>
      <c r="D926" s="105">
        <v>223476</v>
      </c>
      <c r="E926" s="264">
        <v>200000</v>
      </c>
      <c r="F926" s="117"/>
      <c r="G926" s="273"/>
      <c r="H926" s="156">
        <f t="shared" si="327"/>
        <v>200000</v>
      </c>
      <c r="I926" s="300"/>
      <c r="J926" s="206"/>
      <c r="K926" s="206"/>
      <c r="L926" s="206"/>
      <c r="M926" s="206">
        <v>208405</v>
      </c>
      <c r="N926" s="457"/>
      <c r="O926" s="332"/>
      <c r="P926" s="228">
        <f t="shared" si="335"/>
        <v>0</v>
      </c>
      <c r="Q926" s="232"/>
      <c r="R926" s="377">
        <f t="shared" si="337"/>
        <v>0</v>
      </c>
      <c r="S926" s="331"/>
      <c r="T926" s="442"/>
      <c r="U926" s="442"/>
      <c r="V926" s="373"/>
      <c r="W926" s="373"/>
      <c r="X926" s="373"/>
      <c r="Y926" s="450"/>
      <c r="Z926" s="449"/>
      <c r="AA926" s="449"/>
      <c r="AB926" s="449"/>
      <c r="AC926" s="450"/>
      <c r="AD926" s="450"/>
      <c r="AE926" s="450"/>
      <c r="AF926" s="450"/>
      <c r="AG926" s="450"/>
      <c r="AH926" s="450"/>
      <c r="AI926" s="450"/>
      <c r="AJ926" s="450"/>
      <c r="AK926" s="450"/>
      <c r="AL926" s="450"/>
      <c r="AM926" s="450"/>
      <c r="AN926" s="450"/>
      <c r="AO926" s="450"/>
      <c r="AP926" s="450"/>
      <c r="AQ926" s="450"/>
      <c r="AR926" s="450"/>
      <c r="AS926" s="450"/>
      <c r="AT926" s="450"/>
      <c r="AU926" s="450"/>
      <c r="AV926" s="450"/>
      <c r="AW926" s="450"/>
      <c r="AX926" s="450"/>
      <c r="AY926" s="450"/>
      <c r="AZ926" s="450"/>
      <c r="BA926" s="450"/>
      <c r="BB926" s="450"/>
      <c r="BC926" s="450"/>
      <c r="BD926" s="450"/>
      <c r="BE926" s="450"/>
      <c r="BF926" s="450"/>
      <c r="BG926" s="450"/>
      <c r="BH926" s="450"/>
      <c r="BI926" s="450"/>
      <c r="BJ926" s="450"/>
      <c r="BK926" s="450"/>
      <c r="BL926" s="450"/>
      <c r="BM926" s="450"/>
      <c r="BN926" s="450"/>
      <c r="BO926" s="450"/>
      <c r="BP926" s="450"/>
      <c r="BQ926" s="450"/>
      <c r="BR926" s="450"/>
      <c r="BS926" s="450"/>
      <c r="BT926" s="450"/>
      <c r="BU926" s="450"/>
      <c r="BV926" s="450"/>
      <c r="BW926" s="450"/>
      <c r="BX926" s="450"/>
      <c r="BY926" s="450"/>
      <c r="BZ926" s="450"/>
      <c r="CA926" s="450"/>
      <c r="CB926" s="450"/>
      <c r="CC926" s="450"/>
      <c r="CD926" s="450"/>
      <c r="CE926" s="450"/>
      <c r="CF926" s="450"/>
      <c r="CG926" s="450"/>
      <c r="CH926" s="450"/>
      <c r="CI926" s="450"/>
      <c r="CJ926" s="450"/>
      <c r="CK926" s="450"/>
      <c r="CL926" s="450"/>
      <c r="CM926" s="450"/>
      <c r="CN926" s="450"/>
      <c r="CO926" s="450"/>
      <c r="CP926" s="450"/>
      <c r="CQ926" s="450"/>
      <c r="CR926" s="450"/>
      <c r="CS926" s="450"/>
      <c r="CT926" s="450"/>
      <c r="CU926" s="450"/>
      <c r="CV926" s="450"/>
      <c r="CW926" s="450"/>
      <c r="CX926" s="450"/>
      <c r="CY926" s="450"/>
      <c r="CZ926" s="450"/>
      <c r="DA926" s="450"/>
      <c r="DB926" s="450"/>
      <c r="DC926" s="450"/>
      <c r="DD926" s="450"/>
      <c r="DE926" s="450"/>
      <c r="DF926" s="450"/>
      <c r="DG926" s="450"/>
      <c r="DH926" s="450"/>
      <c r="DI926" s="450"/>
      <c r="DJ926" s="450"/>
    </row>
    <row r="927" spans="1:114" s="3" customFormat="1" ht="14.1" customHeight="1" x14ac:dyDescent="0.25">
      <c r="A927" s="110"/>
      <c r="B927" s="115"/>
      <c r="C927" s="118" t="s">
        <v>447</v>
      </c>
      <c r="D927" s="119">
        <v>504</v>
      </c>
      <c r="E927" s="264">
        <v>1000</v>
      </c>
      <c r="F927" s="117"/>
      <c r="G927" s="273"/>
      <c r="H927" s="156">
        <f t="shared" si="327"/>
        <v>1000</v>
      </c>
      <c r="I927" s="300"/>
      <c r="J927" s="206"/>
      <c r="K927" s="206"/>
      <c r="L927" s="206"/>
      <c r="M927" s="206">
        <v>504</v>
      </c>
      <c r="N927" s="457">
        <v>1000</v>
      </c>
      <c r="O927" s="332"/>
      <c r="P927" s="228">
        <f t="shared" si="335"/>
        <v>1000</v>
      </c>
      <c r="Q927" s="232"/>
      <c r="R927" s="377">
        <f t="shared" si="337"/>
        <v>1000</v>
      </c>
      <c r="S927" s="331">
        <v>2322</v>
      </c>
      <c r="T927" s="442"/>
      <c r="U927" s="442"/>
      <c r="V927" s="373"/>
      <c r="W927" s="373"/>
      <c r="X927" s="373"/>
      <c r="Y927" s="450"/>
      <c r="Z927" s="449"/>
      <c r="AA927" s="449"/>
      <c r="AB927" s="449"/>
      <c r="AC927" s="450"/>
      <c r="AD927" s="450"/>
      <c r="AE927" s="450"/>
      <c r="AF927" s="450"/>
      <c r="AG927" s="450"/>
      <c r="AH927" s="450"/>
      <c r="AI927" s="450"/>
      <c r="AJ927" s="450"/>
      <c r="AK927" s="450"/>
      <c r="AL927" s="450"/>
      <c r="AM927" s="450"/>
      <c r="AN927" s="450"/>
      <c r="AO927" s="450"/>
      <c r="AP927" s="450"/>
      <c r="AQ927" s="450"/>
      <c r="AR927" s="450"/>
      <c r="AS927" s="450"/>
      <c r="AT927" s="450"/>
      <c r="AU927" s="450"/>
      <c r="AV927" s="450"/>
      <c r="AW927" s="450"/>
      <c r="AX927" s="450"/>
      <c r="AY927" s="450"/>
      <c r="AZ927" s="450"/>
      <c r="BA927" s="450"/>
      <c r="BB927" s="450"/>
      <c r="BC927" s="450"/>
      <c r="BD927" s="450"/>
      <c r="BE927" s="450"/>
      <c r="BF927" s="450"/>
      <c r="BG927" s="450"/>
      <c r="BH927" s="450"/>
      <c r="BI927" s="450"/>
      <c r="BJ927" s="450"/>
      <c r="BK927" s="450"/>
      <c r="BL927" s="450"/>
      <c r="BM927" s="450"/>
      <c r="BN927" s="450"/>
      <c r="BO927" s="450"/>
      <c r="BP927" s="450"/>
      <c r="BQ927" s="450"/>
      <c r="BR927" s="450"/>
      <c r="BS927" s="450"/>
      <c r="BT927" s="450"/>
      <c r="BU927" s="450"/>
      <c r="BV927" s="450"/>
      <c r="BW927" s="450"/>
      <c r="BX927" s="450"/>
      <c r="BY927" s="450"/>
      <c r="BZ927" s="450"/>
      <c r="CA927" s="450"/>
      <c r="CB927" s="450"/>
      <c r="CC927" s="450"/>
      <c r="CD927" s="450"/>
      <c r="CE927" s="450"/>
      <c r="CF927" s="450"/>
      <c r="CG927" s="450"/>
      <c r="CH927" s="450"/>
      <c r="CI927" s="450"/>
      <c r="CJ927" s="450"/>
      <c r="CK927" s="450"/>
      <c r="CL927" s="450"/>
      <c r="CM927" s="450"/>
      <c r="CN927" s="450"/>
      <c r="CO927" s="450"/>
      <c r="CP927" s="450"/>
      <c r="CQ927" s="450"/>
      <c r="CR927" s="450"/>
      <c r="CS927" s="450"/>
      <c r="CT927" s="450"/>
      <c r="CU927" s="450"/>
      <c r="CV927" s="450"/>
      <c r="CW927" s="450"/>
      <c r="CX927" s="450"/>
      <c r="CY927" s="450"/>
      <c r="CZ927" s="450"/>
      <c r="DA927" s="450"/>
      <c r="DB927" s="450"/>
      <c r="DC927" s="450"/>
      <c r="DD927" s="450"/>
      <c r="DE927" s="450"/>
      <c r="DF927" s="450"/>
      <c r="DG927" s="450"/>
      <c r="DH927" s="450"/>
      <c r="DI927" s="450"/>
      <c r="DJ927" s="450"/>
    </row>
    <row r="928" spans="1:114" s="3" customFormat="1" ht="14.1" customHeight="1" x14ac:dyDescent="0.25">
      <c r="A928" s="110"/>
      <c r="B928" s="44">
        <v>5512</v>
      </c>
      <c r="C928" s="120" t="s">
        <v>232</v>
      </c>
      <c r="D928" s="119">
        <v>544</v>
      </c>
      <c r="E928" s="169"/>
      <c r="F928" s="117"/>
      <c r="G928" s="273"/>
      <c r="H928" s="156">
        <f t="shared" si="327"/>
        <v>0</v>
      </c>
      <c r="I928" s="300"/>
      <c r="J928" s="206"/>
      <c r="K928" s="206"/>
      <c r="L928" s="206"/>
      <c r="M928" s="206"/>
      <c r="N928" s="457"/>
      <c r="O928" s="332"/>
      <c r="P928" s="228">
        <f t="shared" si="335"/>
        <v>0</v>
      </c>
      <c r="Q928" s="232"/>
      <c r="R928" s="377">
        <f t="shared" si="337"/>
        <v>0</v>
      </c>
      <c r="S928" s="331"/>
      <c r="T928" s="442"/>
      <c r="U928" s="442"/>
      <c r="V928" s="373"/>
      <c r="W928" s="373"/>
      <c r="X928" s="373"/>
      <c r="Y928" s="450"/>
      <c r="Z928" s="449"/>
      <c r="AA928" s="449"/>
      <c r="AB928" s="449"/>
      <c r="AC928" s="450"/>
      <c r="AD928" s="450"/>
      <c r="AE928" s="450"/>
      <c r="AF928" s="450"/>
      <c r="AG928" s="450"/>
      <c r="AH928" s="450"/>
      <c r="AI928" s="450"/>
      <c r="AJ928" s="450"/>
      <c r="AK928" s="450"/>
      <c r="AL928" s="450"/>
      <c r="AM928" s="450"/>
      <c r="AN928" s="450"/>
      <c r="AO928" s="450"/>
      <c r="AP928" s="450"/>
      <c r="AQ928" s="450"/>
      <c r="AR928" s="450"/>
      <c r="AS928" s="450"/>
      <c r="AT928" s="450"/>
      <c r="AU928" s="450"/>
      <c r="AV928" s="450"/>
      <c r="AW928" s="450"/>
      <c r="AX928" s="450"/>
      <c r="AY928" s="450"/>
      <c r="AZ928" s="450"/>
      <c r="BA928" s="450"/>
      <c r="BB928" s="450"/>
      <c r="BC928" s="450"/>
      <c r="BD928" s="450"/>
      <c r="BE928" s="450"/>
      <c r="BF928" s="450"/>
      <c r="BG928" s="450"/>
      <c r="BH928" s="450"/>
      <c r="BI928" s="450"/>
      <c r="BJ928" s="450"/>
      <c r="BK928" s="450"/>
      <c r="BL928" s="450"/>
      <c r="BM928" s="450"/>
      <c r="BN928" s="450"/>
      <c r="BO928" s="450"/>
      <c r="BP928" s="450"/>
      <c r="BQ928" s="450"/>
      <c r="BR928" s="450"/>
      <c r="BS928" s="450"/>
      <c r="BT928" s="450"/>
      <c r="BU928" s="450"/>
      <c r="BV928" s="450"/>
      <c r="BW928" s="450"/>
      <c r="BX928" s="450"/>
      <c r="BY928" s="450"/>
      <c r="BZ928" s="450"/>
      <c r="CA928" s="450"/>
      <c r="CB928" s="450"/>
      <c r="CC928" s="450"/>
      <c r="CD928" s="450"/>
      <c r="CE928" s="450"/>
      <c r="CF928" s="450"/>
      <c r="CG928" s="450"/>
      <c r="CH928" s="450"/>
      <c r="CI928" s="450"/>
      <c r="CJ928" s="450"/>
      <c r="CK928" s="450"/>
      <c r="CL928" s="450"/>
      <c r="CM928" s="450"/>
      <c r="CN928" s="450"/>
      <c r="CO928" s="450"/>
      <c r="CP928" s="450"/>
      <c r="CQ928" s="450"/>
      <c r="CR928" s="450"/>
      <c r="CS928" s="450"/>
      <c r="CT928" s="450"/>
      <c r="CU928" s="450"/>
      <c r="CV928" s="450"/>
      <c r="CW928" s="450"/>
      <c r="CX928" s="450"/>
      <c r="CY928" s="450"/>
      <c r="CZ928" s="450"/>
      <c r="DA928" s="450"/>
      <c r="DB928" s="450"/>
      <c r="DC928" s="450"/>
      <c r="DD928" s="450"/>
      <c r="DE928" s="450"/>
      <c r="DF928" s="450"/>
      <c r="DG928" s="450"/>
      <c r="DH928" s="450"/>
      <c r="DI928" s="450"/>
      <c r="DJ928" s="450"/>
    </row>
    <row r="929" spans="1:29" ht="14.1" customHeight="1" x14ac:dyDescent="0.25">
      <c r="A929" s="43"/>
      <c r="B929" s="44" t="s">
        <v>180</v>
      </c>
      <c r="C929" s="45" t="s">
        <v>181</v>
      </c>
      <c r="D929" s="33">
        <v>8620</v>
      </c>
      <c r="E929" s="156">
        <v>10000</v>
      </c>
      <c r="F929" s="20"/>
      <c r="G929" s="286"/>
      <c r="H929" s="156">
        <f t="shared" si="327"/>
        <v>10000</v>
      </c>
      <c r="I929" s="207"/>
      <c r="J929" s="157"/>
      <c r="K929" s="157"/>
      <c r="L929" s="157">
        <v>10000</v>
      </c>
      <c r="M929" s="157">
        <v>7336</v>
      </c>
      <c r="N929" s="350">
        <v>10000</v>
      </c>
      <c r="O929" s="77"/>
      <c r="P929" s="228">
        <f t="shared" si="335"/>
        <v>10000</v>
      </c>
      <c r="Q929" s="222"/>
      <c r="R929" s="377">
        <f t="shared" si="337"/>
        <v>10000</v>
      </c>
      <c r="S929" s="331">
        <v>3885</v>
      </c>
      <c r="T929" s="442"/>
      <c r="U929" s="442"/>
    </row>
    <row r="930" spans="1:29" ht="14.1" customHeight="1" x14ac:dyDescent="0.25">
      <c r="A930" s="43"/>
      <c r="B930" s="44" t="s">
        <v>182</v>
      </c>
      <c r="C930" s="85" t="s">
        <v>162</v>
      </c>
      <c r="D930" s="20">
        <v>23321</v>
      </c>
      <c r="E930" s="262">
        <v>5000</v>
      </c>
      <c r="F930" s="73"/>
      <c r="G930" s="273"/>
      <c r="H930" s="156">
        <f t="shared" si="327"/>
        <v>5000</v>
      </c>
      <c r="I930" s="207"/>
      <c r="J930" s="157"/>
      <c r="K930" s="157"/>
      <c r="L930" s="157">
        <v>5000</v>
      </c>
      <c r="M930" s="157">
        <v>7910.59</v>
      </c>
      <c r="N930" s="350">
        <v>10000</v>
      </c>
      <c r="O930" s="77">
        <v>7000</v>
      </c>
      <c r="P930" s="228">
        <f t="shared" si="335"/>
        <v>17000</v>
      </c>
      <c r="Q930" s="222"/>
      <c r="R930" s="377">
        <f t="shared" si="337"/>
        <v>17000</v>
      </c>
      <c r="S930" s="222">
        <v>18643.37</v>
      </c>
      <c r="T930" s="442"/>
      <c r="U930" s="442"/>
    </row>
    <row r="931" spans="1:29" ht="14.1" customHeight="1" x14ac:dyDescent="0.25">
      <c r="A931" s="43"/>
      <c r="B931" s="44" t="s">
        <v>183</v>
      </c>
      <c r="C931" s="85" t="s">
        <v>184</v>
      </c>
      <c r="D931" s="20">
        <v>36956</v>
      </c>
      <c r="E931" s="262">
        <v>5000</v>
      </c>
      <c r="F931" s="73"/>
      <c r="G931" s="273"/>
      <c r="H931" s="156">
        <f t="shared" si="327"/>
        <v>5000</v>
      </c>
      <c r="I931" s="207"/>
      <c r="J931" s="157"/>
      <c r="K931" s="157">
        <v>15000</v>
      </c>
      <c r="L931" s="157">
        <v>20000</v>
      </c>
      <c r="M931" s="157">
        <v>18606.669999999998</v>
      </c>
      <c r="N931" s="350">
        <v>15000</v>
      </c>
      <c r="O931" s="77">
        <v>156000</v>
      </c>
      <c r="P931" s="228">
        <f t="shared" si="335"/>
        <v>171000</v>
      </c>
      <c r="Q931" s="222"/>
      <c r="R931" s="377">
        <f t="shared" si="337"/>
        <v>171000</v>
      </c>
      <c r="S931" s="222">
        <v>125357.82</v>
      </c>
      <c r="T931" s="442"/>
      <c r="U931" s="442"/>
    </row>
    <row r="932" spans="1:29" ht="14.1" customHeight="1" x14ac:dyDescent="0.25">
      <c r="A932" s="43"/>
      <c r="B932" s="44" t="s">
        <v>185</v>
      </c>
      <c r="C932" s="85" t="s">
        <v>186</v>
      </c>
      <c r="D932" s="20">
        <v>3500</v>
      </c>
      <c r="E932" s="262">
        <v>2000</v>
      </c>
      <c r="F932" s="73"/>
      <c r="G932" s="273"/>
      <c r="H932" s="156">
        <f t="shared" si="327"/>
        <v>2000</v>
      </c>
      <c r="I932" s="207"/>
      <c r="J932" s="157"/>
      <c r="K932" s="157"/>
      <c r="L932" s="157">
        <v>2000</v>
      </c>
      <c r="M932" s="157">
        <v>180</v>
      </c>
      <c r="N932" s="350">
        <v>5000</v>
      </c>
      <c r="O932" s="77"/>
      <c r="P932" s="228">
        <f t="shared" si="335"/>
        <v>5000</v>
      </c>
      <c r="Q932" s="222"/>
      <c r="R932" s="377">
        <f t="shared" si="337"/>
        <v>5000</v>
      </c>
      <c r="S932" s="220">
        <v>1401.6</v>
      </c>
      <c r="T932" s="442"/>
      <c r="U932" s="442"/>
    </row>
    <row r="933" spans="1:29" ht="14.1" customHeight="1" x14ac:dyDescent="0.25">
      <c r="A933" s="43"/>
      <c r="B933" s="44" t="s">
        <v>187</v>
      </c>
      <c r="C933" s="85" t="s">
        <v>188</v>
      </c>
      <c r="D933" s="20">
        <v>1088</v>
      </c>
      <c r="E933" s="262">
        <v>1000</v>
      </c>
      <c r="F933" s="73"/>
      <c r="G933" s="273"/>
      <c r="H933" s="156">
        <f t="shared" si="327"/>
        <v>1000</v>
      </c>
      <c r="I933" s="207"/>
      <c r="J933" s="157"/>
      <c r="K933" s="157"/>
      <c r="L933" s="157">
        <v>1000</v>
      </c>
      <c r="M933" s="157">
        <v>2270.98</v>
      </c>
      <c r="N933" s="350">
        <v>2000</v>
      </c>
      <c r="O933" s="77"/>
      <c r="P933" s="228">
        <f t="shared" si="335"/>
        <v>2000</v>
      </c>
      <c r="Q933" s="222"/>
      <c r="R933" s="377">
        <f t="shared" si="337"/>
        <v>2000</v>
      </c>
      <c r="S933" s="220">
        <v>59.81</v>
      </c>
      <c r="T933" s="442"/>
      <c r="U933" s="442"/>
    </row>
    <row r="934" spans="1:29" ht="14.1" customHeight="1" x14ac:dyDescent="0.25">
      <c r="A934" s="43"/>
      <c r="B934" s="44" t="s">
        <v>417</v>
      </c>
      <c r="C934" s="85" t="s">
        <v>299</v>
      </c>
      <c r="D934" s="20">
        <v>25879</v>
      </c>
      <c r="E934" s="262">
        <v>10000</v>
      </c>
      <c r="F934" s="73"/>
      <c r="G934" s="273"/>
      <c r="H934" s="156">
        <f t="shared" si="327"/>
        <v>10000</v>
      </c>
      <c r="I934" s="207"/>
      <c r="J934" s="157"/>
      <c r="K934" s="157"/>
      <c r="L934" s="157">
        <v>10000</v>
      </c>
      <c r="M934" s="157">
        <v>5205.22</v>
      </c>
      <c r="N934" s="350">
        <v>12000</v>
      </c>
      <c r="O934" s="77"/>
      <c r="P934" s="228">
        <f t="shared" si="335"/>
        <v>12000</v>
      </c>
      <c r="Q934" s="222">
        <v>32264</v>
      </c>
      <c r="R934" s="377">
        <f t="shared" si="337"/>
        <v>44264</v>
      </c>
      <c r="S934" s="220">
        <v>3773.79</v>
      </c>
      <c r="T934" s="442"/>
      <c r="U934" s="442"/>
    </row>
    <row r="935" spans="1:29" ht="14.1" customHeight="1" x14ac:dyDescent="0.25">
      <c r="A935" s="43"/>
      <c r="B935" s="44" t="s">
        <v>189</v>
      </c>
      <c r="C935" s="85" t="s">
        <v>190</v>
      </c>
      <c r="D935" s="20">
        <v>5269</v>
      </c>
      <c r="E935" s="262">
        <v>6000</v>
      </c>
      <c r="F935" s="73"/>
      <c r="G935" s="273"/>
      <c r="H935" s="156">
        <f t="shared" si="327"/>
        <v>6000</v>
      </c>
      <c r="I935" s="207"/>
      <c r="J935" s="157"/>
      <c r="K935" s="157"/>
      <c r="L935" s="157">
        <v>6000</v>
      </c>
      <c r="M935" s="157">
        <v>2338.5500000000002</v>
      </c>
      <c r="N935" s="350">
        <v>6000</v>
      </c>
      <c r="O935" s="77"/>
      <c r="P935" s="228">
        <f t="shared" si="335"/>
        <v>6000</v>
      </c>
      <c r="Q935" s="222">
        <v>11060</v>
      </c>
      <c r="R935" s="377">
        <f t="shared" si="337"/>
        <v>17060</v>
      </c>
      <c r="S935" s="220">
        <v>5818.5</v>
      </c>
      <c r="T935" s="442"/>
      <c r="U935" s="442"/>
    </row>
    <row r="936" spans="1:29" ht="14.1" customHeight="1" x14ac:dyDescent="0.25">
      <c r="A936" s="43"/>
      <c r="B936" s="44" t="s">
        <v>214</v>
      </c>
      <c r="C936" s="85" t="s">
        <v>163</v>
      </c>
      <c r="D936" s="20">
        <v>11406</v>
      </c>
      <c r="E936" s="262">
        <v>6000</v>
      </c>
      <c r="F936" s="73"/>
      <c r="G936" s="273"/>
      <c r="H936" s="156">
        <f t="shared" si="327"/>
        <v>6000</v>
      </c>
      <c r="I936" s="207"/>
      <c r="J936" s="157">
        <v>0</v>
      </c>
      <c r="K936" s="157">
        <v>6795</v>
      </c>
      <c r="L936" s="157">
        <v>12795</v>
      </c>
      <c r="M936" s="157">
        <v>2409</v>
      </c>
      <c r="N936" s="350">
        <v>6000</v>
      </c>
      <c r="O936" s="77"/>
      <c r="P936" s="228">
        <f t="shared" si="335"/>
        <v>6000</v>
      </c>
      <c r="Q936" s="222"/>
      <c r="R936" s="377">
        <f t="shared" si="337"/>
        <v>6000</v>
      </c>
      <c r="S936" s="318">
        <v>1885</v>
      </c>
      <c r="T936" s="442"/>
      <c r="U936" s="442"/>
    </row>
    <row r="937" spans="1:29" ht="14.1" customHeight="1" x14ac:dyDescent="0.25">
      <c r="A937" s="67" t="s">
        <v>448</v>
      </c>
      <c r="B937" s="68"/>
      <c r="C937" s="69" t="s">
        <v>449</v>
      </c>
      <c r="D937" s="95">
        <f>+D938+D939</f>
        <v>806851</v>
      </c>
      <c r="E937" s="95">
        <f>+E938+E939</f>
        <v>883111</v>
      </c>
      <c r="F937" s="79">
        <f>+F938+F939</f>
        <v>0</v>
      </c>
      <c r="G937" s="238"/>
      <c r="H937" s="79">
        <f t="shared" si="327"/>
        <v>1016808</v>
      </c>
      <c r="I937" s="291">
        <f>+I938+I939</f>
        <v>133697</v>
      </c>
      <c r="J937" s="75">
        <f>+J938+J939</f>
        <v>0</v>
      </c>
      <c r="K937" s="75">
        <f t="shared" ref="K937:M937" si="339">+K938+K939</f>
        <v>0</v>
      </c>
      <c r="L937" s="75">
        <f t="shared" si="339"/>
        <v>1016808</v>
      </c>
      <c r="M937" s="75">
        <f t="shared" si="339"/>
        <v>900571.90999999992</v>
      </c>
      <c r="N937" s="352">
        <f>+N938+N939</f>
        <v>1016808</v>
      </c>
      <c r="O937" s="224">
        <f>+O938+O939</f>
        <v>37063</v>
      </c>
      <c r="P937" s="352">
        <f>+O937+N937</f>
        <v>1053871</v>
      </c>
      <c r="Q937" s="341"/>
      <c r="R937" s="379">
        <f>+Q937+P937</f>
        <v>1053871</v>
      </c>
      <c r="S937" s="224">
        <f>+S938+S939</f>
        <v>610703</v>
      </c>
      <c r="T937" s="442"/>
      <c r="U937" s="442"/>
    </row>
    <row r="938" spans="1:29" ht="14.1" customHeight="1" x14ac:dyDescent="0.25">
      <c r="A938" s="43"/>
      <c r="B938" s="50" t="s">
        <v>151</v>
      </c>
      <c r="C938" s="51" t="s">
        <v>152</v>
      </c>
      <c r="D938" s="19">
        <v>768930</v>
      </c>
      <c r="E938" s="153">
        <v>852676</v>
      </c>
      <c r="F938" s="21"/>
      <c r="G938" s="273"/>
      <c r="H938" s="156">
        <f t="shared" si="327"/>
        <v>983443</v>
      </c>
      <c r="I938" s="205">
        <v>130767</v>
      </c>
      <c r="J938" s="184"/>
      <c r="K938" s="184"/>
      <c r="L938" s="184">
        <v>983443</v>
      </c>
      <c r="M938" s="184">
        <v>869563.08</v>
      </c>
      <c r="N938" s="353">
        <v>983443</v>
      </c>
      <c r="O938" s="226">
        <v>33165</v>
      </c>
      <c r="P938" s="353">
        <f>+O938+N938</f>
        <v>1016608</v>
      </c>
      <c r="Q938" s="226"/>
      <c r="R938" s="378">
        <f>+Q938+P938</f>
        <v>1016608</v>
      </c>
      <c r="S938" s="226">
        <v>577122</v>
      </c>
      <c r="T938" s="442"/>
      <c r="U938" s="442"/>
    </row>
    <row r="939" spans="1:29" ht="14.1" customHeight="1" x14ac:dyDescent="0.25">
      <c r="A939" s="43"/>
      <c r="B939" s="50" t="s">
        <v>153</v>
      </c>
      <c r="C939" s="51" t="s">
        <v>154</v>
      </c>
      <c r="D939" s="21">
        <f>+D940+D941</f>
        <v>37921</v>
      </c>
      <c r="E939" s="153">
        <f>+E940+E941</f>
        <v>30435</v>
      </c>
      <c r="F939" s="21">
        <f>+F940+F941</f>
        <v>0</v>
      </c>
      <c r="G939" s="61">
        <f t="shared" ref="G939:I939" si="340">+G940+G941</f>
        <v>0</v>
      </c>
      <c r="H939" s="156">
        <f t="shared" si="327"/>
        <v>33365</v>
      </c>
      <c r="I939" s="205">
        <f t="shared" si="340"/>
        <v>2930</v>
      </c>
      <c r="J939" s="184"/>
      <c r="K939" s="184"/>
      <c r="L939" s="184">
        <v>33365</v>
      </c>
      <c r="M939" s="184">
        <v>31008.83</v>
      </c>
      <c r="N939" s="196">
        <f>+N940+N941</f>
        <v>33365</v>
      </c>
      <c r="O939" s="220">
        <f>+O940+O941</f>
        <v>3898</v>
      </c>
      <c r="P939" s="353">
        <f t="shared" ref="P939:P941" si="341">+O939+N939</f>
        <v>37263</v>
      </c>
      <c r="Q939" s="220"/>
      <c r="R939" s="378">
        <f t="shared" ref="R939:R941" si="342">+Q939+P939</f>
        <v>37263</v>
      </c>
      <c r="S939" s="226">
        <f>+S940+S941</f>
        <v>33581</v>
      </c>
      <c r="T939" s="451"/>
      <c r="U939" s="451"/>
      <c r="V939" s="428"/>
      <c r="W939" s="428"/>
      <c r="X939" s="428"/>
    </row>
    <row r="940" spans="1:29" ht="14.1" customHeight="1" x14ac:dyDescent="0.25">
      <c r="A940" s="43"/>
      <c r="B940" s="44">
        <v>5504</v>
      </c>
      <c r="C940" s="45" t="s">
        <v>169</v>
      </c>
      <c r="D940" s="20">
        <v>1704</v>
      </c>
      <c r="E940" s="156">
        <v>4283</v>
      </c>
      <c r="F940" s="20"/>
      <c r="G940" s="273"/>
      <c r="H940" s="156">
        <f t="shared" ref="H940:H1007" si="343">E940+I940</f>
        <v>4633</v>
      </c>
      <c r="I940" s="207">
        <v>350</v>
      </c>
      <c r="J940" s="157"/>
      <c r="K940" s="157"/>
      <c r="L940" s="157">
        <v>4633</v>
      </c>
      <c r="M940" s="157">
        <v>219.8</v>
      </c>
      <c r="N940" s="228">
        <v>4633</v>
      </c>
      <c r="O940" s="222">
        <v>1085</v>
      </c>
      <c r="P940" s="354">
        <f t="shared" si="341"/>
        <v>5718</v>
      </c>
      <c r="Q940" s="370"/>
      <c r="R940" s="377">
        <f t="shared" si="342"/>
        <v>5718</v>
      </c>
      <c r="S940" s="331">
        <v>1289</v>
      </c>
      <c r="T940" s="442"/>
      <c r="U940" s="442"/>
    </row>
    <row r="941" spans="1:29" ht="14.1" customHeight="1" x14ac:dyDescent="0.25">
      <c r="A941" s="43"/>
      <c r="B941" s="44" t="s">
        <v>417</v>
      </c>
      <c r="C941" s="45" t="s">
        <v>450</v>
      </c>
      <c r="D941" s="20">
        <v>36217</v>
      </c>
      <c r="E941" s="156">
        <v>26152</v>
      </c>
      <c r="F941" s="20"/>
      <c r="G941" s="273"/>
      <c r="H941" s="156">
        <f t="shared" si="343"/>
        <v>28732</v>
      </c>
      <c r="I941" s="207">
        <v>2580</v>
      </c>
      <c r="J941" s="157"/>
      <c r="K941" s="157"/>
      <c r="L941" s="157">
        <v>28732</v>
      </c>
      <c r="M941" s="157">
        <v>30789.03</v>
      </c>
      <c r="N941" s="354">
        <v>28732</v>
      </c>
      <c r="O941" s="331">
        <v>2813</v>
      </c>
      <c r="P941" s="354">
        <f t="shared" si="341"/>
        <v>31545</v>
      </c>
      <c r="Q941" s="331"/>
      <c r="R941" s="377">
        <f t="shared" si="342"/>
        <v>31545</v>
      </c>
      <c r="S941" s="331">
        <v>32292</v>
      </c>
      <c r="T941" s="442"/>
      <c r="U941" s="442"/>
      <c r="V941" s="428"/>
      <c r="W941" s="428"/>
      <c r="X941" s="428"/>
    </row>
    <row r="942" spans="1:29" ht="14.1" customHeight="1" x14ac:dyDescent="0.25">
      <c r="A942" s="82" t="s">
        <v>451</v>
      </c>
      <c r="B942" s="68"/>
      <c r="C942" s="69" t="s">
        <v>452</v>
      </c>
      <c r="D942" s="79">
        <f t="shared" ref="D942" si="344">+D943</f>
        <v>58829</v>
      </c>
      <c r="E942" s="79">
        <f>+E943</f>
        <v>59407</v>
      </c>
      <c r="F942" s="79">
        <f t="shared" ref="F942:I942" si="345">+F943</f>
        <v>0</v>
      </c>
      <c r="G942" s="75">
        <f t="shared" si="345"/>
        <v>0</v>
      </c>
      <c r="H942" s="79">
        <f t="shared" si="345"/>
        <v>63421</v>
      </c>
      <c r="I942" s="239">
        <f t="shared" si="345"/>
        <v>4014</v>
      </c>
      <c r="J942" s="75">
        <f>+J943</f>
        <v>0</v>
      </c>
      <c r="K942" s="75">
        <f t="shared" ref="K942:M942" si="346">+K943</f>
        <v>0</v>
      </c>
      <c r="L942" s="75">
        <f t="shared" si="346"/>
        <v>63421</v>
      </c>
      <c r="M942" s="75">
        <f t="shared" si="346"/>
        <v>58960.87</v>
      </c>
      <c r="N942" s="352">
        <f>+N943</f>
        <v>63421</v>
      </c>
      <c r="O942" s="224">
        <f>+O943</f>
        <v>0</v>
      </c>
      <c r="P942" s="352">
        <f>+O942+N942</f>
        <v>63421</v>
      </c>
      <c r="Q942" s="341"/>
      <c r="R942" s="379">
        <f>+Q942+P942</f>
        <v>63421</v>
      </c>
      <c r="S942" s="224">
        <f>+S943</f>
        <v>36375</v>
      </c>
      <c r="T942" s="442"/>
      <c r="U942" s="442"/>
    </row>
    <row r="943" spans="1:29" ht="14.1" customHeight="1" x14ac:dyDescent="0.25">
      <c r="A943" s="43"/>
      <c r="B943" s="50" t="s">
        <v>151</v>
      </c>
      <c r="C943" s="51" t="s">
        <v>197</v>
      </c>
      <c r="D943" s="21">
        <v>58829</v>
      </c>
      <c r="E943" s="153">
        <v>59407</v>
      </c>
      <c r="F943" s="21"/>
      <c r="G943" s="273"/>
      <c r="H943" s="156">
        <f t="shared" si="343"/>
        <v>63421</v>
      </c>
      <c r="I943" s="205">
        <v>4014</v>
      </c>
      <c r="J943" s="184"/>
      <c r="K943" s="184"/>
      <c r="L943" s="184">
        <v>63421</v>
      </c>
      <c r="M943" s="184">
        <v>58960.87</v>
      </c>
      <c r="N943" s="353">
        <v>63421</v>
      </c>
      <c r="O943" s="226">
        <v>0</v>
      </c>
      <c r="P943" s="353">
        <v>63421</v>
      </c>
      <c r="Q943" s="331"/>
      <c r="R943" s="385">
        <v>63421</v>
      </c>
      <c r="S943" s="331">
        <v>36375</v>
      </c>
      <c r="T943" s="373"/>
    </row>
    <row r="944" spans="1:29" ht="14.1" customHeight="1" x14ac:dyDescent="0.25">
      <c r="A944" s="67" t="s">
        <v>453</v>
      </c>
      <c r="B944" s="68"/>
      <c r="C944" s="69" t="s">
        <v>454</v>
      </c>
      <c r="D944" s="79">
        <f>+D945+D946</f>
        <v>98424</v>
      </c>
      <c r="E944" s="79">
        <f>+E945+E946</f>
        <v>150858</v>
      </c>
      <c r="F944" s="79">
        <f t="shared" ref="F944:I944" si="347">+F945+F946</f>
        <v>0</v>
      </c>
      <c r="G944" s="75">
        <f t="shared" si="347"/>
        <v>0</v>
      </c>
      <c r="H944" s="79">
        <f t="shared" si="347"/>
        <v>123355</v>
      </c>
      <c r="I944" s="239">
        <f t="shared" si="347"/>
        <v>-27503</v>
      </c>
      <c r="J944" s="75">
        <f>+J945+J946</f>
        <v>-17000</v>
      </c>
      <c r="K944" s="75">
        <f t="shared" ref="K944:M944" si="348">+K945+K946</f>
        <v>1495</v>
      </c>
      <c r="L944" s="75">
        <f t="shared" si="348"/>
        <v>107850</v>
      </c>
      <c r="M944" s="75">
        <f t="shared" si="348"/>
        <v>90308.57</v>
      </c>
      <c r="N944" s="70">
        <f>+N945+N946</f>
        <v>146411</v>
      </c>
      <c r="O944" s="78">
        <f>+O945+O946</f>
        <v>-15057</v>
      </c>
      <c r="P944" s="70">
        <f>+P945+P946</f>
        <v>131354</v>
      </c>
      <c r="Q944" s="341">
        <f>+Q945+Q946</f>
        <v>2382</v>
      </c>
      <c r="R944" s="379">
        <f>+Q944+P944</f>
        <v>133736</v>
      </c>
      <c r="S944" s="224">
        <f>+S945+S946</f>
        <v>47839.839999999997</v>
      </c>
      <c r="T944" s="442"/>
      <c r="U944" s="442"/>
      <c r="Y944" s="442"/>
      <c r="Z944" s="442"/>
      <c r="AA944" s="373"/>
      <c r="AB944" s="373"/>
      <c r="AC944" s="373"/>
    </row>
    <row r="945" spans="1:29" ht="14.1" customHeight="1" x14ac:dyDescent="0.25">
      <c r="A945" s="43"/>
      <c r="B945" s="50" t="s">
        <v>151</v>
      </c>
      <c r="C945" s="51" t="s">
        <v>152</v>
      </c>
      <c r="D945" s="19">
        <v>62922</v>
      </c>
      <c r="E945" s="153">
        <v>107808</v>
      </c>
      <c r="F945" s="21"/>
      <c r="G945" s="273"/>
      <c r="H945" s="156">
        <f t="shared" si="343"/>
        <v>80305</v>
      </c>
      <c r="I945" s="205">
        <v>-27503</v>
      </c>
      <c r="J945" s="184">
        <v>-10000</v>
      </c>
      <c r="K945" s="184"/>
      <c r="L945" s="184">
        <v>70305</v>
      </c>
      <c r="M945" s="184">
        <v>61830.66</v>
      </c>
      <c r="N945" s="353">
        <v>100511</v>
      </c>
      <c r="O945" s="226">
        <v>-10557</v>
      </c>
      <c r="P945" s="353">
        <f>+O945+N945</f>
        <v>89954</v>
      </c>
      <c r="Q945" s="331"/>
      <c r="R945" s="378">
        <f>+Q945+P945</f>
        <v>89954</v>
      </c>
      <c r="S945" s="331">
        <v>34228</v>
      </c>
      <c r="T945" s="442"/>
      <c r="U945" s="442"/>
      <c r="Z945" s="373"/>
      <c r="AA945" s="373"/>
      <c r="AB945" s="373"/>
      <c r="AC945" s="373"/>
    </row>
    <row r="946" spans="1:29" ht="14.1" customHeight="1" x14ac:dyDescent="0.25">
      <c r="A946" s="43"/>
      <c r="B946" s="50">
        <v>55</v>
      </c>
      <c r="C946" s="51" t="s">
        <v>154</v>
      </c>
      <c r="D946" s="21">
        <f>+D947+D949+D950+D961+D962+D963+D964+D965+D966+D967+D968+D969</f>
        <v>35502</v>
      </c>
      <c r="E946" s="153">
        <f>+E947+E949+E950+E961+E962+E963+E965+E966+E967+E968+E969</f>
        <v>43050</v>
      </c>
      <c r="F946" s="21">
        <f>+F947+F949+F950+F961+F962+F963+F965+F966+F967+F968+F969</f>
        <v>0</v>
      </c>
      <c r="G946" s="273"/>
      <c r="H946" s="156">
        <f t="shared" si="343"/>
        <v>43050</v>
      </c>
      <c r="I946" s="205">
        <f>+I947+I949+I950+I961+I962+I963+I965+I966+I967+I968+I969</f>
        <v>0</v>
      </c>
      <c r="J946" s="184">
        <f>+J947+J949+J950+J961+J962+J963+J964+J965+J966+J967+J968+J969</f>
        <v>-7000</v>
      </c>
      <c r="K946" s="184">
        <f t="shared" ref="K946:M946" si="349">+K947+K949+K950+K961+K962+K963+K964+K965+K966+K967+K968+K969</f>
        <v>1495</v>
      </c>
      <c r="L946" s="184">
        <f t="shared" si="349"/>
        <v>37545</v>
      </c>
      <c r="M946" s="184">
        <f t="shared" si="349"/>
        <v>28477.910000000003</v>
      </c>
      <c r="N946" s="196">
        <f>+N947+N948+N949+N950+N961+N962+N963+N964+N965+N966+N967+N968+N969</f>
        <v>45900</v>
      </c>
      <c r="O946" s="220">
        <f>+O947+O948+O949+O950+O961+O962+O963+O964+O965+O966+O967+O968+O969</f>
        <v>-4500</v>
      </c>
      <c r="P946" s="228">
        <f>+O946+N946</f>
        <v>41400</v>
      </c>
      <c r="Q946" s="331">
        <f>+Q947+Q948+Q949+Q950+Q961+Q962+Q963+Q964+Q965+Q966+Q967+Q968+Q969</f>
        <v>2382</v>
      </c>
      <c r="R946" s="378">
        <f t="shared" ref="R946:R969" si="350">+Q946+P946</f>
        <v>43782</v>
      </c>
      <c r="S946" s="331">
        <f>+S947+S948+S949+S950+S961+S962+S963+S964+S965+S966+S967+S968+S969</f>
        <v>13611.84</v>
      </c>
      <c r="T946" s="442"/>
      <c r="U946" s="442"/>
      <c r="Z946" s="373"/>
      <c r="AA946" s="373"/>
      <c r="AB946" s="373"/>
      <c r="AC946" s="373"/>
    </row>
    <row r="947" spans="1:29" ht="14.1" customHeight="1" x14ac:dyDescent="0.25">
      <c r="A947" s="43"/>
      <c r="B947" s="44">
        <v>5500</v>
      </c>
      <c r="C947" s="45" t="s">
        <v>166</v>
      </c>
      <c r="D947" s="20">
        <v>2650</v>
      </c>
      <c r="E947" s="156">
        <v>3250</v>
      </c>
      <c r="F947" s="20"/>
      <c r="G947" s="273"/>
      <c r="H947" s="156">
        <f t="shared" si="343"/>
        <v>3250</v>
      </c>
      <c r="I947" s="207"/>
      <c r="J947" s="157"/>
      <c r="K947" s="157"/>
      <c r="L947" s="157">
        <v>3250</v>
      </c>
      <c r="M947" s="157">
        <v>2433</v>
      </c>
      <c r="N947" s="350">
        <v>3200</v>
      </c>
      <c r="O947" s="220"/>
      <c r="P947" s="228">
        <f t="shared" ref="P947:P969" si="351">+O947+N947</f>
        <v>3200</v>
      </c>
      <c r="Q947" s="222"/>
      <c r="R947" s="377">
        <f t="shared" si="350"/>
        <v>3200</v>
      </c>
      <c r="S947" s="331">
        <v>1224</v>
      </c>
      <c r="T947" s="442"/>
      <c r="U947" s="442"/>
      <c r="Z947" s="373"/>
      <c r="AA947" s="373"/>
      <c r="AB947" s="373"/>
      <c r="AC947" s="373"/>
    </row>
    <row r="948" spans="1:29" ht="14.1" customHeight="1" x14ac:dyDescent="0.25">
      <c r="A948" s="43"/>
      <c r="B948" s="44">
        <v>5503</v>
      </c>
      <c r="C948" s="45" t="s">
        <v>157</v>
      </c>
      <c r="D948" s="20"/>
      <c r="E948" s="156"/>
      <c r="F948" s="20"/>
      <c r="G948" s="273"/>
      <c r="H948" s="156"/>
      <c r="I948" s="207"/>
      <c r="J948" s="157"/>
      <c r="K948" s="157"/>
      <c r="L948" s="157"/>
      <c r="M948" s="157"/>
      <c r="N948" s="350">
        <v>200</v>
      </c>
      <c r="O948" s="77"/>
      <c r="P948" s="228">
        <f t="shared" si="351"/>
        <v>200</v>
      </c>
      <c r="Q948" s="222"/>
      <c r="R948" s="377">
        <f t="shared" si="350"/>
        <v>200</v>
      </c>
      <c r="S948" s="331"/>
      <c r="Z948" s="373"/>
      <c r="AA948" s="373"/>
      <c r="AB948" s="373"/>
      <c r="AC948" s="373"/>
    </row>
    <row r="949" spans="1:29" ht="14.1" customHeight="1" x14ac:dyDescent="0.25">
      <c r="A949" s="43"/>
      <c r="B949" s="44">
        <v>5504</v>
      </c>
      <c r="C949" s="45" t="s">
        <v>169</v>
      </c>
      <c r="D949" s="20">
        <v>1069</v>
      </c>
      <c r="E949" s="156">
        <v>1000</v>
      </c>
      <c r="F949" s="20"/>
      <c r="G949" s="273"/>
      <c r="H949" s="156">
        <f t="shared" si="343"/>
        <v>1000</v>
      </c>
      <c r="I949" s="207"/>
      <c r="J949" s="157"/>
      <c r="K949" s="157"/>
      <c r="L949" s="157">
        <v>1000</v>
      </c>
      <c r="M949" s="157">
        <v>1031</v>
      </c>
      <c r="N949" s="350">
        <v>800</v>
      </c>
      <c r="O949" s="77"/>
      <c r="P949" s="228">
        <f t="shared" si="351"/>
        <v>800</v>
      </c>
      <c r="Q949" s="222"/>
      <c r="R949" s="377">
        <f t="shared" si="350"/>
        <v>800</v>
      </c>
      <c r="S949" s="331">
        <v>44</v>
      </c>
      <c r="T949" s="442"/>
      <c r="U949" s="442"/>
      <c r="Z949" s="373"/>
      <c r="AA949" s="373"/>
      <c r="AB949" s="373"/>
      <c r="AC949" s="373"/>
    </row>
    <row r="950" spans="1:29" ht="14.1" customHeight="1" x14ac:dyDescent="0.25">
      <c r="A950" s="43"/>
      <c r="B950" s="44">
        <v>5511</v>
      </c>
      <c r="C950" s="45" t="s">
        <v>160</v>
      </c>
      <c r="D950" s="20">
        <f>SUM(D951:D960)</f>
        <v>14945</v>
      </c>
      <c r="E950" s="156">
        <f>SUM(E951:E960)</f>
        <v>19650</v>
      </c>
      <c r="F950" s="20"/>
      <c r="G950" s="273"/>
      <c r="H950" s="156">
        <f t="shared" si="343"/>
        <v>19650</v>
      </c>
      <c r="I950" s="207"/>
      <c r="J950" s="157">
        <v>-4000</v>
      </c>
      <c r="K950" s="157"/>
      <c r="L950" s="157">
        <v>15650</v>
      </c>
      <c r="M950" s="157">
        <v>12258.66</v>
      </c>
      <c r="N950" s="350">
        <f>+N951+N952+N953+N954+N955+N956+N957+N958+N959+N960</f>
        <v>20400</v>
      </c>
      <c r="O950" s="77"/>
      <c r="P950" s="228">
        <f t="shared" si="351"/>
        <v>20400</v>
      </c>
      <c r="Q950" s="222"/>
      <c r="R950" s="377">
        <f t="shared" si="350"/>
        <v>20400</v>
      </c>
      <c r="S950" s="331">
        <f>+S951+S952+S953+S954+S955+S956+S957+S958+S959+S960</f>
        <v>7341.8400000000011</v>
      </c>
      <c r="T950" s="442"/>
      <c r="U950" s="442"/>
      <c r="Z950" s="373"/>
      <c r="AA950" s="373"/>
      <c r="AB950" s="373"/>
      <c r="AC950" s="373"/>
    </row>
    <row r="951" spans="1:29" ht="14.1" customHeight="1" x14ac:dyDescent="0.25">
      <c r="A951" s="43"/>
      <c r="B951" s="44"/>
      <c r="C951" s="45" t="s">
        <v>281</v>
      </c>
      <c r="D951" s="20">
        <v>3106</v>
      </c>
      <c r="E951" s="156">
        <v>2500</v>
      </c>
      <c r="F951" s="20"/>
      <c r="G951" s="273"/>
      <c r="H951" s="156">
        <f t="shared" si="343"/>
        <v>2500</v>
      </c>
      <c r="I951" s="207"/>
      <c r="J951" s="157"/>
      <c r="K951" s="157"/>
      <c r="L951" s="204">
        <v>0</v>
      </c>
      <c r="M951" s="204">
        <v>2008.75</v>
      </c>
      <c r="N951" s="457">
        <v>2500</v>
      </c>
      <c r="O951" s="332"/>
      <c r="P951" s="357">
        <f t="shared" si="351"/>
        <v>2500</v>
      </c>
      <c r="Q951" s="222"/>
      <c r="R951" s="377">
        <f t="shared" si="350"/>
        <v>2500</v>
      </c>
      <c r="S951" s="388">
        <v>1602.22</v>
      </c>
      <c r="T951" s="442"/>
      <c r="U951" s="442"/>
      <c r="Z951" s="373"/>
      <c r="AA951" s="373"/>
      <c r="AB951" s="373"/>
      <c r="AC951" s="373"/>
    </row>
    <row r="952" spans="1:29" ht="14.1" customHeight="1" x14ac:dyDescent="0.25">
      <c r="A952" s="43"/>
      <c r="B952" s="44"/>
      <c r="C952" s="45" t="s">
        <v>282</v>
      </c>
      <c r="D952" s="20">
        <v>8105</v>
      </c>
      <c r="E952" s="156">
        <v>8000</v>
      </c>
      <c r="F952" s="20"/>
      <c r="G952" s="273"/>
      <c r="H952" s="156">
        <f t="shared" si="343"/>
        <v>8000</v>
      </c>
      <c r="I952" s="207"/>
      <c r="J952" s="157"/>
      <c r="K952" s="157"/>
      <c r="L952" s="204">
        <v>0</v>
      </c>
      <c r="M952" s="204">
        <v>5663.18</v>
      </c>
      <c r="N952" s="457">
        <v>8000</v>
      </c>
      <c r="O952" s="332"/>
      <c r="P952" s="357">
        <f t="shared" si="351"/>
        <v>8000</v>
      </c>
      <c r="Q952" s="222"/>
      <c r="R952" s="377">
        <f t="shared" si="350"/>
        <v>8000</v>
      </c>
      <c r="S952" s="388">
        <v>4205.79</v>
      </c>
      <c r="T952" s="442"/>
      <c r="U952" s="442"/>
      <c r="Z952" s="373"/>
      <c r="AA952" s="373"/>
      <c r="AB952" s="373"/>
      <c r="AC952" s="373"/>
    </row>
    <row r="953" spans="1:29" ht="14.1" customHeight="1" x14ac:dyDescent="0.25">
      <c r="A953" s="43"/>
      <c r="B953" s="44"/>
      <c r="C953" s="45" t="s">
        <v>283</v>
      </c>
      <c r="D953" s="20">
        <v>371</v>
      </c>
      <c r="E953" s="156">
        <v>400</v>
      </c>
      <c r="F953" s="20"/>
      <c r="G953" s="273"/>
      <c r="H953" s="156">
        <f t="shared" si="343"/>
        <v>400</v>
      </c>
      <c r="I953" s="207"/>
      <c r="J953" s="157"/>
      <c r="K953" s="157"/>
      <c r="L953" s="204">
        <v>0</v>
      </c>
      <c r="M953" s="204">
        <v>185.48</v>
      </c>
      <c r="N953" s="457">
        <v>500</v>
      </c>
      <c r="O953" s="332"/>
      <c r="P953" s="357">
        <f t="shared" si="351"/>
        <v>500</v>
      </c>
      <c r="Q953" s="222"/>
      <c r="R953" s="377">
        <f t="shared" si="350"/>
        <v>500</v>
      </c>
      <c r="S953" s="388">
        <v>90.27</v>
      </c>
      <c r="T953" s="442"/>
      <c r="U953" s="442"/>
      <c r="Z953" s="373"/>
      <c r="AA953" s="373"/>
      <c r="AB953" s="373"/>
      <c r="AC953" s="373"/>
    </row>
    <row r="954" spans="1:29" ht="14.1" customHeight="1" x14ac:dyDescent="0.25">
      <c r="A954" s="43"/>
      <c r="B954" s="44"/>
      <c r="C954" s="45" t="s">
        <v>446</v>
      </c>
      <c r="D954" s="20">
        <v>1980</v>
      </c>
      <c r="E954" s="156">
        <v>1000</v>
      </c>
      <c r="F954" s="20"/>
      <c r="G954" s="273"/>
      <c r="H954" s="156">
        <f t="shared" si="343"/>
        <v>1000</v>
      </c>
      <c r="I954" s="207"/>
      <c r="J954" s="157"/>
      <c r="K954" s="157"/>
      <c r="L954" s="204">
        <v>0</v>
      </c>
      <c r="M954" s="204">
        <v>1592.39</v>
      </c>
      <c r="N954" s="457">
        <v>1000</v>
      </c>
      <c r="O954" s="332"/>
      <c r="P954" s="357">
        <f t="shared" si="351"/>
        <v>1000</v>
      </c>
      <c r="Q954" s="222"/>
      <c r="R954" s="377">
        <f t="shared" si="350"/>
        <v>1000</v>
      </c>
      <c r="S954" s="388">
        <v>85.79</v>
      </c>
      <c r="T954" s="442"/>
      <c r="U954" s="442"/>
      <c r="Z954" s="373"/>
      <c r="AA954" s="373"/>
      <c r="AB954" s="373"/>
      <c r="AC954" s="373"/>
    </row>
    <row r="955" spans="1:29" ht="14.1" customHeight="1" x14ac:dyDescent="0.25">
      <c r="A955" s="43"/>
      <c r="B955" s="44"/>
      <c r="C955" s="45" t="s">
        <v>285</v>
      </c>
      <c r="D955" s="20">
        <v>677</v>
      </c>
      <c r="E955" s="156">
        <v>650</v>
      </c>
      <c r="F955" s="20"/>
      <c r="G955" s="273"/>
      <c r="H955" s="156">
        <f t="shared" si="343"/>
        <v>650</v>
      </c>
      <c r="I955" s="207"/>
      <c r="J955" s="157"/>
      <c r="K955" s="157"/>
      <c r="L955" s="204">
        <v>0</v>
      </c>
      <c r="M955" s="204">
        <v>455.99</v>
      </c>
      <c r="N955" s="457">
        <v>700</v>
      </c>
      <c r="O955" s="332"/>
      <c r="P955" s="357">
        <f t="shared" si="351"/>
        <v>700</v>
      </c>
      <c r="Q955" s="222"/>
      <c r="R955" s="377">
        <f t="shared" si="350"/>
        <v>700</v>
      </c>
      <c r="S955" s="388">
        <v>574.36</v>
      </c>
      <c r="T955" s="442"/>
      <c r="U955" s="442"/>
      <c r="Z955" s="373"/>
      <c r="AA955" s="373"/>
      <c r="AB955" s="373"/>
      <c r="AC955" s="373"/>
    </row>
    <row r="956" spans="1:29" ht="14.1" customHeight="1" x14ac:dyDescent="0.25">
      <c r="A956" s="43"/>
      <c r="B956" s="44"/>
      <c r="C956" s="45" t="s">
        <v>286</v>
      </c>
      <c r="D956" s="20">
        <v>614</v>
      </c>
      <c r="E956" s="156">
        <v>600</v>
      </c>
      <c r="F956" s="20"/>
      <c r="G956" s="273"/>
      <c r="H956" s="156">
        <f t="shared" si="343"/>
        <v>600</v>
      </c>
      <c r="I956" s="207"/>
      <c r="J956" s="157"/>
      <c r="K956" s="157"/>
      <c r="L956" s="204">
        <v>0</v>
      </c>
      <c r="M956" s="204">
        <v>545.38</v>
      </c>
      <c r="N956" s="457">
        <v>600</v>
      </c>
      <c r="O956" s="332"/>
      <c r="P956" s="357">
        <f t="shared" si="351"/>
        <v>600</v>
      </c>
      <c r="Q956" s="222"/>
      <c r="R956" s="377">
        <f t="shared" si="350"/>
        <v>600</v>
      </c>
      <c r="S956" s="388">
        <v>347.06</v>
      </c>
      <c r="T956" s="442"/>
      <c r="U956" s="442"/>
      <c r="Z956" s="373"/>
      <c r="AA956" s="373"/>
      <c r="AB956" s="373"/>
      <c r="AC956" s="373"/>
    </row>
    <row r="957" spans="1:29" ht="14.1" customHeight="1" x14ac:dyDescent="0.25">
      <c r="A957" s="43"/>
      <c r="B957" s="44"/>
      <c r="C957" s="45" t="s">
        <v>288</v>
      </c>
      <c r="D957" s="20"/>
      <c r="E957" s="156">
        <v>6000</v>
      </c>
      <c r="F957" s="20"/>
      <c r="G957" s="273"/>
      <c r="H957" s="156">
        <f t="shared" si="343"/>
        <v>6000</v>
      </c>
      <c r="I957" s="207"/>
      <c r="J957" s="157"/>
      <c r="K957" s="157"/>
      <c r="L957" s="204">
        <v>0</v>
      </c>
      <c r="M957" s="204">
        <v>1715.62</v>
      </c>
      <c r="N957" s="457">
        <v>6600</v>
      </c>
      <c r="O957" s="332"/>
      <c r="P957" s="357">
        <f t="shared" si="351"/>
        <v>6600</v>
      </c>
      <c r="Q957" s="222"/>
      <c r="R957" s="377">
        <f t="shared" si="350"/>
        <v>6600</v>
      </c>
      <c r="S957" s="388">
        <v>436.35</v>
      </c>
      <c r="T957" s="442"/>
      <c r="U957" s="442"/>
      <c r="Z957" s="373"/>
      <c r="AA957" s="373"/>
      <c r="AB957" s="373"/>
      <c r="AC957" s="373"/>
    </row>
    <row r="958" spans="1:29" ht="14.1" customHeight="1" x14ac:dyDescent="0.25">
      <c r="A958" s="43"/>
      <c r="B958" s="44"/>
      <c r="C958" s="45" t="s">
        <v>289</v>
      </c>
      <c r="D958" s="20">
        <v>92</v>
      </c>
      <c r="E958" s="156">
        <v>500</v>
      </c>
      <c r="F958" s="20"/>
      <c r="G958" s="273"/>
      <c r="H958" s="156">
        <f t="shared" si="343"/>
        <v>500</v>
      </c>
      <c r="I958" s="207"/>
      <c r="J958" s="157"/>
      <c r="K958" s="157"/>
      <c r="L958" s="204">
        <v>0</v>
      </c>
      <c r="M958" s="204">
        <v>91.87</v>
      </c>
      <c r="N958" s="457">
        <v>500</v>
      </c>
      <c r="O958" s="332"/>
      <c r="P958" s="357">
        <f t="shared" si="351"/>
        <v>500</v>
      </c>
      <c r="Q958" s="222"/>
      <c r="R958" s="377">
        <f t="shared" si="350"/>
        <v>500</v>
      </c>
      <c r="S958" s="331"/>
      <c r="T958" s="442"/>
      <c r="U958" s="442"/>
      <c r="V958" s="428"/>
      <c r="W958" s="428"/>
      <c r="X958" s="428"/>
      <c r="Z958" s="373"/>
      <c r="AA958" s="373"/>
      <c r="AB958" s="373"/>
      <c r="AC958" s="373"/>
    </row>
    <row r="959" spans="1:29" ht="14.1" customHeight="1" x14ac:dyDescent="0.25">
      <c r="A959" s="43"/>
      <c r="B959" s="44"/>
      <c r="C959" s="45" t="s">
        <v>287</v>
      </c>
      <c r="D959" s="20"/>
      <c r="E959" s="156"/>
      <c r="F959" s="20"/>
      <c r="G959" s="273"/>
      <c r="H959" s="156">
        <f t="shared" si="343"/>
        <v>0</v>
      </c>
      <c r="I959" s="207"/>
      <c r="J959" s="157"/>
      <c r="K959" s="157"/>
      <c r="L959" s="204"/>
      <c r="M959" s="204"/>
      <c r="N959" s="457"/>
      <c r="O959" s="332"/>
      <c r="P959" s="357">
        <f t="shared" si="351"/>
        <v>0</v>
      </c>
      <c r="Q959" s="222"/>
      <c r="R959" s="377">
        <f t="shared" si="350"/>
        <v>0</v>
      </c>
      <c r="S959" s="331"/>
      <c r="T959" s="442"/>
      <c r="U959" s="442"/>
      <c r="V959" s="428"/>
      <c r="W959" s="428"/>
      <c r="X959" s="428"/>
      <c r="Z959" s="373"/>
      <c r="AA959" s="373"/>
      <c r="AB959" s="373"/>
      <c r="AC959" s="373"/>
    </row>
    <row r="960" spans="1:29" ht="14.1" customHeight="1" x14ac:dyDescent="0.25">
      <c r="A960" s="43"/>
      <c r="B960" s="44"/>
      <c r="C960" s="45" t="s">
        <v>455</v>
      </c>
      <c r="D960" s="20"/>
      <c r="E960" s="156"/>
      <c r="F960" s="20"/>
      <c r="G960" s="273"/>
      <c r="H960" s="156">
        <f t="shared" si="343"/>
        <v>0</v>
      </c>
      <c r="I960" s="207"/>
      <c r="J960" s="157"/>
      <c r="K960" s="157"/>
      <c r="L960" s="204"/>
      <c r="M960" s="204"/>
      <c r="N960" s="457"/>
      <c r="O960" s="332"/>
      <c r="P960" s="357">
        <f t="shared" si="351"/>
        <v>0</v>
      </c>
      <c r="Q960" s="222"/>
      <c r="R960" s="377">
        <f t="shared" si="350"/>
        <v>0</v>
      </c>
      <c r="S960" s="331"/>
      <c r="T960" s="442"/>
      <c r="U960" s="442"/>
      <c r="V960" s="428"/>
      <c r="W960" s="428"/>
      <c r="X960" s="428"/>
      <c r="Z960" s="373"/>
      <c r="AA960" s="373"/>
      <c r="AB960" s="373"/>
      <c r="AC960" s="373"/>
    </row>
    <row r="961" spans="1:29" ht="14.1" customHeight="1" x14ac:dyDescent="0.25">
      <c r="A961" s="43"/>
      <c r="B961" s="44">
        <v>5513</v>
      </c>
      <c r="C961" s="45" t="s">
        <v>375</v>
      </c>
      <c r="D961" s="20">
        <v>1902</v>
      </c>
      <c r="E961" s="156">
        <v>3300</v>
      </c>
      <c r="F961" s="111"/>
      <c r="G961" s="273"/>
      <c r="H961" s="156">
        <f t="shared" si="343"/>
        <v>3300</v>
      </c>
      <c r="I961" s="207"/>
      <c r="J961" s="157">
        <v>-1000</v>
      </c>
      <c r="K961" s="157"/>
      <c r="L961" s="157">
        <v>2300</v>
      </c>
      <c r="M961" s="157">
        <v>1164</v>
      </c>
      <c r="N961" s="350">
        <v>2100</v>
      </c>
      <c r="O961" s="77"/>
      <c r="P961" s="228">
        <f t="shared" si="351"/>
        <v>2100</v>
      </c>
      <c r="Q961" s="222"/>
      <c r="R961" s="377">
        <f t="shared" si="350"/>
        <v>2100</v>
      </c>
      <c r="S961" s="331">
        <v>59</v>
      </c>
      <c r="T961" s="442"/>
      <c r="U961" s="442"/>
      <c r="V961" s="428"/>
      <c r="W961" s="428"/>
      <c r="X961" s="428"/>
      <c r="Z961" s="373"/>
      <c r="AA961" s="373"/>
      <c r="AB961" s="373"/>
      <c r="AC961" s="373"/>
    </row>
    <row r="962" spans="1:29" ht="14.1" customHeight="1" x14ac:dyDescent="0.25">
      <c r="A962" s="43"/>
      <c r="B962" s="44">
        <v>5514</v>
      </c>
      <c r="C962" s="45" t="s">
        <v>162</v>
      </c>
      <c r="D962" s="20">
        <v>3614</v>
      </c>
      <c r="E962" s="156">
        <v>3200</v>
      </c>
      <c r="F962" s="20"/>
      <c r="G962" s="273"/>
      <c r="H962" s="156">
        <f t="shared" si="343"/>
        <v>3200</v>
      </c>
      <c r="I962" s="207"/>
      <c r="J962" s="157"/>
      <c r="K962" s="157"/>
      <c r="L962" s="157">
        <v>3200</v>
      </c>
      <c r="M962" s="157">
        <v>2945</v>
      </c>
      <c r="N962" s="350">
        <v>3200</v>
      </c>
      <c r="O962" s="77"/>
      <c r="P962" s="228">
        <f t="shared" si="351"/>
        <v>3200</v>
      </c>
      <c r="Q962" s="222"/>
      <c r="R962" s="377">
        <f t="shared" si="350"/>
        <v>3200</v>
      </c>
      <c r="S962" s="331">
        <v>2487</v>
      </c>
      <c r="T962" s="442"/>
      <c r="U962" s="442"/>
      <c r="Z962" s="373"/>
      <c r="AA962" s="373"/>
      <c r="AB962" s="373"/>
      <c r="AC962" s="373"/>
    </row>
    <row r="963" spans="1:29" ht="14.1" customHeight="1" x14ac:dyDescent="0.25">
      <c r="A963" s="43"/>
      <c r="B963" s="44">
        <v>5515</v>
      </c>
      <c r="C963" s="45" t="s">
        <v>184</v>
      </c>
      <c r="D963" s="20">
        <v>3998</v>
      </c>
      <c r="E963" s="156">
        <v>3000</v>
      </c>
      <c r="F963" s="156"/>
      <c r="G963" s="273"/>
      <c r="H963" s="156">
        <f t="shared" si="343"/>
        <v>3000</v>
      </c>
      <c r="I963" s="207"/>
      <c r="J963" s="157">
        <v>-1000</v>
      </c>
      <c r="K963" s="157"/>
      <c r="L963" s="157">
        <v>2000</v>
      </c>
      <c r="M963" s="157">
        <v>1074.92</v>
      </c>
      <c r="N963" s="350">
        <v>4000</v>
      </c>
      <c r="O963" s="77"/>
      <c r="P963" s="228">
        <f t="shared" si="351"/>
        <v>4000</v>
      </c>
      <c r="Q963" s="222"/>
      <c r="R963" s="377">
        <f t="shared" si="350"/>
        <v>4000</v>
      </c>
      <c r="S963" s="331">
        <v>437</v>
      </c>
      <c r="T963" s="442"/>
      <c r="U963" s="442"/>
      <c r="Z963" s="373"/>
      <c r="AA963" s="373"/>
      <c r="AB963" s="373"/>
      <c r="AC963" s="373"/>
    </row>
    <row r="964" spans="1:29" ht="14.1" customHeight="1" x14ac:dyDescent="0.25">
      <c r="A964" s="43"/>
      <c r="B964" s="44">
        <v>5521</v>
      </c>
      <c r="C964" s="45" t="s">
        <v>321</v>
      </c>
      <c r="D964" s="20">
        <v>40</v>
      </c>
      <c r="E964" s="156"/>
      <c r="F964" s="156"/>
      <c r="G964" s="273"/>
      <c r="H964" s="156"/>
      <c r="I964" s="207"/>
      <c r="J964" s="157"/>
      <c r="K964" s="157"/>
      <c r="L964" s="157"/>
      <c r="M964" s="157"/>
      <c r="N964" s="350"/>
      <c r="O964" s="77"/>
      <c r="P964" s="228">
        <f t="shared" si="351"/>
        <v>0</v>
      </c>
      <c r="Q964" s="222"/>
      <c r="R964" s="377">
        <f t="shared" si="350"/>
        <v>0</v>
      </c>
      <c r="S964" s="331"/>
      <c r="T964" s="442"/>
      <c r="U964" s="442"/>
      <c r="Z964" s="373"/>
      <c r="AA964" s="373"/>
      <c r="AB964" s="373"/>
      <c r="AC964" s="373"/>
    </row>
    <row r="965" spans="1:29" ht="14.1" customHeight="1" x14ac:dyDescent="0.25">
      <c r="A965" s="43"/>
      <c r="B965" s="44">
        <v>5522</v>
      </c>
      <c r="C965" s="187" t="s">
        <v>188</v>
      </c>
      <c r="D965" s="20">
        <v>174</v>
      </c>
      <c r="E965" s="156">
        <v>150</v>
      </c>
      <c r="F965" s="20"/>
      <c r="G965" s="273"/>
      <c r="H965" s="156">
        <f t="shared" si="343"/>
        <v>150</v>
      </c>
      <c r="I965" s="207"/>
      <c r="J965" s="157"/>
      <c r="K965" s="157"/>
      <c r="L965" s="157">
        <v>150</v>
      </c>
      <c r="M965" s="157">
        <v>64.540000000000006</v>
      </c>
      <c r="N965" s="350">
        <v>500</v>
      </c>
      <c r="O965" s="77"/>
      <c r="P965" s="228">
        <f t="shared" si="351"/>
        <v>500</v>
      </c>
      <c r="Q965" s="222"/>
      <c r="R965" s="377">
        <f t="shared" si="350"/>
        <v>500</v>
      </c>
      <c r="S965" s="331"/>
      <c r="T965" s="442"/>
      <c r="U965" s="442"/>
      <c r="Z965" s="373"/>
      <c r="AA965" s="373"/>
      <c r="AB965" s="373"/>
      <c r="AC965" s="373"/>
    </row>
    <row r="966" spans="1:29" ht="13.5" customHeight="1" x14ac:dyDescent="0.25">
      <c r="A966" s="43"/>
      <c r="B966" s="44">
        <v>5523</v>
      </c>
      <c r="C966" s="45" t="s">
        <v>456</v>
      </c>
      <c r="D966" s="20">
        <v>497</v>
      </c>
      <c r="E966" s="156">
        <v>500</v>
      </c>
      <c r="F966" s="20"/>
      <c r="G966" s="273"/>
      <c r="H966" s="156">
        <f t="shared" si="343"/>
        <v>500</v>
      </c>
      <c r="I966" s="207"/>
      <c r="J966" s="157"/>
      <c r="K966" s="157"/>
      <c r="L966" s="157">
        <v>500</v>
      </c>
      <c r="M966" s="157">
        <v>423.73</v>
      </c>
      <c r="N966" s="350">
        <v>500</v>
      </c>
      <c r="O966" s="77"/>
      <c r="P966" s="228">
        <f t="shared" si="351"/>
        <v>500</v>
      </c>
      <c r="Q966" s="222"/>
      <c r="R966" s="377">
        <f t="shared" si="350"/>
        <v>500</v>
      </c>
      <c r="S966" s="331"/>
      <c r="T966" s="442"/>
      <c r="U966" s="442"/>
      <c r="Z966" s="373"/>
      <c r="AA966" s="373"/>
      <c r="AB966" s="373"/>
      <c r="AC966" s="373"/>
    </row>
    <row r="967" spans="1:29" ht="13.5" customHeight="1" x14ac:dyDescent="0.25">
      <c r="A967" s="43"/>
      <c r="B967" s="44">
        <v>5524</v>
      </c>
      <c r="C967" s="45" t="s">
        <v>418</v>
      </c>
      <c r="D967" s="20">
        <v>3818</v>
      </c>
      <c r="E967" s="156">
        <v>5000</v>
      </c>
      <c r="F967" s="20"/>
      <c r="G967" s="273"/>
      <c r="H967" s="156">
        <f t="shared" si="343"/>
        <v>5000</v>
      </c>
      <c r="I967" s="207"/>
      <c r="J967" s="157">
        <v>-1000</v>
      </c>
      <c r="K967" s="157">
        <v>300</v>
      </c>
      <c r="L967" s="157">
        <v>4300</v>
      </c>
      <c r="M967" s="157">
        <v>4150.1099999999997</v>
      </c>
      <c r="N967" s="350">
        <v>3000</v>
      </c>
      <c r="O967" s="77"/>
      <c r="P967" s="228">
        <f t="shared" si="351"/>
        <v>3000</v>
      </c>
      <c r="Q967" s="222">
        <v>2382</v>
      </c>
      <c r="R967" s="377">
        <f t="shared" si="350"/>
        <v>5382</v>
      </c>
      <c r="S967" s="331">
        <v>767</v>
      </c>
      <c r="T967" s="442"/>
      <c r="U967" s="442"/>
      <c r="Z967" s="373"/>
      <c r="AA967" s="373"/>
      <c r="AB967" s="373"/>
      <c r="AC967" s="373"/>
    </row>
    <row r="968" spans="1:29" ht="13.5" customHeight="1" x14ac:dyDescent="0.25">
      <c r="A968" s="43"/>
      <c r="B968" s="44">
        <v>5525</v>
      </c>
      <c r="C968" s="45" t="s">
        <v>363</v>
      </c>
      <c r="D968" s="20">
        <v>2015</v>
      </c>
      <c r="E968" s="156">
        <v>2500</v>
      </c>
      <c r="F968" s="20"/>
      <c r="G968" s="273"/>
      <c r="H968" s="156">
        <f t="shared" si="343"/>
        <v>2500</v>
      </c>
      <c r="I968" s="207"/>
      <c r="J968" s="157"/>
      <c r="K968" s="157">
        <v>337</v>
      </c>
      <c r="L968" s="157">
        <v>2837</v>
      </c>
      <c r="M968" s="157">
        <v>1804.95</v>
      </c>
      <c r="N968" s="350">
        <v>6500</v>
      </c>
      <c r="O968" s="77">
        <v>-4500</v>
      </c>
      <c r="P968" s="228">
        <f t="shared" si="351"/>
        <v>2000</v>
      </c>
      <c r="Q968" s="222"/>
      <c r="R968" s="377">
        <f t="shared" si="350"/>
        <v>2000</v>
      </c>
      <c r="S968" s="331">
        <v>652</v>
      </c>
      <c r="T968" s="373"/>
      <c r="Z968" s="373"/>
      <c r="AA968" s="373"/>
      <c r="AB968" s="373"/>
      <c r="AC968" s="373"/>
    </row>
    <row r="969" spans="1:29" ht="13.5" customHeight="1" x14ac:dyDescent="0.25">
      <c r="A969" s="43"/>
      <c r="B969" s="44">
        <v>5540</v>
      </c>
      <c r="C969" s="45" t="s">
        <v>314</v>
      </c>
      <c r="D969" s="20">
        <v>780</v>
      </c>
      <c r="E969" s="156">
        <v>1500</v>
      </c>
      <c r="F969" s="20"/>
      <c r="G969" s="273"/>
      <c r="H969" s="156">
        <f t="shared" si="343"/>
        <v>1500</v>
      </c>
      <c r="I969" s="207"/>
      <c r="J969" s="157"/>
      <c r="K969" s="157">
        <v>858</v>
      </c>
      <c r="L969" s="157">
        <v>2358</v>
      </c>
      <c r="M969" s="157">
        <v>1128</v>
      </c>
      <c r="N969" s="350">
        <v>1500</v>
      </c>
      <c r="O969" s="77"/>
      <c r="P969" s="228">
        <f t="shared" si="351"/>
        <v>1500</v>
      </c>
      <c r="Q969" s="222"/>
      <c r="R969" s="377">
        <f t="shared" si="350"/>
        <v>1500</v>
      </c>
      <c r="S969" s="331">
        <v>600</v>
      </c>
      <c r="T969" s="373"/>
      <c r="Z969" s="373"/>
      <c r="AA969" s="373"/>
      <c r="AB969" s="373"/>
      <c r="AC969" s="373"/>
    </row>
    <row r="970" spans="1:29" ht="14.1" customHeight="1" x14ac:dyDescent="0.25">
      <c r="A970" s="67" t="s">
        <v>457</v>
      </c>
      <c r="B970" s="68"/>
      <c r="C970" s="69" t="s">
        <v>458</v>
      </c>
      <c r="D970" s="79">
        <f>+D971+D972</f>
        <v>188835</v>
      </c>
      <c r="E970" s="79">
        <f>+E971+E972</f>
        <v>197219</v>
      </c>
      <c r="F970" s="79">
        <f>+F971+F972</f>
        <v>0</v>
      </c>
      <c r="G970" s="213"/>
      <c r="H970" s="79">
        <f t="shared" si="343"/>
        <v>215271</v>
      </c>
      <c r="I970" s="239">
        <f>+I971+I972</f>
        <v>18052</v>
      </c>
      <c r="J970" s="75">
        <f>+J971+J972</f>
        <v>0</v>
      </c>
      <c r="K970" s="75">
        <f t="shared" ref="K970:M970" si="352">+K971+K972</f>
        <v>0</v>
      </c>
      <c r="L970" s="75">
        <f t="shared" si="352"/>
        <v>215271</v>
      </c>
      <c r="M970" s="75">
        <f t="shared" si="352"/>
        <v>181542.3</v>
      </c>
      <c r="N970" s="352">
        <f>+N971+N972</f>
        <v>215271</v>
      </c>
      <c r="O970" s="224">
        <f>+O971+O972</f>
        <v>9261</v>
      </c>
      <c r="P970" s="352">
        <f>+O970+N970</f>
        <v>224532</v>
      </c>
      <c r="Q970" s="341"/>
      <c r="R970" s="379">
        <f>+Q970+P970</f>
        <v>224532</v>
      </c>
      <c r="S970" s="224">
        <f>+S971+S972</f>
        <v>115085</v>
      </c>
      <c r="T970" s="373"/>
      <c r="Z970" s="373"/>
      <c r="AA970" s="373"/>
      <c r="AB970" s="373"/>
      <c r="AC970" s="373"/>
    </row>
    <row r="971" spans="1:29" ht="14.1" customHeight="1" x14ac:dyDescent="0.25">
      <c r="A971" s="43"/>
      <c r="B971" s="50" t="s">
        <v>151</v>
      </c>
      <c r="C971" s="51" t="s">
        <v>152</v>
      </c>
      <c r="D971" s="19">
        <v>185060</v>
      </c>
      <c r="E971" s="153">
        <v>193197</v>
      </c>
      <c r="F971" s="21"/>
      <c r="G971" s="273"/>
      <c r="H971" s="156">
        <f t="shared" si="343"/>
        <v>210889</v>
      </c>
      <c r="I971" s="205">
        <v>17692</v>
      </c>
      <c r="J971" s="184"/>
      <c r="K971" s="184"/>
      <c r="L971" s="184">
        <v>210889</v>
      </c>
      <c r="M971" s="184">
        <v>177202.8</v>
      </c>
      <c r="N971" s="348">
        <v>210889</v>
      </c>
      <c r="O971" s="221">
        <v>10242</v>
      </c>
      <c r="P971" s="353">
        <f t="shared" ref="P971:P974" si="353">+O971+N971</f>
        <v>221131</v>
      </c>
      <c r="Q971" s="331"/>
      <c r="R971" s="378">
        <f>+Q971+P971</f>
        <v>221131</v>
      </c>
      <c r="S971" s="226">
        <v>112498</v>
      </c>
      <c r="T971" s="373"/>
      <c r="Z971" s="373"/>
      <c r="AA971" s="373"/>
      <c r="AB971" s="373"/>
      <c r="AC971" s="373"/>
    </row>
    <row r="972" spans="1:29" ht="14.1" customHeight="1" x14ac:dyDescent="0.25">
      <c r="A972" s="43"/>
      <c r="B972" s="50" t="s">
        <v>153</v>
      </c>
      <c r="C972" s="51" t="s">
        <v>154</v>
      </c>
      <c r="D972" s="21">
        <f>+D973+D974</f>
        <v>3775</v>
      </c>
      <c r="E972" s="153">
        <f>+E973+E974</f>
        <v>4022</v>
      </c>
      <c r="F972" s="21"/>
      <c r="G972" s="61">
        <f>+G973+G974</f>
        <v>0</v>
      </c>
      <c r="H972" s="156">
        <f t="shared" si="343"/>
        <v>4382</v>
      </c>
      <c r="I972" s="205">
        <f>+I973+I974</f>
        <v>360</v>
      </c>
      <c r="J972" s="184"/>
      <c r="K972" s="184"/>
      <c r="L972" s="184">
        <v>4382</v>
      </c>
      <c r="M972" s="184">
        <v>4339.5</v>
      </c>
      <c r="N972" s="348">
        <f>+N973+N974</f>
        <v>4382</v>
      </c>
      <c r="O972" s="221">
        <f>+O973+O974</f>
        <v>-981</v>
      </c>
      <c r="P972" s="353">
        <f t="shared" si="353"/>
        <v>3401</v>
      </c>
      <c r="Q972" s="331"/>
      <c r="R972" s="378">
        <f t="shared" ref="R972:R974" si="354">+Q972+P972</f>
        <v>3401</v>
      </c>
      <c r="S972" s="226">
        <f>+S973+S974</f>
        <v>2587</v>
      </c>
      <c r="T972" s="373"/>
      <c r="Z972" s="373"/>
      <c r="AA972" s="373"/>
      <c r="AB972" s="373"/>
      <c r="AC972" s="373"/>
    </row>
    <row r="973" spans="1:29" ht="14.1" customHeight="1" x14ac:dyDescent="0.25">
      <c r="A973" s="43"/>
      <c r="B973" s="44">
        <v>5504</v>
      </c>
      <c r="C973" s="45" t="s">
        <v>169</v>
      </c>
      <c r="D973" s="20">
        <v>757</v>
      </c>
      <c r="E973" s="156">
        <v>980</v>
      </c>
      <c r="F973" s="20"/>
      <c r="G973" s="273"/>
      <c r="H973" s="156">
        <f t="shared" si="343"/>
        <v>1040</v>
      </c>
      <c r="I973" s="207">
        <v>60</v>
      </c>
      <c r="J973" s="157"/>
      <c r="K973" s="157"/>
      <c r="L973" s="157">
        <v>1040</v>
      </c>
      <c r="M973" s="157">
        <v>903.49</v>
      </c>
      <c r="N973" s="351">
        <v>1040</v>
      </c>
      <c r="O973" s="225">
        <v>-495</v>
      </c>
      <c r="P973" s="354">
        <f t="shared" si="353"/>
        <v>545</v>
      </c>
      <c r="Q973" s="331"/>
      <c r="R973" s="377">
        <f t="shared" si="354"/>
        <v>545</v>
      </c>
      <c r="S973" s="331"/>
      <c r="T973" s="373"/>
      <c r="Z973" s="373"/>
      <c r="AA973" s="373"/>
      <c r="AB973" s="373"/>
      <c r="AC973" s="373"/>
    </row>
    <row r="974" spans="1:29" ht="14.1" customHeight="1" x14ac:dyDescent="0.25">
      <c r="A974" s="43"/>
      <c r="B974" s="44">
        <v>5524</v>
      </c>
      <c r="C974" s="45" t="s">
        <v>459</v>
      </c>
      <c r="D974" s="20">
        <v>3018</v>
      </c>
      <c r="E974" s="156">
        <v>3042</v>
      </c>
      <c r="F974" s="33"/>
      <c r="G974" s="271"/>
      <c r="H974" s="156">
        <f t="shared" si="343"/>
        <v>3342</v>
      </c>
      <c r="I974" s="298">
        <v>300</v>
      </c>
      <c r="J974" s="157"/>
      <c r="K974" s="157"/>
      <c r="L974" s="157">
        <v>3342</v>
      </c>
      <c r="M974" s="157">
        <v>3436.01</v>
      </c>
      <c r="N974" s="351">
        <v>3342</v>
      </c>
      <c r="O974" s="225">
        <v>-486</v>
      </c>
      <c r="P974" s="354">
        <f t="shared" si="353"/>
        <v>2856</v>
      </c>
      <c r="Q974" s="331"/>
      <c r="R974" s="377">
        <f t="shared" si="354"/>
        <v>2856</v>
      </c>
      <c r="S974" s="331">
        <v>2587</v>
      </c>
      <c r="T974" s="373"/>
      <c r="Z974" s="373"/>
      <c r="AA974" s="373"/>
      <c r="AB974" s="373"/>
      <c r="AC974" s="373"/>
    </row>
    <row r="975" spans="1:29" ht="14.1" customHeight="1" x14ac:dyDescent="0.25">
      <c r="A975" s="82" t="s">
        <v>451</v>
      </c>
      <c r="B975" s="68"/>
      <c r="C975" s="69" t="s">
        <v>460</v>
      </c>
      <c r="D975" s="79">
        <f t="shared" ref="D975:G975" si="355">+D976</f>
        <v>0</v>
      </c>
      <c r="E975" s="79">
        <f t="shared" si="355"/>
        <v>0</v>
      </c>
      <c r="F975" s="79">
        <f t="shared" si="355"/>
        <v>0</v>
      </c>
      <c r="G975" s="75">
        <f t="shared" si="355"/>
        <v>0</v>
      </c>
      <c r="H975" s="79">
        <f>E975+I975</f>
        <v>25700</v>
      </c>
      <c r="I975" s="239">
        <f>+I976</f>
        <v>25700</v>
      </c>
      <c r="J975" s="75">
        <f>+J976</f>
        <v>0</v>
      </c>
      <c r="K975" s="75">
        <f t="shared" ref="K975:M975" si="356">+K976</f>
        <v>0</v>
      </c>
      <c r="L975" s="75">
        <f t="shared" si="356"/>
        <v>25700</v>
      </c>
      <c r="M975" s="75">
        <f t="shared" si="356"/>
        <v>23549</v>
      </c>
      <c r="N975" s="352">
        <f>+N976</f>
        <v>25700</v>
      </c>
      <c r="O975" s="224">
        <f>+O976</f>
        <v>0</v>
      </c>
      <c r="P975" s="352">
        <f>+O975+N975</f>
        <v>25700</v>
      </c>
      <c r="Q975" s="224">
        <f>+Q976</f>
        <v>8400</v>
      </c>
      <c r="R975" s="379">
        <f t="shared" ref="R975:R980" si="357">+Q975+P975</f>
        <v>34100</v>
      </c>
      <c r="S975" s="224">
        <f>+S976</f>
        <v>21375</v>
      </c>
      <c r="T975" s="373"/>
      <c r="Z975" s="373"/>
      <c r="AA975" s="373"/>
      <c r="AB975" s="373"/>
      <c r="AC975" s="373"/>
    </row>
    <row r="976" spans="1:29" ht="14.1" customHeight="1" x14ac:dyDescent="0.25">
      <c r="A976" s="43"/>
      <c r="B976" s="50" t="s">
        <v>151</v>
      </c>
      <c r="C976" s="51" t="s">
        <v>197</v>
      </c>
      <c r="D976" s="21"/>
      <c r="E976" s="153"/>
      <c r="F976" s="21"/>
      <c r="G976" s="273"/>
      <c r="H976" s="156"/>
      <c r="I976" s="205">
        <v>25700</v>
      </c>
      <c r="J976" s="184"/>
      <c r="K976" s="184"/>
      <c r="L976" s="184">
        <v>25700</v>
      </c>
      <c r="M976" s="184">
        <v>23549</v>
      </c>
      <c r="N976" s="348">
        <v>25700</v>
      </c>
      <c r="O976" s="221">
        <v>0</v>
      </c>
      <c r="P976" s="348">
        <v>25700</v>
      </c>
      <c r="Q976" s="331">
        <v>8400</v>
      </c>
      <c r="R976" s="377">
        <f t="shared" si="357"/>
        <v>34100</v>
      </c>
      <c r="S976" s="331">
        <v>21375</v>
      </c>
      <c r="T976" s="373"/>
      <c r="Z976" s="373"/>
      <c r="AA976" s="373"/>
      <c r="AB976" s="373"/>
      <c r="AC976" s="373"/>
    </row>
    <row r="977" spans="1:27" ht="14.1" customHeight="1" x14ac:dyDescent="0.25">
      <c r="A977" s="67" t="s">
        <v>461</v>
      </c>
      <c r="B977" s="68"/>
      <c r="C977" s="93" t="s">
        <v>462</v>
      </c>
      <c r="D977" s="81">
        <f>+D978</f>
        <v>338444</v>
      </c>
      <c r="E977" s="79">
        <f>+E978</f>
        <v>315500</v>
      </c>
      <c r="F977" s="79"/>
      <c r="G977" s="75"/>
      <c r="H977" s="79">
        <f t="shared" si="343"/>
        <v>315500</v>
      </c>
      <c r="I977" s="239"/>
      <c r="J977" s="75"/>
      <c r="K977" s="75">
        <f>+K978</f>
        <v>50000</v>
      </c>
      <c r="L977" s="75">
        <f t="shared" ref="L977:M977" si="358">+L978</f>
        <v>365500</v>
      </c>
      <c r="M977" s="75">
        <f t="shared" si="358"/>
        <v>327823</v>
      </c>
      <c r="N977" s="352">
        <f>+N978</f>
        <v>350000</v>
      </c>
      <c r="O977" s="224">
        <f>+O978</f>
        <v>0</v>
      </c>
      <c r="P977" s="352">
        <f>+P978</f>
        <v>350000</v>
      </c>
      <c r="Q977" s="341"/>
      <c r="R977" s="379">
        <f t="shared" si="357"/>
        <v>350000</v>
      </c>
      <c r="S977" s="224">
        <f>+S978</f>
        <v>224851</v>
      </c>
      <c r="T977" s="373"/>
    </row>
    <row r="978" spans="1:27" ht="14.1" customHeight="1" x14ac:dyDescent="0.25">
      <c r="A978" s="43"/>
      <c r="B978" s="44">
        <v>55</v>
      </c>
      <c r="C978" s="45" t="s">
        <v>154</v>
      </c>
      <c r="D978" s="20">
        <v>338444</v>
      </c>
      <c r="E978" s="156">
        <v>315500</v>
      </c>
      <c r="F978" s="25"/>
      <c r="G978" s="283"/>
      <c r="H978" s="156">
        <f t="shared" si="343"/>
        <v>315500</v>
      </c>
      <c r="J978" s="157"/>
      <c r="K978" s="157">
        <v>50000</v>
      </c>
      <c r="L978" s="157">
        <v>365500</v>
      </c>
      <c r="M978" s="157">
        <v>327823</v>
      </c>
      <c r="N978" s="351">
        <v>350000</v>
      </c>
      <c r="O978" s="225">
        <v>0</v>
      </c>
      <c r="P978" s="351">
        <v>350000</v>
      </c>
      <c r="Q978" s="331"/>
      <c r="R978" s="377">
        <f t="shared" si="357"/>
        <v>350000</v>
      </c>
      <c r="S978" s="331">
        <v>224851</v>
      </c>
      <c r="T978" s="373"/>
    </row>
    <row r="979" spans="1:27" ht="14.1" customHeight="1" x14ac:dyDescent="0.25">
      <c r="A979" s="67" t="s">
        <v>463</v>
      </c>
      <c r="B979" s="68"/>
      <c r="C979" s="69" t="s">
        <v>464</v>
      </c>
      <c r="D979" s="79">
        <f>+D980+D981</f>
        <v>265558</v>
      </c>
      <c r="E979" s="79">
        <f>+E980+E981</f>
        <v>255609</v>
      </c>
      <c r="F979" s="79">
        <f>+F980+F981</f>
        <v>0</v>
      </c>
      <c r="G979" s="213"/>
      <c r="H979" s="79">
        <f t="shared" si="343"/>
        <v>229259</v>
      </c>
      <c r="I979" s="239">
        <f>+I980+I981</f>
        <v>-26350</v>
      </c>
      <c r="J979" s="75">
        <f>+J980+J981</f>
        <v>-8000</v>
      </c>
      <c r="K979" s="75">
        <f t="shared" ref="K979:M979" si="359">+K980+K981</f>
        <v>20315</v>
      </c>
      <c r="L979" s="75">
        <f t="shared" si="359"/>
        <v>241574</v>
      </c>
      <c r="M979" s="75">
        <f t="shared" si="359"/>
        <v>203021.52000000002</v>
      </c>
      <c r="N979" s="70">
        <f>+N980+N981</f>
        <v>264877</v>
      </c>
      <c r="O979" s="78">
        <f>+O980+O981</f>
        <v>-30000</v>
      </c>
      <c r="P979" s="70">
        <f>+O979+N979</f>
        <v>234877</v>
      </c>
      <c r="Q979" s="224">
        <f>+Q980+Q981</f>
        <v>11448</v>
      </c>
      <c r="R979" s="379">
        <f t="shared" si="357"/>
        <v>246325</v>
      </c>
      <c r="S979" s="224">
        <f>+S980+S981</f>
        <v>131667.9</v>
      </c>
      <c r="T979" s="373"/>
    </row>
    <row r="980" spans="1:27" ht="14.1" customHeight="1" x14ac:dyDescent="0.25">
      <c r="A980" s="43"/>
      <c r="B980" s="44" t="s">
        <v>151</v>
      </c>
      <c r="C980" s="51" t="s">
        <v>152</v>
      </c>
      <c r="D980" s="19">
        <v>111240</v>
      </c>
      <c r="E980" s="153">
        <v>120409</v>
      </c>
      <c r="F980" s="21"/>
      <c r="G980" s="273"/>
      <c r="H980" s="156">
        <f t="shared" si="343"/>
        <v>124059</v>
      </c>
      <c r="I980" s="205">
        <v>3650</v>
      </c>
      <c r="J980" s="184">
        <v>-5000</v>
      </c>
      <c r="K980" s="184"/>
      <c r="L980" s="184">
        <v>119059</v>
      </c>
      <c r="M980" s="184">
        <v>106941.96</v>
      </c>
      <c r="N980" s="353">
        <v>123077</v>
      </c>
      <c r="O980" s="226">
        <v>0</v>
      </c>
      <c r="P980" s="196">
        <f t="shared" ref="P980:P1003" si="360">+O980+N980</f>
        <v>123077</v>
      </c>
      <c r="Q980" s="226">
        <v>0</v>
      </c>
      <c r="R980" s="378">
        <f t="shared" si="357"/>
        <v>123077</v>
      </c>
      <c r="S980" s="226">
        <v>65213</v>
      </c>
      <c r="T980" s="373"/>
    </row>
    <row r="981" spans="1:27" ht="14.1" customHeight="1" x14ac:dyDescent="0.25">
      <c r="A981" s="43"/>
      <c r="B981" s="44" t="s">
        <v>153</v>
      </c>
      <c r="C981" s="51" t="s">
        <v>154</v>
      </c>
      <c r="D981" s="21">
        <f>+D982+D983+D984+D985+D995+D996+D997+D998+D999+D1000+D1001+D1003</f>
        <v>154318</v>
      </c>
      <c r="E981" s="153">
        <f>+E982+E984+E985+E995+E996+E997+E998+E999+E1000+E1001+E1003</f>
        <v>135200</v>
      </c>
      <c r="F981" s="21">
        <f>+F982+F984+F985+F995+F996+F997+F998+F999+F1000+F1001+F1003</f>
        <v>0</v>
      </c>
      <c r="G981" s="273"/>
      <c r="H981" s="156">
        <f t="shared" si="343"/>
        <v>105200</v>
      </c>
      <c r="I981" s="205">
        <f>+I982+I984+I985+I995+I996+I997+I998+I999+I1000+I1001+I1003</f>
        <v>-30000</v>
      </c>
      <c r="J981" s="184">
        <f>+J982+J983+J984+J985+J995+J996+J997+J998+J999+J1000+J1001+J1003</f>
        <v>-3000</v>
      </c>
      <c r="K981" s="184">
        <f t="shared" ref="K981:M981" si="361">+K982+K983+K984+K985+K995+K996+K997+K998+K999+K1000+K1001+K1003</f>
        <v>20315</v>
      </c>
      <c r="L981" s="184">
        <f t="shared" si="361"/>
        <v>122515</v>
      </c>
      <c r="M981" s="184">
        <f t="shared" si="361"/>
        <v>96079.56</v>
      </c>
      <c r="N981" s="196">
        <f>+N982+N983+N984+N985+N995+N996+N997+N998+N999+N1000+N1001+N1003</f>
        <v>141800</v>
      </c>
      <c r="O981" s="324">
        <f>+O982+O983+O984+O985+O995+O996+O997+O998+O999+O1000+O1001+O1003</f>
        <v>-30000</v>
      </c>
      <c r="P981" s="196">
        <f t="shared" si="360"/>
        <v>111800</v>
      </c>
      <c r="Q981" s="226">
        <f>+Q982+Q983+Q984+Q985+Q995+Q996+Q997+Q998+Q999+Q1000+Q1001+Q1002+Q1003</f>
        <v>11448</v>
      </c>
      <c r="R981" s="378">
        <f t="shared" ref="R981:R1003" si="362">+Q981+P981</f>
        <v>123248</v>
      </c>
      <c r="S981" s="226">
        <f>+S982+S983+S984+S985+S995+S996+S997+S998+S999+S1000+S1001+S1003</f>
        <v>66454.899999999994</v>
      </c>
      <c r="T981" s="373"/>
    </row>
    <row r="982" spans="1:27" ht="14.1" customHeight="1" x14ac:dyDescent="0.25">
      <c r="A982" s="43"/>
      <c r="B982" s="44">
        <v>5500</v>
      </c>
      <c r="C982" s="45" t="s">
        <v>298</v>
      </c>
      <c r="D982" s="20">
        <v>3432</v>
      </c>
      <c r="E982" s="156">
        <v>4400</v>
      </c>
      <c r="F982" s="20"/>
      <c r="G982" s="273"/>
      <c r="H982" s="156">
        <f t="shared" si="343"/>
        <v>4400</v>
      </c>
      <c r="I982" s="207"/>
      <c r="J982" s="157">
        <v>-1000</v>
      </c>
      <c r="K982" s="157"/>
      <c r="L982" s="157">
        <v>3400</v>
      </c>
      <c r="M982" s="157">
        <v>3358</v>
      </c>
      <c r="N982" s="351">
        <v>4400</v>
      </c>
      <c r="O982" s="225"/>
      <c r="P982" s="228">
        <f t="shared" si="360"/>
        <v>4400</v>
      </c>
      <c r="Q982" s="331"/>
      <c r="R982" s="377">
        <f t="shared" si="362"/>
        <v>4400</v>
      </c>
      <c r="S982" s="331">
        <v>2652</v>
      </c>
      <c r="T982" s="373"/>
    </row>
    <row r="983" spans="1:27" ht="14.1" customHeight="1" x14ac:dyDescent="0.25">
      <c r="A983" s="43"/>
      <c r="B983" s="44">
        <v>5503</v>
      </c>
      <c r="C983" s="45" t="s">
        <v>157</v>
      </c>
      <c r="D983" s="20">
        <v>1750</v>
      </c>
      <c r="E983" s="156"/>
      <c r="F983" s="20"/>
      <c r="G983" s="273"/>
      <c r="H983" s="156">
        <f t="shared" si="343"/>
        <v>0</v>
      </c>
      <c r="I983" s="207"/>
      <c r="J983" s="157"/>
      <c r="K983" s="157"/>
      <c r="L983" s="157"/>
      <c r="M983" s="157"/>
      <c r="N983" s="351">
        <v>700</v>
      </c>
      <c r="O983" s="225"/>
      <c r="P983" s="228">
        <f t="shared" si="360"/>
        <v>700</v>
      </c>
      <c r="Q983" s="331"/>
      <c r="R983" s="377">
        <f t="shared" si="362"/>
        <v>700</v>
      </c>
      <c r="S983" s="331"/>
      <c r="T983" s="373"/>
    </row>
    <row r="984" spans="1:27" ht="14.1" customHeight="1" x14ac:dyDescent="0.25">
      <c r="A984" s="43"/>
      <c r="B984" s="44">
        <v>5504</v>
      </c>
      <c r="C984" s="45" t="s">
        <v>277</v>
      </c>
      <c r="D984" s="20">
        <v>519</v>
      </c>
      <c r="E984" s="156">
        <v>2200</v>
      </c>
      <c r="F984" s="20"/>
      <c r="G984" s="273"/>
      <c r="H984" s="156">
        <f t="shared" si="343"/>
        <v>2200</v>
      </c>
      <c r="I984" s="207"/>
      <c r="J984" s="157"/>
      <c r="K984" s="157"/>
      <c r="L984" s="157">
        <v>2200</v>
      </c>
      <c r="M984" s="157">
        <v>1548</v>
      </c>
      <c r="N984" s="351">
        <v>1500</v>
      </c>
      <c r="O984" s="225"/>
      <c r="P984" s="228">
        <f t="shared" si="360"/>
        <v>1500</v>
      </c>
      <c r="Q984" s="331"/>
      <c r="R984" s="377">
        <f t="shared" si="362"/>
        <v>1500</v>
      </c>
      <c r="S984" s="331"/>
      <c r="T984" s="373"/>
      <c r="AA984" s="454"/>
    </row>
    <row r="985" spans="1:27" ht="14.1" customHeight="1" x14ac:dyDescent="0.25">
      <c r="A985" s="43"/>
      <c r="B985" s="44">
        <v>5511</v>
      </c>
      <c r="C985" s="45" t="s">
        <v>465</v>
      </c>
      <c r="D985" s="20">
        <f>SUM(D986:D994)</f>
        <v>82615</v>
      </c>
      <c r="E985" s="156">
        <f>SUM(E986:E994)</f>
        <v>85800</v>
      </c>
      <c r="F985" s="20"/>
      <c r="G985" s="273"/>
      <c r="H985" s="156">
        <f t="shared" si="343"/>
        <v>55800</v>
      </c>
      <c r="I985" s="207">
        <v>-30000</v>
      </c>
      <c r="J985" s="157">
        <f>SUM(J986:J994)</f>
        <v>0</v>
      </c>
      <c r="K985" s="157"/>
      <c r="L985" s="157">
        <v>55800</v>
      </c>
      <c r="M985" s="157">
        <v>34813.980000000003</v>
      </c>
      <c r="N985" s="228">
        <f>SUM(N986:N994)</f>
        <v>89800</v>
      </c>
      <c r="O985" s="329">
        <f>SUM(O986:O994)</f>
        <v>-30000</v>
      </c>
      <c r="P985" s="228">
        <f t="shared" si="360"/>
        <v>59800</v>
      </c>
      <c r="Q985" s="331"/>
      <c r="R985" s="377">
        <f t="shared" si="362"/>
        <v>59800</v>
      </c>
      <c r="S985" s="331">
        <f>SUM(S986:S994)</f>
        <v>34954.9</v>
      </c>
      <c r="T985" s="373"/>
    </row>
    <row r="986" spans="1:27" ht="14.1" customHeight="1" x14ac:dyDescent="0.25">
      <c r="A986" s="43"/>
      <c r="B986" s="44"/>
      <c r="C986" s="104" t="s">
        <v>281</v>
      </c>
      <c r="D986" s="105">
        <v>42295</v>
      </c>
      <c r="E986" s="173">
        <v>65000</v>
      </c>
      <c r="F986" s="20"/>
      <c r="G986" s="273"/>
      <c r="H986" s="156">
        <f t="shared" si="343"/>
        <v>65000</v>
      </c>
      <c r="I986" s="207"/>
      <c r="J986" s="204"/>
      <c r="K986" s="204"/>
      <c r="L986" s="204">
        <v>0</v>
      </c>
      <c r="M986" s="204">
        <v>14361.88</v>
      </c>
      <c r="N986" s="356">
        <v>65000</v>
      </c>
      <c r="O986" s="330">
        <v>-30000</v>
      </c>
      <c r="P986" s="357">
        <f t="shared" si="360"/>
        <v>35000</v>
      </c>
      <c r="Q986" s="331"/>
      <c r="R986" s="377">
        <f t="shared" si="362"/>
        <v>35000</v>
      </c>
      <c r="S986" s="331">
        <v>17393.580000000002</v>
      </c>
      <c r="T986" s="373"/>
      <c r="AA986" s="446"/>
    </row>
    <row r="987" spans="1:27" ht="14.1" customHeight="1" x14ac:dyDescent="0.25">
      <c r="A987" s="43"/>
      <c r="B987" s="44"/>
      <c r="C987" s="104" t="s">
        <v>282</v>
      </c>
      <c r="D987" s="105">
        <v>4403</v>
      </c>
      <c r="E987" s="173">
        <v>8000</v>
      </c>
      <c r="F987" s="20"/>
      <c r="G987" s="273"/>
      <c r="H987" s="156">
        <f t="shared" si="343"/>
        <v>8000</v>
      </c>
      <c r="I987" s="207"/>
      <c r="J987" s="204"/>
      <c r="K987" s="204"/>
      <c r="L987" s="204">
        <v>0</v>
      </c>
      <c r="M987" s="204">
        <v>6065.39</v>
      </c>
      <c r="N987" s="356">
        <v>10000</v>
      </c>
      <c r="O987" s="330"/>
      <c r="P987" s="357">
        <f t="shared" si="360"/>
        <v>10000</v>
      </c>
      <c r="Q987" s="331"/>
      <c r="R987" s="377">
        <f t="shared" si="362"/>
        <v>10000</v>
      </c>
      <c r="S987" s="331">
        <v>8159.66</v>
      </c>
      <c r="T987" s="373"/>
    </row>
    <row r="988" spans="1:27" ht="14.1" customHeight="1" x14ac:dyDescent="0.25">
      <c r="A988" s="43"/>
      <c r="B988" s="44"/>
      <c r="C988" s="104" t="s">
        <v>283</v>
      </c>
      <c r="D988" s="105">
        <v>1315</v>
      </c>
      <c r="E988" s="173">
        <v>2500</v>
      </c>
      <c r="F988" s="20"/>
      <c r="G988" s="273"/>
      <c r="H988" s="156">
        <f t="shared" si="343"/>
        <v>2500</v>
      </c>
      <c r="I988" s="207"/>
      <c r="J988" s="204"/>
      <c r="K988" s="204"/>
      <c r="L988" s="204">
        <v>0</v>
      </c>
      <c r="M988" s="204">
        <v>1338.58</v>
      </c>
      <c r="N988" s="356">
        <v>2500</v>
      </c>
      <c r="O988" s="330"/>
      <c r="P988" s="357">
        <f t="shared" si="360"/>
        <v>2500</v>
      </c>
      <c r="Q988" s="331"/>
      <c r="R988" s="377">
        <f t="shared" si="362"/>
        <v>2500</v>
      </c>
      <c r="S988" s="331">
        <v>777.78</v>
      </c>
      <c r="T988" s="373"/>
    </row>
    <row r="989" spans="1:27" ht="14.1" customHeight="1" x14ac:dyDescent="0.25">
      <c r="A989" s="43"/>
      <c r="B989" s="44"/>
      <c r="C989" s="104" t="s">
        <v>446</v>
      </c>
      <c r="D989" s="105">
        <v>4379</v>
      </c>
      <c r="E989" s="173">
        <v>4000</v>
      </c>
      <c r="F989" s="20"/>
      <c r="G989" s="273"/>
      <c r="H989" s="156">
        <f t="shared" si="343"/>
        <v>4000</v>
      </c>
      <c r="I989" s="207"/>
      <c r="J989" s="204"/>
      <c r="K989" s="204"/>
      <c r="L989" s="204">
        <v>0</v>
      </c>
      <c r="M989" s="204">
        <v>7438.78</v>
      </c>
      <c r="N989" s="356">
        <v>4000</v>
      </c>
      <c r="O989" s="330"/>
      <c r="P989" s="357">
        <f t="shared" si="360"/>
        <v>4000</v>
      </c>
      <c r="Q989" s="331"/>
      <c r="R989" s="377">
        <f t="shared" si="362"/>
        <v>4000</v>
      </c>
      <c r="S989" s="331">
        <v>1929.27</v>
      </c>
      <c r="T989" s="373"/>
    </row>
    <row r="990" spans="1:27" ht="14.1" customHeight="1" x14ac:dyDescent="0.25">
      <c r="A990" s="43"/>
      <c r="B990" s="44"/>
      <c r="C990" s="104" t="s">
        <v>285</v>
      </c>
      <c r="D990" s="105">
        <v>3246</v>
      </c>
      <c r="E990" s="173">
        <v>3000</v>
      </c>
      <c r="F990" s="20"/>
      <c r="G990" s="273"/>
      <c r="H990" s="156">
        <f t="shared" si="343"/>
        <v>3000</v>
      </c>
      <c r="I990" s="207"/>
      <c r="J990" s="204"/>
      <c r="K990" s="204"/>
      <c r="L990" s="204">
        <v>0</v>
      </c>
      <c r="M990" s="204">
        <v>3122.17</v>
      </c>
      <c r="N990" s="356">
        <v>4000</v>
      </c>
      <c r="O990" s="330"/>
      <c r="P990" s="357">
        <f t="shared" si="360"/>
        <v>4000</v>
      </c>
      <c r="Q990" s="331"/>
      <c r="R990" s="377">
        <f t="shared" si="362"/>
        <v>4000</v>
      </c>
      <c r="S990" s="331">
        <v>1491.78</v>
      </c>
      <c r="T990" s="373"/>
      <c r="Y990" s="448"/>
    </row>
    <row r="991" spans="1:27" ht="14.1" customHeight="1" x14ac:dyDescent="0.25">
      <c r="A991" s="43"/>
      <c r="B991" s="44"/>
      <c r="C991" s="104" t="s">
        <v>286</v>
      </c>
      <c r="D991" s="105">
        <v>135</v>
      </c>
      <c r="E991" s="173">
        <v>1000</v>
      </c>
      <c r="F991" s="20"/>
      <c r="G991" s="273"/>
      <c r="H991" s="156">
        <f t="shared" si="343"/>
        <v>1000</v>
      </c>
      <c r="I991" s="207"/>
      <c r="J991" s="204"/>
      <c r="K991" s="204"/>
      <c r="L991" s="204">
        <v>0</v>
      </c>
      <c r="M991" s="204">
        <v>1425.18</v>
      </c>
      <c r="N991" s="356">
        <v>1000</v>
      </c>
      <c r="O991" s="330"/>
      <c r="P991" s="357">
        <f t="shared" si="360"/>
        <v>1000</v>
      </c>
      <c r="Q991" s="331"/>
      <c r="R991" s="377">
        <f t="shared" si="362"/>
        <v>1000</v>
      </c>
      <c r="S991" s="331">
        <v>3491.83</v>
      </c>
      <c r="T991" s="373"/>
      <c r="Y991" s="448"/>
    </row>
    <row r="992" spans="1:27" ht="14.1" customHeight="1" x14ac:dyDescent="0.25">
      <c r="A992" s="43"/>
      <c r="B992" s="44"/>
      <c r="C992" s="104" t="s">
        <v>288</v>
      </c>
      <c r="D992" s="105">
        <v>25236</v>
      </c>
      <c r="E992" s="173">
        <v>1000</v>
      </c>
      <c r="F992" s="20"/>
      <c r="G992" s="273"/>
      <c r="H992" s="156">
        <f t="shared" si="343"/>
        <v>1000</v>
      </c>
      <c r="I992" s="207"/>
      <c r="J992" s="204"/>
      <c r="K992" s="204"/>
      <c r="L992" s="204"/>
      <c r="M992" s="204"/>
      <c r="N992" s="356">
        <v>2000</v>
      </c>
      <c r="O992" s="330"/>
      <c r="P992" s="357">
        <f t="shared" si="360"/>
        <v>2000</v>
      </c>
      <c r="Q992" s="331"/>
      <c r="R992" s="377">
        <f t="shared" si="362"/>
        <v>2000</v>
      </c>
      <c r="S992" s="331">
        <v>829</v>
      </c>
      <c r="T992" s="373"/>
      <c r="Y992" s="448"/>
    </row>
    <row r="993" spans="1:25" ht="14.1" customHeight="1" x14ac:dyDescent="0.25">
      <c r="A993" s="43"/>
      <c r="B993" s="44"/>
      <c r="C993" s="104" t="s">
        <v>289</v>
      </c>
      <c r="D993" s="105">
        <v>628</v>
      </c>
      <c r="E993" s="173">
        <v>500</v>
      </c>
      <c r="F993" s="20"/>
      <c r="G993" s="273"/>
      <c r="H993" s="156">
        <f t="shared" si="343"/>
        <v>500</v>
      </c>
      <c r="I993" s="207"/>
      <c r="J993" s="204"/>
      <c r="K993" s="204"/>
      <c r="L993" s="204"/>
      <c r="M993" s="204">
        <v>882</v>
      </c>
      <c r="N993" s="356">
        <v>500</v>
      </c>
      <c r="O993" s="330"/>
      <c r="P993" s="357">
        <f t="shared" si="360"/>
        <v>500</v>
      </c>
      <c r="Q993" s="222"/>
      <c r="R993" s="377">
        <f t="shared" si="362"/>
        <v>500</v>
      </c>
      <c r="S993" s="331">
        <v>882</v>
      </c>
      <c r="T993" s="373"/>
    </row>
    <row r="994" spans="1:25" ht="14.1" customHeight="1" x14ac:dyDescent="0.25">
      <c r="A994" s="43"/>
      <c r="B994" s="44"/>
      <c r="C994" s="104" t="s">
        <v>179</v>
      </c>
      <c r="D994" s="105">
        <v>978</v>
      </c>
      <c r="E994" s="173">
        <v>800</v>
      </c>
      <c r="F994" s="20"/>
      <c r="G994" s="273"/>
      <c r="H994" s="156">
        <f t="shared" si="343"/>
        <v>800</v>
      </c>
      <c r="I994" s="207"/>
      <c r="J994" s="204"/>
      <c r="K994" s="204"/>
      <c r="L994" s="204"/>
      <c r="M994" s="204">
        <v>180</v>
      </c>
      <c r="N994" s="356">
        <v>800</v>
      </c>
      <c r="O994" s="330"/>
      <c r="P994" s="357">
        <f t="shared" si="360"/>
        <v>800</v>
      </c>
      <c r="Q994" s="331"/>
      <c r="R994" s="377">
        <f t="shared" si="362"/>
        <v>800</v>
      </c>
      <c r="S994" s="331"/>
      <c r="T994" s="373"/>
    </row>
    <row r="995" spans="1:25" ht="14.1" customHeight="1" x14ac:dyDescent="0.25">
      <c r="A995" s="43"/>
      <c r="B995" s="44">
        <v>5513</v>
      </c>
      <c r="C995" s="45" t="s">
        <v>466</v>
      </c>
      <c r="D995" s="20">
        <v>8774</v>
      </c>
      <c r="E995" s="156">
        <v>9400</v>
      </c>
      <c r="F995" s="20"/>
      <c r="G995" s="273"/>
      <c r="H995" s="156">
        <f t="shared" si="343"/>
        <v>9400</v>
      </c>
      <c r="I995" s="207"/>
      <c r="J995" s="157"/>
      <c r="K995" s="157"/>
      <c r="L995" s="157">
        <v>9400</v>
      </c>
      <c r="M995" s="157">
        <v>7710</v>
      </c>
      <c r="N995" s="351">
        <v>9400</v>
      </c>
      <c r="O995" s="225"/>
      <c r="P995" s="228">
        <f t="shared" si="360"/>
        <v>9400</v>
      </c>
      <c r="Q995" s="331"/>
      <c r="R995" s="377">
        <f t="shared" si="362"/>
        <v>9400</v>
      </c>
      <c r="S995" s="331">
        <v>4172</v>
      </c>
      <c r="T995" s="373"/>
      <c r="Y995" s="447"/>
    </row>
    <row r="996" spans="1:25" ht="14.1" customHeight="1" x14ac:dyDescent="0.25">
      <c r="A996" s="43"/>
      <c r="B996" s="44">
        <v>5514</v>
      </c>
      <c r="C996" s="45" t="s">
        <v>467</v>
      </c>
      <c r="D996" s="20">
        <v>14407</v>
      </c>
      <c r="E996" s="156">
        <v>16000</v>
      </c>
      <c r="F996" s="20"/>
      <c r="G996" s="273"/>
      <c r="H996" s="156">
        <f t="shared" si="343"/>
        <v>16000</v>
      </c>
      <c r="I996" s="207"/>
      <c r="J996" s="157"/>
      <c r="K996" s="157"/>
      <c r="L996" s="157">
        <v>16000</v>
      </c>
      <c r="M996" s="157">
        <v>16147.86</v>
      </c>
      <c r="N996" s="351">
        <v>12000</v>
      </c>
      <c r="O996" s="225"/>
      <c r="P996" s="228">
        <f t="shared" si="360"/>
        <v>12000</v>
      </c>
      <c r="Q996" s="331"/>
      <c r="R996" s="377">
        <f t="shared" si="362"/>
        <v>12000</v>
      </c>
      <c r="S996" s="331">
        <v>16073</v>
      </c>
      <c r="T996" s="373"/>
      <c r="Y996" s="448"/>
    </row>
    <row r="997" spans="1:25" ht="14.1" customHeight="1" x14ac:dyDescent="0.25">
      <c r="A997" s="43"/>
      <c r="B997" s="44">
        <v>5515</v>
      </c>
      <c r="C997" s="45" t="s">
        <v>468</v>
      </c>
      <c r="D997" s="20">
        <v>6909</v>
      </c>
      <c r="E997" s="156">
        <v>0</v>
      </c>
      <c r="F997" s="20"/>
      <c r="G997" s="273"/>
      <c r="H997" s="156">
        <f t="shared" si="343"/>
        <v>0</v>
      </c>
      <c r="I997" s="207"/>
      <c r="J997" s="157"/>
      <c r="K997" s="157">
        <v>20000</v>
      </c>
      <c r="L997" s="157">
        <v>20000</v>
      </c>
      <c r="M997" s="157">
        <v>20122.84</v>
      </c>
      <c r="N997" s="351">
        <v>4000</v>
      </c>
      <c r="O997" s="225"/>
      <c r="P997" s="228">
        <f t="shared" si="360"/>
        <v>4000</v>
      </c>
      <c r="Q997" s="331"/>
      <c r="R997" s="377">
        <f t="shared" si="362"/>
        <v>4000</v>
      </c>
      <c r="S997" s="331">
        <v>1942</v>
      </c>
      <c r="T997" s="373"/>
    </row>
    <row r="998" spans="1:25" ht="14.1" customHeight="1" x14ac:dyDescent="0.25">
      <c r="A998" s="43"/>
      <c r="B998" s="44">
        <v>5521</v>
      </c>
      <c r="C998" s="45" t="s">
        <v>319</v>
      </c>
      <c r="D998" s="20">
        <v>414</v>
      </c>
      <c r="E998" s="156"/>
      <c r="F998" s="20"/>
      <c r="G998" s="273"/>
      <c r="H998" s="156">
        <f t="shared" si="343"/>
        <v>0</v>
      </c>
      <c r="I998" s="207"/>
      <c r="J998" s="157"/>
      <c r="K998" s="157"/>
      <c r="L998" s="157"/>
      <c r="M998" s="157"/>
      <c r="N998" s="351">
        <v>0</v>
      </c>
      <c r="O998" s="225"/>
      <c r="P998" s="228">
        <f t="shared" si="360"/>
        <v>0</v>
      </c>
      <c r="Q998" s="331"/>
      <c r="R998" s="377">
        <f t="shared" si="362"/>
        <v>0</v>
      </c>
      <c r="S998" s="331"/>
      <c r="T998" s="435"/>
      <c r="U998" s="435"/>
      <c r="V998" s="435"/>
      <c r="W998" s="435"/>
      <c r="X998" s="435"/>
    </row>
    <row r="999" spans="1:25" ht="14.1" customHeight="1" x14ac:dyDescent="0.25">
      <c r="A999" s="43"/>
      <c r="B999" s="44">
        <v>5522</v>
      </c>
      <c r="C999" s="45" t="s">
        <v>188</v>
      </c>
      <c r="D999" s="20">
        <v>388</v>
      </c>
      <c r="E999" s="156">
        <v>400</v>
      </c>
      <c r="F999" s="20"/>
      <c r="G999" s="273"/>
      <c r="H999" s="156">
        <f t="shared" si="343"/>
        <v>400</v>
      </c>
      <c r="I999" s="207"/>
      <c r="J999" s="157"/>
      <c r="K999" s="157"/>
      <c r="L999" s="157">
        <v>400</v>
      </c>
      <c r="M999" s="157">
        <v>672</v>
      </c>
      <c r="N999" s="351">
        <v>400</v>
      </c>
      <c r="O999" s="225"/>
      <c r="P999" s="228">
        <f t="shared" si="360"/>
        <v>400</v>
      </c>
      <c r="Q999" s="331"/>
      <c r="R999" s="377">
        <f t="shared" si="362"/>
        <v>400</v>
      </c>
      <c r="S999" s="331">
        <v>569</v>
      </c>
      <c r="T999" s="373"/>
    </row>
    <row r="1000" spans="1:25" ht="14.1" customHeight="1" x14ac:dyDescent="0.25">
      <c r="A1000" s="43"/>
      <c r="B1000" s="44">
        <v>5524</v>
      </c>
      <c r="C1000" s="45" t="s">
        <v>418</v>
      </c>
      <c r="D1000" s="20">
        <v>15189</v>
      </c>
      <c r="E1000" s="156">
        <v>6400</v>
      </c>
      <c r="F1000" s="20"/>
      <c r="G1000" s="273"/>
      <c r="H1000" s="156">
        <f t="shared" si="343"/>
        <v>6400</v>
      </c>
      <c r="I1000" s="207"/>
      <c r="J1000" s="157">
        <v>-1000</v>
      </c>
      <c r="K1000" s="157"/>
      <c r="L1000" s="157">
        <v>5400</v>
      </c>
      <c r="M1000" s="157">
        <v>3744.43</v>
      </c>
      <c r="N1000" s="351">
        <v>10000</v>
      </c>
      <c r="O1000" s="225"/>
      <c r="P1000" s="228">
        <f t="shared" si="360"/>
        <v>10000</v>
      </c>
      <c r="Q1000" s="331">
        <v>11448</v>
      </c>
      <c r="R1000" s="377">
        <f t="shared" si="362"/>
        <v>21448</v>
      </c>
      <c r="S1000" s="331">
        <v>2156</v>
      </c>
      <c r="T1000" s="373"/>
    </row>
    <row r="1001" spans="1:25" ht="14.1" customHeight="1" x14ac:dyDescent="0.25">
      <c r="A1001" s="43"/>
      <c r="B1001" s="44">
        <v>5525</v>
      </c>
      <c r="C1001" s="45" t="s">
        <v>363</v>
      </c>
      <c r="D1001" s="20">
        <v>7710</v>
      </c>
      <c r="E1001" s="156">
        <v>4600</v>
      </c>
      <c r="F1001" s="20"/>
      <c r="G1001" s="273"/>
      <c r="H1001" s="156">
        <f t="shared" si="343"/>
        <v>4600</v>
      </c>
      <c r="I1001" s="207"/>
      <c r="J1001" s="157">
        <v>-1000</v>
      </c>
      <c r="K1001" s="157"/>
      <c r="L1001" s="157">
        <v>3600</v>
      </c>
      <c r="M1001" s="157">
        <v>2624.89</v>
      </c>
      <c r="N1001" s="351">
        <v>3600</v>
      </c>
      <c r="O1001" s="225"/>
      <c r="P1001" s="228">
        <f t="shared" si="360"/>
        <v>3600</v>
      </c>
      <c r="Q1001" s="331"/>
      <c r="R1001" s="377">
        <f t="shared" si="362"/>
        <v>3600</v>
      </c>
      <c r="S1001" s="331">
        <v>1832</v>
      </c>
      <c r="T1001" s="373"/>
    </row>
    <row r="1002" spans="1:25" ht="14.1" customHeight="1" x14ac:dyDescent="0.25">
      <c r="A1002" s="43"/>
      <c r="B1002" s="44">
        <v>5532</v>
      </c>
      <c r="C1002" s="45" t="s">
        <v>469</v>
      </c>
      <c r="D1002" s="20"/>
      <c r="E1002" s="156"/>
      <c r="F1002" s="20"/>
      <c r="G1002" s="273"/>
      <c r="H1002" s="156"/>
      <c r="I1002" s="207"/>
      <c r="J1002" s="157"/>
      <c r="K1002" s="157"/>
      <c r="L1002" s="157">
        <v>0</v>
      </c>
      <c r="M1002" s="157">
        <v>58</v>
      </c>
      <c r="N1002" s="351"/>
      <c r="O1002" s="225"/>
      <c r="P1002" s="228">
        <f t="shared" si="360"/>
        <v>0</v>
      </c>
      <c r="Q1002" s="331"/>
      <c r="R1002" s="377">
        <f t="shared" si="362"/>
        <v>0</v>
      </c>
      <c r="S1002" s="331">
        <v>246</v>
      </c>
      <c r="T1002" s="373"/>
    </row>
    <row r="1003" spans="1:25" ht="14.1" customHeight="1" x14ac:dyDescent="0.25">
      <c r="A1003" s="43"/>
      <c r="B1003" s="44">
        <v>5540</v>
      </c>
      <c r="C1003" s="187" t="s">
        <v>314</v>
      </c>
      <c r="D1003" s="20">
        <v>12211</v>
      </c>
      <c r="E1003" s="156">
        <v>6000</v>
      </c>
      <c r="F1003" s="20"/>
      <c r="G1003" s="273"/>
      <c r="H1003" s="156">
        <f t="shared" si="343"/>
        <v>6000</v>
      </c>
      <c r="I1003" s="207"/>
      <c r="J1003" s="157"/>
      <c r="K1003" s="157">
        <v>315</v>
      </c>
      <c r="L1003" s="157">
        <v>6315</v>
      </c>
      <c r="M1003" s="157">
        <v>5337.56</v>
      </c>
      <c r="N1003" s="354">
        <v>6000</v>
      </c>
      <c r="O1003" s="331"/>
      <c r="P1003" s="228">
        <f t="shared" si="360"/>
        <v>6000</v>
      </c>
      <c r="Q1003" s="331"/>
      <c r="R1003" s="377">
        <f t="shared" si="362"/>
        <v>6000</v>
      </c>
      <c r="S1003" s="331">
        <v>2104</v>
      </c>
      <c r="T1003" s="373"/>
    </row>
    <row r="1004" spans="1:25" ht="14.1" customHeight="1" x14ac:dyDescent="0.25">
      <c r="A1004" s="67" t="s">
        <v>470</v>
      </c>
      <c r="B1004" s="68"/>
      <c r="C1004" s="69" t="s">
        <v>471</v>
      </c>
      <c r="D1004" s="79">
        <f>+D1005+D1006</f>
        <v>427675</v>
      </c>
      <c r="E1004" s="79">
        <f>+E1005+E1006</f>
        <v>440772</v>
      </c>
      <c r="F1004" s="79">
        <f>+F1005+F1006</f>
        <v>0</v>
      </c>
      <c r="G1004" s="238">
        <v>0</v>
      </c>
      <c r="H1004" s="79">
        <f t="shared" si="343"/>
        <v>438415</v>
      </c>
      <c r="I1004" s="239">
        <f>+I1005+I1006</f>
        <v>-2357</v>
      </c>
      <c r="J1004" s="75">
        <f>+J1005+J1006</f>
        <v>0</v>
      </c>
      <c r="K1004" s="75">
        <f t="shared" ref="K1004:M1004" si="363">+K1005+K1006</f>
        <v>0</v>
      </c>
      <c r="L1004" s="75">
        <f t="shared" si="363"/>
        <v>438415</v>
      </c>
      <c r="M1004" s="75">
        <f t="shared" si="363"/>
        <v>371798.33</v>
      </c>
      <c r="N1004" s="352">
        <f>+N1005+N1006</f>
        <v>438415</v>
      </c>
      <c r="O1004" s="224">
        <f>+O1005+O1006</f>
        <v>25871</v>
      </c>
      <c r="P1004" s="352">
        <f>+O1004+N1004</f>
        <v>464286</v>
      </c>
      <c r="Q1004" s="341"/>
      <c r="R1004" s="379">
        <f>+Q1004+P1004</f>
        <v>464286</v>
      </c>
      <c r="S1004" s="224">
        <f>+S1005+S1006</f>
        <v>266579</v>
      </c>
      <c r="T1004" s="373"/>
    </row>
    <row r="1005" spans="1:25" ht="14.1" customHeight="1" x14ac:dyDescent="0.25">
      <c r="A1005" s="43"/>
      <c r="B1005" s="50" t="s">
        <v>151</v>
      </c>
      <c r="C1005" s="51" t="s">
        <v>152</v>
      </c>
      <c r="D1005" s="19">
        <v>417238</v>
      </c>
      <c r="E1005" s="153">
        <v>430332</v>
      </c>
      <c r="F1005" s="100"/>
      <c r="G1005" s="273"/>
      <c r="H1005" s="156">
        <f t="shared" si="343"/>
        <v>427550</v>
      </c>
      <c r="I1005" s="205">
        <v>-2782</v>
      </c>
      <c r="J1005" s="184"/>
      <c r="K1005" s="184"/>
      <c r="L1005" s="184">
        <v>427550</v>
      </c>
      <c r="M1005" s="184">
        <v>365401.39</v>
      </c>
      <c r="N1005" s="348">
        <v>427550</v>
      </c>
      <c r="O1005" s="221">
        <v>25296</v>
      </c>
      <c r="P1005" s="348">
        <f>+O1005+N1005</f>
        <v>452846</v>
      </c>
      <c r="Q1005" s="331"/>
      <c r="R1005" s="377">
        <f>+Q1005+P1005</f>
        <v>452846</v>
      </c>
      <c r="S1005" s="331">
        <v>263856</v>
      </c>
      <c r="T1005" s="373"/>
    </row>
    <row r="1006" spans="1:25" ht="14.1" customHeight="1" x14ac:dyDescent="0.25">
      <c r="A1006" s="43"/>
      <c r="B1006" s="50" t="s">
        <v>153</v>
      </c>
      <c r="C1006" s="51" t="s">
        <v>154</v>
      </c>
      <c r="D1006" s="21">
        <f>+D1007+D1008</f>
        <v>10437</v>
      </c>
      <c r="E1006" s="153">
        <f>+E1007+E1008</f>
        <v>10440</v>
      </c>
      <c r="F1006" s="100">
        <f>+F1007+F1008</f>
        <v>0</v>
      </c>
      <c r="G1006" s="90">
        <f t="shared" ref="G1006:I1006" si="364">+G1007+G1008</f>
        <v>0</v>
      </c>
      <c r="H1006" s="156">
        <f t="shared" si="343"/>
        <v>10865</v>
      </c>
      <c r="I1006" s="205">
        <f t="shared" si="364"/>
        <v>425</v>
      </c>
      <c r="J1006" s="184"/>
      <c r="K1006" s="184"/>
      <c r="L1006" s="184">
        <v>10865</v>
      </c>
      <c r="M1006" s="184">
        <v>6396.94</v>
      </c>
      <c r="N1006" s="348">
        <f>+N1007+N1008</f>
        <v>10865</v>
      </c>
      <c r="O1006" s="221">
        <f>+O1007+O1008</f>
        <v>575</v>
      </c>
      <c r="P1006" s="348">
        <f t="shared" ref="P1006:P1008" si="365">+O1006+N1006</f>
        <v>11440</v>
      </c>
      <c r="Q1006" s="331"/>
      <c r="R1006" s="377">
        <f t="shared" ref="R1006:R1008" si="366">+Q1006+P1006</f>
        <v>11440</v>
      </c>
      <c r="S1006" s="331">
        <f>+S1007+S1008</f>
        <v>2723</v>
      </c>
      <c r="T1006" s="373"/>
    </row>
    <row r="1007" spans="1:25" ht="14.1" customHeight="1" x14ac:dyDescent="0.25">
      <c r="A1007" s="43"/>
      <c r="B1007" s="44">
        <v>5504</v>
      </c>
      <c r="C1007" s="45" t="s">
        <v>169</v>
      </c>
      <c r="D1007" s="20">
        <v>2089</v>
      </c>
      <c r="E1007" s="156">
        <v>2089</v>
      </c>
      <c r="F1007" s="54"/>
      <c r="G1007" s="273"/>
      <c r="H1007" s="156">
        <f t="shared" si="343"/>
        <v>2123</v>
      </c>
      <c r="I1007" s="207">
        <v>34</v>
      </c>
      <c r="J1007" s="157"/>
      <c r="K1007" s="157"/>
      <c r="L1007" s="157">
        <v>2123</v>
      </c>
      <c r="M1007" s="157">
        <v>1242</v>
      </c>
      <c r="N1007" s="351">
        <v>2123</v>
      </c>
      <c r="O1007" s="225">
        <v>-225</v>
      </c>
      <c r="P1007" s="351">
        <f t="shared" si="365"/>
        <v>1898</v>
      </c>
      <c r="Q1007" s="331"/>
      <c r="R1007" s="377">
        <f t="shared" si="366"/>
        <v>1898</v>
      </c>
      <c r="S1007" s="331">
        <v>240</v>
      </c>
      <c r="T1007" s="373"/>
    </row>
    <row r="1008" spans="1:25" ht="14.1" customHeight="1" x14ac:dyDescent="0.25">
      <c r="A1008" s="43"/>
      <c r="B1008" s="44">
        <v>5524</v>
      </c>
      <c r="C1008" s="45" t="s">
        <v>459</v>
      </c>
      <c r="D1008" s="20">
        <v>8348</v>
      </c>
      <c r="E1008" s="156">
        <v>8351</v>
      </c>
      <c r="F1008" s="54"/>
      <c r="G1008" s="273"/>
      <c r="H1008" s="156">
        <f t="shared" ref="H1008:H1080" si="367">E1008+I1008</f>
        <v>8742</v>
      </c>
      <c r="I1008" s="207">
        <v>391</v>
      </c>
      <c r="J1008" s="157"/>
      <c r="K1008" s="157"/>
      <c r="L1008" s="157">
        <v>8742</v>
      </c>
      <c r="M1008" s="157">
        <v>5154.9399999999996</v>
      </c>
      <c r="N1008" s="351">
        <v>8742</v>
      </c>
      <c r="O1008" s="225">
        <v>800</v>
      </c>
      <c r="P1008" s="351">
        <f t="shared" si="365"/>
        <v>9542</v>
      </c>
      <c r="Q1008" s="331"/>
      <c r="R1008" s="377">
        <f t="shared" si="366"/>
        <v>9542</v>
      </c>
      <c r="S1008" s="331">
        <v>2483</v>
      </c>
      <c r="T1008" s="373"/>
    </row>
    <row r="1009" spans="1:24" ht="14.1" customHeight="1" x14ac:dyDescent="0.25">
      <c r="A1009" s="82" t="s">
        <v>451</v>
      </c>
      <c r="B1009" s="68"/>
      <c r="C1009" s="69" t="s">
        <v>472</v>
      </c>
      <c r="D1009" s="79">
        <f t="shared" ref="D1009:I1009" si="368">+D1010</f>
        <v>0</v>
      </c>
      <c r="E1009" s="79">
        <f t="shared" si="368"/>
        <v>0</v>
      </c>
      <c r="F1009" s="79">
        <f t="shared" si="368"/>
        <v>0</v>
      </c>
      <c r="G1009" s="75">
        <f t="shared" si="368"/>
        <v>0</v>
      </c>
      <c r="H1009" s="79">
        <f t="shared" si="368"/>
        <v>56200</v>
      </c>
      <c r="I1009" s="239">
        <f t="shared" si="368"/>
        <v>56200</v>
      </c>
      <c r="J1009" s="75">
        <f>+J1010</f>
        <v>0</v>
      </c>
      <c r="K1009" s="75">
        <f t="shared" ref="K1009:M1009" si="369">+K1010</f>
        <v>0</v>
      </c>
      <c r="L1009" s="75">
        <f t="shared" si="369"/>
        <v>56200</v>
      </c>
      <c r="M1009" s="75">
        <f t="shared" si="369"/>
        <v>50857.49</v>
      </c>
      <c r="N1009" s="352">
        <f>+N1010</f>
        <v>56200</v>
      </c>
      <c r="O1009" s="224">
        <f>+O1010</f>
        <v>0</v>
      </c>
      <c r="P1009" s="352">
        <f>+P1010</f>
        <v>56200</v>
      </c>
      <c r="Q1009" s="341"/>
      <c r="R1009" s="379">
        <f>+Q1009+P1009</f>
        <v>56200</v>
      </c>
      <c r="S1009" s="224">
        <f>+S1010</f>
        <v>32963</v>
      </c>
      <c r="T1009" s="373"/>
    </row>
    <row r="1010" spans="1:24" ht="14.1" customHeight="1" x14ac:dyDescent="0.25">
      <c r="A1010" s="43"/>
      <c r="B1010" s="50" t="s">
        <v>151</v>
      </c>
      <c r="C1010" s="51" t="s">
        <v>197</v>
      </c>
      <c r="D1010" s="21"/>
      <c r="E1010" s="153"/>
      <c r="F1010" s="21"/>
      <c r="G1010" s="273"/>
      <c r="H1010" s="156">
        <f>+I1010</f>
        <v>56200</v>
      </c>
      <c r="I1010" s="205">
        <v>56200</v>
      </c>
      <c r="J1010" s="184"/>
      <c r="K1010" s="184"/>
      <c r="L1010" s="184">
        <v>56200</v>
      </c>
      <c r="M1010" s="184">
        <v>50857.49</v>
      </c>
      <c r="N1010" s="351">
        <v>56200</v>
      </c>
      <c r="O1010" s="225">
        <v>0</v>
      </c>
      <c r="P1010" s="351">
        <v>56200</v>
      </c>
      <c r="Q1010" s="367"/>
      <c r="R1010" s="385"/>
      <c r="S1010" s="331">
        <v>32963</v>
      </c>
      <c r="T1010" s="373"/>
    </row>
    <row r="1011" spans="1:24" ht="14.1" customHeight="1" x14ac:dyDescent="0.25">
      <c r="A1011" s="67" t="s">
        <v>461</v>
      </c>
      <c r="B1011" s="68"/>
      <c r="C1011" s="69" t="s">
        <v>473</v>
      </c>
      <c r="D1011" s="79">
        <f>+D1012+D1013</f>
        <v>160035</v>
      </c>
      <c r="E1011" s="79">
        <f>+E1012+E1013</f>
        <v>170674</v>
      </c>
      <c r="F1011" s="79">
        <f>+F1012+F1013</f>
        <v>0</v>
      </c>
      <c r="G1011" s="238"/>
      <c r="H1011" s="79">
        <f t="shared" si="367"/>
        <v>186856</v>
      </c>
      <c r="I1011" s="239">
        <f>+I1012+I1013</f>
        <v>16182</v>
      </c>
      <c r="J1011" s="75">
        <f>+J1012+J1013</f>
        <v>-10511</v>
      </c>
      <c r="K1011" s="75">
        <f t="shared" ref="K1011:M1011" si="370">+K1012+K1013</f>
        <v>3425</v>
      </c>
      <c r="L1011" s="75">
        <f t="shared" si="370"/>
        <v>179770</v>
      </c>
      <c r="M1011" s="75">
        <f t="shared" si="370"/>
        <v>150654.88</v>
      </c>
      <c r="N1011" s="352">
        <f>+N1012+N1013</f>
        <v>185756</v>
      </c>
      <c r="O1011" s="224">
        <f>+O1012+O1013</f>
        <v>3456</v>
      </c>
      <c r="P1011" s="352">
        <f>+O1011+N1011</f>
        <v>189212</v>
      </c>
      <c r="Q1011" s="341">
        <f>+Q1012+Q1013</f>
        <v>4259</v>
      </c>
      <c r="R1011" s="379">
        <f>+Q1011+P1011</f>
        <v>193471</v>
      </c>
      <c r="S1011" s="224">
        <f>+S1012+S1013</f>
        <v>93174.18</v>
      </c>
      <c r="T1011" s="373"/>
    </row>
    <row r="1012" spans="1:24" ht="14.1" customHeight="1" x14ac:dyDescent="0.25">
      <c r="A1012" s="43" t="s">
        <v>474</v>
      </c>
      <c r="B1012" s="50" t="s">
        <v>151</v>
      </c>
      <c r="C1012" s="51" t="s">
        <v>152</v>
      </c>
      <c r="D1012" s="19">
        <v>89372</v>
      </c>
      <c r="E1012" s="153">
        <v>85374</v>
      </c>
      <c r="F1012" s="21"/>
      <c r="G1012" s="273"/>
      <c r="H1012" s="156">
        <f t="shared" si="367"/>
        <v>102056</v>
      </c>
      <c r="I1012" s="205">
        <v>16682</v>
      </c>
      <c r="J1012" s="184">
        <v>-12000</v>
      </c>
      <c r="K1012" s="184"/>
      <c r="L1012" s="184">
        <v>90056</v>
      </c>
      <c r="M1012" s="184">
        <v>78276.479999999996</v>
      </c>
      <c r="N1012" s="348">
        <v>102056</v>
      </c>
      <c r="O1012" s="221">
        <v>0</v>
      </c>
      <c r="P1012" s="353">
        <f t="shared" ref="P1012:P1036" si="371">+O1012+N1012</f>
        <v>102056</v>
      </c>
      <c r="Q1012" s="331"/>
      <c r="R1012" s="378">
        <f>+Q1012+P1012</f>
        <v>102056</v>
      </c>
      <c r="S1012" s="331">
        <v>52625</v>
      </c>
      <c r="T1012" s="373"/>
    </row>
    <row r="1013" spans="1:24" ht="14.1" customHeight="1" x14ac:dyDescent="0.25">
      <c r="A1013" s="43"/>
      <c r="B1013" s="50" t="s">
        <v>153</v>
      </c>
      <c r="C1013" s="51" t="s">
        <v>154</v>
      </c>
      <c r="D1013" s="21">
        <f t="shared" ref="D1013" si="372">+D1014+D1015+D1016+D1017+D1027+D1028+D1029+D1032+D1034+D1035+D1036</f>
        <v>70663</v>
      </c>
      <c r="E1013" s="153">
        <f>+E1014+E1016+E1017+E1027+E1028+E1029+E1032+E1034+E1035+E1036</f>
        <v>85300</v>
      </c>
      <c r="F1013" s="21">
        <f>+F1014+F1016+F1017+F1027+F1028+F1029+F1032+F1034+F1035+F1036</f>
        <v>0</v>
      </c>
      <c r="G1013" s="273"/>
      <c r="H1013" s="156">
        <f t="shared" si="367"/>
        <v>84800</v>
      </c>
      <c r="I1013" s="205">
        <f>+I1014+I1016+I1017+I1027+I1028+I1029+I1032+I1034+I1035+I1036</f>
        <v>-500</v>
      </c>
      <c r="J1013" s="184">
        <f>+J1014+J1015+J1016+J1017+J1027+J1028+J1029+J1032+J1034+J1035+J1036</f>
        <v>1489</v>
      </c>
      <c r="K1013" s="184">
        <f>+K1014+K1015+K1016+K1017+K1027+K1028+K1029+K1032+K1034+K1035+K1036</f>
        <v>3425</v>
      </c>
      <c r="L1013" s="184">
        <f t="shared" ref="L1013" si="373">+L1014+L1015+L1016+L1017+L1027+L1028+L1029+L1032+L1034+L1035+L1036</f>
        <v>89714</v>
      </c>
      <c r="M1013" s="184">
        <f>+M1014+M1015+M1016+M1017+M1027+M1028+M1029+M1030+M1031+M1032+M1033+M1034+M1035+M1036</f>
        <v>72378.399999999994</v>
      </c>
      <c r="N1013" s="348">
        <f>+N1014+N1015+N1016+N1017+N1027+N1028+N1029+N1032+N1034+N1035+N1036</f>
        <v>83700</v>
      </c>
      <c r="O1013" s="221">
        <f>+O1014+O1015+O1016+O1017+O1027+O1028+O1029+O1032+O1034+O1035+O1036</f>
        <v>3456</v>
      </c>
      <c r="P1013" s="353">
        <f t="shared" si="371"/>
        <v>87156</v>
      </c>
      <c r="Q1013" s="331">
        <f>+Q1014+Q1015+Q1016+Q1017+Q1027+Q1028+Q1029+Q1032+Q1034+Q1035+Q1036</f>
        <v>4259</v>
      </c>
      <c r="R1013" s="378">
        <f t="shared" ref="R1013:R1036" si="374">+Q1013+P1013</f>
        <v>91415</v>
      </c>
      <c r="S1013" s="331">
        <f>+S1014+S1015+S1016+S1017+S1027+S1028+S1029+S1032+S1034+S1035+S1036</f>
        <v>40549.18</v>
      </c>
      <c r="T1013" s="373"/>
    </row>
    <row r="1014" spans="1:24" ht="14.1" customHeight="1" x14ac:dyDescent="0.25">
      <c r="A1014" s="43"/>
      <c r="B1014" s="44">
        <v>5500</v>
      </c>
      <c r="C1014" s="45" t="s">
        <v>230</v>
      </c>
      <c r="D1014" s="20">
        <v>2328</v>
      </c>
      <c r="E1014" s="156">
        <v>3000</v>
      </c>
      <c r="F1014" s="20"/>
      <c r="G1014" s="273"/>
      <c r="H1014" s="156">
        <f t="shared" si="367"/>
        <v>3000</v>
      </c>
      <c r="I1014" s="207"/>
      <c r="J1014" s="157"/>
      <c r="K1014" s="157"/>
      <c r="L1014" s="157">
        <v>3000</v>
      </c>
      <c r="M1014" s="157">
        <v>3174</v>
      </c>
      <c r="N1014" s="351">
        <v>3200</v>
      </c>
      <c r="O1014" s="225"/>
      <c r="P1014" s="354">
        <f t="shared" si="371"/>
        <v>3200</v>
      </c>
      <c r="Q1014" s="331"/>
      <c r="R1014" s="377">
        <f t="shared" si="374"/>
        <v>3200</v>
      </c>
      <c r="S1014" s="331">
        <v>1805</v>
      </c>
      <c r="T1014" s="373"/>
    </row>
    <row r="1015" spans="1:24" ht="14.1" customHeight="1" x14ac:dyDescent="0.25">
      <c r="A1015" s="43"/>
      <c r="B1015" s="44">
        <v>5503</v>
      </c>
      <c r="C1015" s="45" t="s">
        <v>157</v>
      </c>
      <c r="D1015" s="20">
        <v>600</v>
      </c>
      <c r="E1015" s="156"/>
      <c r="F1015" s="20"/>
      <c r="G1015" s="273"/>
      <c r="H1015" s="156">
        <f t="shared" si="367"/>
        <v>0</v>
      </c>
      <c r="I1015" s="207"/>
      <c r="J1015" s="157"/>
      <c r="K1015" s="157"/>
      <c r="L1015" s="157"/>
      <c r="M1015" s="157"/>
      <c r="N1015" s="351">
        <v>0</v>
      </c>
      <c r="O1015" s="225"/>
      <c r="P1015" s="354">
        <f t="shared" si="371"/>
        <v>0</v>
      </c>
      <c r="Q1015" s="331"/>
      <c r="R1015" s="377">
        <f t="shared" si="374"/>
        <v>0</v>
      </c>
      <c r="S1015" s="331"/>
      <c r="T1015" s="373"/>
    </row>
    <row r="1016" spans="1:24" ht="14.1" customHeight="1" x14ac:dyDescent="0.25">
      <c r="A1016" s="43"/>
      <c r="B1016" s="44">
        <v>5504</v>
      </c>
      <c r="C1016" s="45" t="s">
        <v>169</v>
      </c>
      <c r="D1016" s="20">
        <v>321</v>
      </c>
      <c r="E1016" s="156">
        <v>500</v>
      </c>
      <c r="F1016" s="20"/>
      <c r="G1016" s="273"/>
      <c r="H1016" s="156">
        <f t="shared" si="367"/>
        <v>500</v>
      </c>
      <c r="I1016" s="207"/>
      <c r="J1016" s="157"/>
      <c r="K1016" s="157"/>
      <c r="L1016" s="157">
        <v>500</v>
      </c>
      <c r="M1016" s="157">
        <v>1058</v>
      </c>
      <c r="N1016" s="351">
        <v>500</v>
      </c>
      <c r="O1016" s="225"/>
      <c r="P1016" s="354">
        <f t="shared" si="371"/>
        <v>500</v>
      </c>
      <c r="Q1016" s="331"/>
      <c r="R1016" s="377">
        <f t="shared" si="374"/>
        <v>500</v>
      </c>
      <c r="S1016" s="331">
        <v>416</v>
      </c>
      <c r="T1016" s="373"/>
    </row>
    <row r="1017" spans="1:24" ht="14.1" customHeight="1" x14ac:dyDescent="0.25">
      <c r="A1017" s="43"/>
      <c r="B1017" s="44">
        <v>5511</v>
      </c>
      <c r="C1017" s="45" t="s">
        <v>440</v>
      </c>
      <c r="D1017" s="20">
        <f>SUM(D1018:D1026)</f>
        <v>36205</v>
      </c>
      <c r="E1017" s="156">
        <f>SUM(E1018:E1022)</f>
        <v>45500</v>
      </c>
      <c r="F1017" s="20"/>
      <c r="G1017" s="273"/>
      <c r="H1017" s="156">
        <f t="shared" si="367"/>
        <v>45500</v>
      </c>
      <c r="I1017" s="207"/>
      <c r="J1017" s="157">
        <v>-10000</v>
      </c>
      <c r="K1017" s="157">
        <v>2925</v>
      </c>
      <c r="L1017" s="157">
        <v>38425</v>
      </c>
      <c r="M1017" s="157">
        <v>37786.639999999999</v>
      </c>
      <c r="N1017" s="351">
        <f>+N1018+N1019+N1020+N1021+N1022+N1023+N1024+N1025+N1026</f>
        <v>46200</v>
      </c>
      <c r="O1017" s="225"/>
      <c r="P1017" s="354">
        <f t="shared" si="371"/>
        <v>46200</v>
      </c>
      <c r="Q1017" s="331"/>
      <c r="R1017" s="377">
        <f t="shared" si="374"/>
        <v>46200</v>
      </c>
      <c r="S1017" s="331">
        <f>+S1018+S1019+S1020+S1021+S1022+S1023+S1024+S1025+S1026</f>
        <v>23938.18</v>
      </c>
      <c r="T1017" s="428"/>
      <c r="U1017" s="428"/>
      <c r="V1017" s="428"/>
      <c r="W1017" s="428"/>
      <c r="X1017" s="428"/>
    </row>
    <row r="1018" spans="1:24" ht="14.1" customHeight="1" x14ac:dyDescent="0.25">
      <c r="A1018" s="43"/>
      <c r="B1018" s="44"/>
      <c r="C1018" s="104" t="s">
        <v>281</v>
      </c>
      <c r="D1018" s="105"/>
      <c r="E1018" s="173">
        <v>3500</v>
      </c>
      <c r="F1018" s="20"/>
      <c r="G1018" s="273"/>
      <c r="H1018" s="156">
        <f t="shared" si="367"/>
        <v>3500</v>
      </c>
      <c r="I1018" s="207"/>
      <c r="J1018" s="157"/>
      <c r="K1018" s="157"/>
      <c r="L1018" s="204">
        <v>0</v>
      </c>
      <c r="M1018" s="204">
        <v>2360.2800000000002</v>
      </c>
      <c r="N1018" s="356">
        <v>3500</v>
      </c>
      <c r="O1018" s="330"/>
      <c r="P1018" s="355">
        <f t="shared" si="371"/>
        <v>3500</v>
      </c>
      <c r="Q1018" s="331"/>
      <c r="R1018" s="377">
        <f t="shared" si="374"/>
        <v>3500</v>
      </c>
      <c r="S1018" s="331"/>
      <c r="T1018" s="373"/>
    </row>
    <row r="1019" spans="1:24" ht="14.1" customHeight="1" x14ac:dyDescent="0.25">
      <c r="A1019" s="43"/>
      <c r="B1019" s="44"/>
      <c r="C1019" s="104" t="s">
        <v>282</v>
      </c>
      <c r="D1019" s="105">
        <v>25100</v>
      </c>
      <c r="E1019" s="173">
        <v>26000</v>
      </c>
      <c r="F1019" s="20"/>
      <c r="G1019" s="273"/>
      <c r="H1019" s="156">
        <f t="shared" si="367"/>
        <v>26000</v>
      </c>
      <c r="I1019" s="207"/>
      <c r="J1019" s="157"/>
      <c r="K1019" s="157"/>
      <c r="L1019" s="204">
        <v>0</v>
      </c>
      <c r="M1019" s="204">
        <v>18420.47</v>
      </c>
      <c r="N1019" s="356">
        <v>26000</v>
      </c>
      <c r="O1019" s="330"/>
      <c r="P1019" s="355">
        <f t="shared" si="371"/>
        <v>26000</v>
      </c>
      <c r="Q1019" s="331"/>
      <c r="R1019" s="377">
        <f t="shared" si="374"/>
        <v>26000</v>
      </c>
      <c r="S1019" s="331">
        <v>14217.1</v>
      </c>
      <c r="T1019" s="373"/>
    </row>
    <row r="1020" spans="1:24" ht="14.1" customHeight="1" x14ac:dyDescent="0.25">
      <c r="A1020" s="43"/>
      <c r="B1020" s="44"/>
      <c r="C1020" s="104" t="s">
        <v>283</v>
      </c>
      <c r="D1020" s="105">
        <v>854</v>
      </c>
      <c r="E1020" s="173">
        <v>1200</v>
      </c>
      <c r="F1020" s="20"/>
      <c r="G1020" s="273"/>
      <c r="H1020" s="156">
        <f t="shared" si="367"/>
        <v>1200</v>
      </c>
      <c r="I1020" s="207"/>
      <c r="J1020" s="157"/>
      <c r="K1020" s="157"/>
      <c r="L1020" s="204">
        <v>0</v>
      </c>
      <c r="M1020" s="204">
        <v>741.66</v>
      </c>
      <c r="N1020" s="356">
        <v>1200</v>
      </c>
      <c r="O1020" s="330"/>
      <c r="P1020" s="355">
        <f t="shared" si="371"/>
        <v>1200</v>
      </c>
      <c r="Q1020" s="331"/>
      <c r="R1020" s="377">
        <f t="shared" si="374"/>
        <v>1200</v>
      </c>
      <c r="S1020" s="331">
        <v>427.71</v>
      </c>
      <c r="T1020" s="373"/>
    </row>
    <row r="1021" spans="1:24" ht="14.1" customHeight="1" x14ac:dyDescent="0.25">
      <c r="A1021" s="43"/>
      <c r="B1021" s="44"/>
      <c r="C1021" s="104" t="s">
        <v>446</v>
      </c>
      <c r="D1021" s="105">
        <v>5681</v>
      </c>
      <c r="E1021" s="173">
        <v>5000</v>
      </c>
      <c r="F1021" s="20"/>
      <c r="G1021" s="273"/>
      <c r="H1021" s="156">
        <f t="shared" si="367"/>
        <v>5000</v>
      </c>
      <c r="I1021" s="207"/>
      <c r="J1021" s="157"/>
      <c r="K1021" s="157"/>
      <c r="L1021" s="204">
        <v>0</v>
      </c>
      <c r="M1021" s="204">
        <v>4804</v>
      </c>
      <c r="N1021" s="356">
        <v>5000</v>
      </c>
      <c r="O1021" s="330"/>
      <c r="P1021" s="355">
        <f t="shared" si="371"/>
        <v>5000</v>
      </c>
      <c r="Q1021" s="331"/>
      <c r="R1021" s="377">
        <f t="shared" si="374"/>
        <v>5000</v>
      </c>
      <c r="S1021" s="331">
        <v>2236</v>
      </c>
      <c r="T1021" s="373"/>
      <c r="V1021" s="452"/>
    </row>
    <row r="1022" spans="1:24" ht="14.1" customHeight="1" x14ac:dyDescent="0.25">
      <c r="A1022" s="43"/>
      <c r="B1022" s="44"/>
      <c r="C1022" s="104" t="s">
        <v>285</v>
      </c>
      <c r="D1022" s="105">
        <v>3154</v>
      </c>
      <c r="E1022" s="173">
        <v>9800</v>
      </c>
      <c r="F1022" s="20"/>
      <c r="G1022" s="273"/>
      <c r="H1022" s="156">
        <f t="shared" si="367"/>
        <v>9800</v>
      </c>
      <c r="I1022" s="207"/>
      <c r="J1022" s="157"/>
      <c r="K1022" s="157"/>
      <c r="L1022" s="204">
        <v>0</v>
      </c>
      <c r="M1022" s="204">
        <v>1550.2</v>
      </c>
      <c r="N1022" s="356">
        <v>10000</v>
      </c>
      <c r="O1022" s="330"/>
      <c r="P1022" s="355">
        <f t="shared" si="371"/>
        <v>10000</v>
      </c>
      <c r="Q1022" s="331"/>
      <c r="R1022" s="377">
        <f t="shared" si="374"/>
        <v>10000</v>
      </c>
      <c r="S1022" s="331">
        <v>3338.22</v>
      </c>
      <c r="T1022" s="373"/>
    </row>
    <row r="1023" spans="1:24" ht="14.1" customHeight="1" x14ac:dyDescent="0.25">
      <c r="A1023" s="43"/>
      <c r="B1023" s="44"/>
      <c r="C1023" s="104" t="s">
        <v>475</v>
      </c>
      <c r="D1023" s="105">
        <v>135</v>
      </c>
      <c r="E1023" s="173"/>
      <c r="F1023" s="20"/>
      <c r="G1023" s="273"/>
      <c r="H1023" s="156">
        <f t="shared" si="367"/>
        <v>0</v>
      </c>
      <c r="I1023" s="207"/>
      <c r="J1023" s="157"/>
      <c r="K1023" s="157"/>
      <c r="L1023" s="204">
        <v>0</v>
      </c>
      <c r="M1023" s="204">
        <v>229.68</v>
      </c>
      <c r="N1023" s="356">
        <v>0</v>
      </c>
      <c r="O1023" s="330"/>
      <c r="P1023" s="355">
        <f t="shared" si="371"/>
        <v>0</v>
      </c>
      <c r="Q1023" s="331"/>
      <c r="R1023" s="377">
        <f t="shared" si="374"/>
        <v>0</v>
      </c>
      <c r="S1023" s="331">
        <v>245.4</v>
      </c>
      <c r="T1023" s="373"/>
    </row>
    <row r="1024" spans="1:24" ht="14.1" customHeight="1" x14ac:dyDescent="0.25">
      <c r="A1024" s="43"/>
      <c r="B1024" s="44"/>
      <c r="C1024" s="104" t="s">
        <v>476</v>
      </c>
      <c r="D1024" s="105">
        <v>181</v>
      </c>
      <c r="E1024" s="173"/>
      <c r="F1024" s="20"/>
      <c r="G1024" s="273"/>
      <c r="H1024" s="156">
        <f t="shared" si="367"/>
        <v>0</v>
      </c>
      <c r="I1024" s="207"/>
      <c r="J1024" s="157"/>
      <c r="K1024" s="157"/>
      <c r="L1024" s="204">
        <v>0</v>
      </c>
      <c r="M1024" s="204">
        <v>9074.7999999999993</v>
      </c>
      <c r="N1024" s="356">
        <v>0</v>
      </c>
      <c r="O1024" s="330"/>
      <c r="P1024" s="355">
        <f t="shared" si="371"/>
        <v>0</v>
      </c>
      <c r="Q1024" s="331"/>
      <c r="R1024" s="377">
        <f t="shared" si="374"/>
        <v>0</v>
      </c>
      <c r="S1024" s="331">
        <v>3188.25</v>
      </c>
      <c r="T1024" s="373"/>
    </row>
    <row r="1025" spans="1:22" ht="14.1" customHeight="1" x14ac:dyDescent="0.25">
      <c r="A1025" s="43"/>
      <c r="B1025" s="44"/>
      <c r="C1025" s="104" t="s">
        <v>477</v>
      </c>
      <c r="D1025" s="105">
        <v>162</v>
      </c>
      <c r="E1025" s="173"/>
      <c r="F1025" s="20"/>
      <c r="G1025" s="273"/>
      <c r="H1025" s="156">
        <f t="shared" si="367"/>
        <v>0</v>
      </c>
      <c r="I1025" s="207"/>
      <c r="J1025" s="157"/>
      <c r="K1025" s="157"/>
      <c r="L1025" s="204"/>
      <c r="M1025" s="204">
        <v>78</v>
      </c>
      <c r="N1025" s="356">
        <v>0</v>
      </c>
      <c r="O1025" s="330"/>
      <c r="P1025" s="355">
        <f t="shared" si="371"/>
        <v>0</v>
      </c>
      <c r="Q1025" s="331"/>
      <c r="R1025" s="377">
        <f t="shared" si="374"/>
        <v>0</v>
      </c>
      <c r="S1025" s="331">
        <v>285.5</v>
      </c>
      <c r="T1025" s="373"/>
    </row>
    <row r="1026" spans="1:22" ht="14.1" customHeight="1" x14ac:dyDescent="0.25">
      <c r="A1026" s="43"/>
      <c r="B1026" s="44"/>
      <c r="C1026" s="104" t="s">
        <v>478</v>
      </c>
      <c r="D1026" s="105">
        <v>938</v>
      </c>
      <c r="E1026" s="173"/>
      <c r="F1026" s="20"/>
      <c r="G1026" s="273"/>
      <c r="H1026" s="156">
        <f t="shared" si="367"/>
        <v>0</v>
      </c>
      <c r="I1026" s="207"/>
      <c r="J1026" s="157"/>
      <c r="K1026" s="157"/>
      <c r="L1026" s="204"/>
      <c r="M1026" s="204">
        <v>560</v>
      </c>
      <c r="N1026" s="356">
        <v>500</v>
      </c>
      <c r="O1026" s="330"/>
      <c r="P1026" s="355">
        <f t="shared" si="371"/>
        <v>500</v>
      </c>
      <c r="Q1026" s="331"/>
      <c r="R1026" s="377">
        <f t="shared" si="374"/>
        <v>500</v>
      </c>
      <c r="S1026" s="331"/>
      <c r="T1026" s="373"/>
    </row>
    <row r="1027" spans="1:22" ht="14.1" customHeight="1" x14ac:dyDescent="0.25">
      <c r="A1027" s="43"/>
      <c r="B1027" s="44">
        <v>5513</v>
      </c>
      <c r="C1027" s="45" t="s">
        <v>303</v>
      </c>
      <c r="D1027" s="20">
        <v>1223</v>
      </c>
      <c r="E1027" s="156">
        <v>2000</v>
      </c>
      <c r="F1027" s="20"/>
      <c r="G1027" s="273"/>
      <c r="H1027" s="156">
        <f t="shared" si="367"/>
        <v>1500</v>
      </c>
      <c r="I1027" s="207">
        <v>-500</v>
      </c>
      <c r="J1027" s="157"/>
      <c r="K1027" s="157"/>
      <c r="L1027" s="157">
        <v>1500</v>
      </c>
      <c r="M1027" s="157">
        <v>853</v>
      </c>
      <c r="N1027" s="351">
        <v>2000</v>
      </c>
      <c r="O1027" s="225"/>
      <c r="P1027" s="354">
        <f t="shared" si="371"/>
        <v>2000</v>
      </c>
      <c r="Q1027" s="331"/>
      <c r="R1027" s="377">
        <f t="shared" si="374"/>
        <v>2000</v>
      </c>
      <c r="S1027" s="331">
        <v>329</v>
      </c>
      <c r="T1027" s="373"/>
    </row>
    <row r="1028" spans="1:22" ht="14.1" customHeight="1" x14ac:dyDescent="0.25">
      <c r="A1028" s="43"/>
      <c r="B1028" s="44">
        <v>5514</v>
      </c>
      <c r="C1028" s="45" t="s">
        <v>361</v>
      </c>
      <c r="D1028" s="20">
        <v>11735</v>
      </c>
      <c r="E1028" s="156">
        <v>16000</v>
      </c>
      <c r="F1028" s="20"/>
      <c r="G1028" s="273"/>
      <c r="H1028" s="156">
        <f t="shared" si="367"/>
        <v>16000</v>
      </c>
      <c r="I1028" s="207"/>
      <c r="J1028" s="157"/>
      <c r="K1028" s="157"/>
      <c r="L1028" s="157">
        <v>16000</v>
      </c>
      <c r="M1028" s="157">
        <v>13902.83</v>
      </c>
      <c r="N1028" s="351">
        <v>16000</v>
      </c>
      <c r="O1028" s="225"/>
      <c r="P1028" s="354">
        <f t="shared" si="371"/>
        <v>16000</v>
      </c>
      <c r="Q1028" s="331"/>
      <c r="R1028" s="377">
        <f t="shared" si="374"/>
        <v>16000</v>
      </c>
      <c r="S1028" s="331">
        <v>7716</v>
      </c>
      <c r="T1028" s="373"/>
    </row>
    <row r="1029" spans="1:22" ht="14.1" customHeight="1" x14ac:dyDescent="0.25">
      <c r="A1029" s="43"/>
      <c r="B1029" s="44">
        <v>5515</v>
      </c>
      <c r="C1029" s="45" t="s">
        <v>362</v>
      </c>
      <c r="D1029" s="20">
        <v>5498</v>
      </c>
      <c r="E1029" s="156">
        <v>5500</v>
      </c>
      <c r="F1029" s="20"/>
      <c r="G1029" s="273"/>
      <c r="H1029" s="156">
        <f t="shared" si="367"/>
        <v>5500</v>
      </c>
      <c r="I1029" s="207"/>
      <c r="J1029" s="157">
        <v>3300</v>
      </c>
      <c r="K1029" s="157"/>
      <c r="L1029" s="157">
        <v>8800</v>
      </c>
      <c r="M1029" s="157">
        <v>4246.84</v>
      </c>
      <c r="N1029" s="351">
        <v>5500</v>
      </c>
      <c r="O1029" s="225"/>
      <c r="P1029" s="354">
        <f t="shared" si="371"/>
        <v>5500</v>
      </c>
      <c r="Q1029" s="331"/>
      <c r="R1029" s="377">
        <f t="shared" si="374"/>
        <v>5500</v>
      </c>
      <c r="S1029" s="331">
        <v>3115</v>
      </c>
      <c r="T1029" s="373"/>
    </row>
    <row r="1030" spans="1:22" ht="14.1" customHeight="1" x14ac:dyDescent="0.25">
      <c r="A1030" s="43"/>
      <c r="B1030" s="44">
        <v>5516</v>
      </c>
      <c r="C1030" s="85" t="s">
        <v>186</v>
      </c>
      <c r="D1030" s="20"/>
      <c r="E1030" s="156"/>
      <c r="F1030" s="20"/>
      <c r="G1030" s="273"/>
      <c r="H1030" s="156"/>
      <c r="I1030" s="207"/>
      <c r="J1030" s="157"/>
      <c r="K1030" s="157"/>
      <c r="L1030" s="157">
        <v>0</v>
      </c>
      <c r="M1030" s="157">
        <v>2037.6</v>
      </c>
      <c r="N1030" s="351"/>
      <c r="O1030" s="225"/>
      <c r="P1030" s="354">
        <f t="shared" si="371"/>
        <v>0</v>
      </c>
      <c r="Q1030" s="331"/>
      <c r="R1030" s="377">
        <f t="shared" si="374"/>
        <v>0</v>
      </c>
      <c r="S1030" s="331"/>
      <c r="T1030" s="373"/>
    </row>
    <row r="1031" spans="1:22" ht="14.1" customHeight="1" x14ac:dyDescent="0.25">
      <c r="A1031" s="43"/>
      <c r="B1031" s="44">
        <v>5521</v>
      </c>
      <c r="C1031" s="45" t="s">
        <v>321</v>
      </c>
      <c r="D1031" s="20"/>
      <c r="E1031" s="156"/>
      <c r="F1031" s="20"/>
      <c r="G1031" s="273"/>
      <c r="H1031" s="156"/>
      <c r="I1031" s="207"/>
      <c r="J1031" s="157"/>
      <c r="K1031" s="157"/>
      <c r="L1031" s="157"/>
      <c r="M1031" s="157">
        <v>118</v>
      </c>
      <c r="N1031" s="351"/>
      <c r="O1031" s="225"/>
      <c r="P1031" s="354">
        <f t="shared" si="371"/>
        <v>0</v>
      </c>
      <c r="Q1031" s="331"/>
      <c r="R1031" s="377">
        <f t="shared" si="374"/>
        <v>0</v>
      </c>
      <c r="S1031" s="331"/>
      <c r="T1031" s="373"/>
      <c r="V1031" s="428"/>
    </row>
    <row r="1032" spans="1:22" ht="14.1" customHeight="1" x14ac:dyDescent="0.25">
      <c r="A1032" s="43"/>
      <c r="B1032" s="44">
        <v>5522</v>
      </c>
      <c r="C1032" s="45" t="s">
        <v>479</v>
      </c>
      <c r="D1032" s="20">
        <v>119</v>
      </c>
      <c r="E1032" s="156">
        <v>300</v>
      </c>
      <c r="F1032" s="20"/>
      <c r="G1032" s="273"/>
      <c r="H1032" s="156">
        <f t="shared" si="367"/>
        <v>300</v>
      </c>
      <c r="I1032" s="207"/>
      <c r="J1032" s="157"/>
      <c r="K1032" s="157"/>
      <c r="L1032" s="157">
        <v>300</v>
      </c>
      <c r="M1032" s="157">
        <v>83.18</v>
      </c>
      <c r="N1032" s="351">
        <v>300</v>
      </c>
      <c r="O1032" s="225"/>
      <c r="P1032" s="354">
        <f t="shared" si="371"/>
        <v>300</v>
      </c>
      <c r="Q1032" s="331"/>
      <c r="R1032" s="377">
        <f t="shared" si="374"/>
        <v>300</v>
      </c>
      <c r="S1032" s="331"/>
      <c r="T1032" s="373"/>
    </row>
    <row r="1033" spans="1:22" ht="14.1" customHeight="1" x14ac:dyDescent="0.25">
      <c r="A1033" s="43"/>
      <c r="B1033" s="44">
        <v>5523</v>
      </c>
      <c r="C1033" s="45" t="s">
        <v>480</v>
      </c>
      <c r="D1033" s="20"/>
      <c r="E1033" s="156"/>
      <c r="F1033" s="20"/>
      <c r="G1033" s="273"/>
      <c r="H1033" s="156"/>
      <c r="I1033" s="207"/>
      <c r="J1033" s="157"/>
      <c r="K1033" s="157"/>
      <c r="L1033" s="157">
        <v>0</v>
      </c>
      <c r="M1033" s="157">
        <v>0</v>
      </c>
      <c r="N1033" s="351"/>
      <c r="O1033" s="225"/>
      <c r="P1033" s="354">
        <f t="shared" si="371"/>
        <v>0</v>
      </c>
      <c r="Q1033" s="331"/>
      <c r="R1033" s="377">
        <f t="shared" si="374"/>
        <v>0</v>
      </c>
      <c r="S1033" s="331"/>
      <c r="T1033" s="373"/>
    </row>
    <row r="1034" spans="1:22" ht="14.1" customHeight="1" x14ac:dyDescent="0.25">
      <c r="A1034" s="43"/>
      <c r="B1034" s="44">
        <v>5524</v>
      </c>
      <c r="C1034" s="187" t="s">
        <v>459</v>
      </c>
      <c r="D1034" s="20">
        <v>2481</v>
      </c>
      <c r="E1034" s="156">
        <v>3000</v>
      </c>
      <c r="F1034" s="20"/>
      <c r="G1034" s="273"/>
      <c r="H1034" s="156">
        <f t="shared" si="367"/>
        <v>3000</v>
      </c>
      <c r="I1034" s="207"/>
      <c r="J1034" s="157"/>
      <c r="K1034" s="157"/>
      <c r="L1034" s="157">
        <v>3000</v>
      </c>
      <c r="M1034" s="157">
        <v>1610</v>
      </c>
      <c r="N1034" s="351">
        <v>3000</v>
      </c>
      <c r="O1034" s="225"/>
      <c r="P1034" s="354">
        <f t="shared" si="371"/>
        <v>3000</v>
      </c>
      <c r="Q1034" s="331">
        <v>4259</v>
      </c>
      <c r="R1034" s="377">
        <f t="shared" si="374"/>
        <v>7259</v>
      </c>
      <c r="S1034" s="331">
        <v>971</v>
      </c>
      <c r="T1034" s="373"/>
    </row>
    <row r="1035" spans="1:22" ht="14.1" customHeight="1" x14ac:dyDescent="0.25">
      <c r="A1035" s="43"/>
      <c r="B1035" s="44">
        <v>5525</v>
      </c>
      <c r="C1035" s="45" t="s">
        <v>481</v>
      </c>
      <c r="D1035" s="20">
        <v>3028</v>
      </c>
      <c r="E1035" s="156">
        <v>7500</v>
      </c>
      <c r="F1035" s="20"/>
      <c r="G1035" s="273"/>
      <c r="H1035" s="156">
        <f t="shared" si="367"/>
        <v>7500</v>
      </c>
      <c r="I1035" s="207"/>
      <c r="J1035" s="157"/>
      <c r="K1035" s="157"/>
      <c r="L1035" s="157">
        <v>7500</v>
      </c>
      <c r="M1035" s="157">
        <v>5769.31</v>
      </c>
      <c r="N1035" s="351">
        <v>5000</v>
      </c>
      <c r="O1035" s="225"/>
      <c r="P1035" s="354">
        <f t="shared" si="371"/>
        <v>5000</v>
      </c>
      <c r="Q1035" s="331"/>
      <c r="R1035" s="377">
        <f t="shared" si="374"/>
        <v>5000</v>
      </c>
      <c r="S1035" s="331">
        <v>1634</v>
      </c>
      <c r="T1035" s="373"/>
    </row>
    <row r="1036" spans="1:22" ht="14.1" customHeight="1" x14ac:dyDescent="0.25">
      <c r="A1036" s="43"/>
      <c r="B1036" s="44">
        <v>5540</v>
      </c>
      <c r="C1036" s="45" t="s">
        <v>482</v>
      </c>
      <c r="D1036" s="20">
        <v>7125</v>
      </c>
      <c r="E1036" s="156">
        <v>2000</v>
      </c>
      <c r="F1036" s="20"/>
      <c r="G1036" s="273"/>
      <c r="H1036" s="156">
        <f t="shared" si="367"/>
        <v>2000</v>
      </c>
      <c r="I1036" s="207"/>
      <c r="J1036" s="157">
        <v>8189</v>
      </c>
      <c r="K1036" s="157">
        <v>500</v>
      </c>
      <c r="L1036" s="157">
        <v>10689</v>
      </c>
      <c r="M1036" s="157">
        <v>1739</v>
      </c>
      <c r="N1036" s="351">
        <v>2000</v>
      </c>
      <c r="O1036" s="225">
        <v>3456</v>
      </c>
      <c r="P1036" s="354">
        <f t="shared" si="371"/>
        <v>5456</v>
      </c>
      <c r="Q1036" s="331"/>
      <c r="R1036" s="377">
        <f t="shared" si="374"/>
        <v>5456</v>
      </c>
      <c r="S1036" s="331">
        <v>625</v>
      </c>
      <c r="T1036" s="373"/>
    </row>
    <row r="1037" spans="1:22" ht="14.1" customHeight="1" x14ac:dyDescent="0.25">
      <c r="A1037" s="67" t="s">
        <v>461</v>
      </c>
      <c r="B1037" s="68"/>
      <c r="C1037" s="69" t="s">
        <v>483</v>
      </c>
      <c r="D1037" s="79">
        <f>+D1038+D1039</f>
        <v>287935</v>
      </c>
      <c r="E1037" s="79">
        <f>+E1038+E1039</f>
        <v>301625</v>
      </c>
      <c r="F1037" s="79">
        <f>+F1038+F1039</f>
        <v>0</v>
      </c>
      <c r="G1037" s="238"/>
      <c r="H1037" s="79">
        <f t="shared" si="367"/>
        <v>282794</v>
      </c>
      <c r="I1037" s="239">
        <f>+I1038+I1039</f>
        <v>-18831</v>
      </c>
      <c r="J1037" s="75">
        <f>+J1038+J1039</f>
        <v>0</v>
      </c>
      <c r="K1037" s="75">
        <f t="shared" ref="K1037:M1037" si="375">+K1038+K1039</f>
        <v>0</v>
      </c>
      <c r="L1037" s="75">
        <f t="shared" si="375"/>
        <v>282794</v>
      </c>
      <c r="M1037" s="75">
        <f t="shared" si="375"/>
        <v>255027.11000000002</v>
      </c>
      <c r="N1037" s="352">
        <f>+N1038+N1039</f>
        <v>282794</v>
      </c>
      <c r="O1037" s="224">
        <f>+O1038+O1039</f>
        <v>-15160</v>
      </c>
      <c r="P1037" s="352">
        <f>+O1037+N1037</f>
        <v>267634</v>
      </c>
      <c r="Q1037" s="341"/>
      <c r="R1037" s="379">
        <f>+Q1037+P1037</f>
        <v>267634</v>
      </c>
      <c r="S1037" s="224">
        <f>+S1038+S1039</f>
        <v>156520</v>
      </c>
      <c r="T1037" s="373"/>
    </row>
    <row r="1038" spans="1:22" ht="14.1" customHeight="1" x14ac:dyDescent="0.25">
      <c r="A1038" s="43"/>
      <c r="B1038" s="50" t="s">
        <v>151</v>
      </c>
      <c r="C1038" s="51" t="s">
        <v>152</v>
      </c>
      <c r="D1038" s="19">
        <v>283249</v>
      </c>
      <c r="E1038" s="153">
        <v>295444</v>
      </c>
      <c r="F1038" s="21"/>
      <c r="G1038" s="273"/>
      <c r="H1038" s="156">
        <f t="shared" si="367"/>
        <v>276939</v>
      </c>
      <c r="I1038" s="205">
        <v>-18505</v>
      </c>
      <c r="J1038" s="184"/>
      <c r="K1038" s="184"/>
      <c r="L1038" s="184">
        <v>276939</v>
      </c>
      <c r="M1038" s="184">
        <v>249220.29</v>
      </c>
      <c r="N1038" s="348">
        <v>276939</v>
      </c>
      <c r="O1038" s="221">
        <v>-14436</v>
      </c>
      <c r="P1038" s="353">
        <f t="shared" ref="P1038:P1041" si="376">+O1038+N1038</f>
        <v>262503</v>
      </c>
      <c r="Q1038" s="331"/>
      <c r="R1038" s="377">
        <f>+Q1038+P1038</f>
        <v>262503</v>
      </c>
      <c r="S1038" s="331">
        <v>152073</v>
      </c>
      <c r="T1038" s="373"/>
    </row>
    <row r="1039" spans="1:22" ht="14.1" customHeight="1" x14ac:dyDescent="0.25">
      <c r="A1039" s="43"/>
      <c r="B1039" s="50" t="s">
        <v>153</v>
      </c>
      <c r="C1039" s="51" t="s">
        <v>154</v>
      </c>
      <c r="D1039" s="21">
        <f>+D1040+D1041</f>
        <v>4686</v>
      </c>
      <c r="E1039" s="153">
        <f>+E1040+E1041</f>
        <v>6181</v>
      </c>
      <c r="F1039" s="21">
        <f>+F1040+F1041</f>
        <v>0</v>
      </c>
      <c r="G1039" s="61">
        <f t="shared" ref="G1039:I1039" si="377">+G1040+G1041</f>
        <v>0</v>
      </c>
      <c r="H1039" s="156">
        <f t="shared" si="367"/>
        <v>5855</v>
      </c>
      <c r="I1039" s="205">
        <f t="shared" si="377"/>
        <v>-326</v>
      </c>
      <c r="J1039" s="184"/>
      <c r="K1039" s="184"/>
      <c r="L1039" s="184">
        <v>5855</v>
      </c>
      <c r="M1039" s="184">
        <v>5806.82</v>
      </c>
      <c r="N1039" s="348">
        <f>+N1040+N1041</f>
        <v>5855</v>
      </c>
      <c r="O1039" s="221">
        <f>+O1040+O1041</f>
        <v>-724</v>
      </c>
      <c r="P1039" s="353">
        <f t="shared" si="376"/>
        <v>5131</v>
      </c>
      <c r="Q1039" s="331"/>
      <c r="R1039" s="377">
        <f t="shared" ref="R1039:R1041" si="378">+Q1039+P1039</f>
        <v>5131</v>
      </c>
      <c r="S1039" s="331">
        <f>+S1040+S1041</f>
        <v>4447</v>
      </c>
      <c r="T1039" s="373"/>
    </row>
    <row r="1040" spans="1:22" ht="14.1" customHeight="1" x14ac:dyDescent="0.25">
      <c r="A1040" s="43"/>
      <c r="B1040" s="44">
        <v>5504</v>
      </c>
      <c r="C1040" s="45" t="s">
        <v>169</v>
      </c>
      <c r="D1040" s="20">
        <v>1580</v>
      </c>
      <c r="E1040" s="156">
        <v>1456</v>
      </c>
      <c r="F1040" s="20"/>
      <c r="G1040" s="273"/>
      <c r="H1040" s="156">
        <f t="shared" si="367"/>
        <v>1356</v>
      </c>
      <c r="I1040" s="207">
        <v>-100</v>
      </c>
      <c r="J1040" s="157"/>
      <c r="K1040" s="157"/>
      <c r="L1040" s="157">
        <v>1356</v>
      </c>
      <c r="M1040" s="157">
        <v>1308</v>
      </c>
      <c r="N1040" s="351">
        <v>1356</v>
      </c>
      <c r="O1040" s="225">
        <v>-379</v>
      </c>
      <c r="P1040" s="354">
        <f t="shared" si="376"/>
        <v>977</v>
      </c>
      <c r="Q1040" s="331"/>
      <c r="R1040" s="377">
        <f t="shared" si="378"/>
        <v>977</v>
      </c>
      <c r="S1040" s="331"/>
      <c r="T1040" s="373"/>
    </row>
    <row r="1041" spans="1:25" ht="14.1" customHeight="1" x14ac:dyDescent="0.25">
      <c r="A1041" s="43"/>
      <c r="B1041" s="44">
        <v>5524</v>
      </c>
      <c r="C1041" s="45" t="s">
        <v>418</v>
      </c>
      <c r="D1041" s="20">
        <v>3106</v>
      </c>
      <c r="E1041" s="156">
        <v>4725</v>
      </c>
      <c r="F1041" s="20"/>
      <c r="G1041" s="273"/>
      <c r="H1041" s="156">
        <f t="shared" si="367"/>
        <v>4499</v>
      </c>
      <c r="I1041" s="207">
        <v>-226</v>
      </c>
      <c r="J1041" s="157"/>
      <c r="K1041" s="157"/>
      <c r="L1041" s="157">
        <v>4499</v>
      </c>
      <c r="M1041" s="157">
        <v>4498.82</v>
      </c>
      <c r="N1041" s="351">
        <v>4499</v>
      </c>
      <c r="O1041" s="225">
        <v>-345</v>
      </c>
      <c r="P1041" s="354">
        <f t="shared" si="376"/>
        <v>4154</v>
      </c>
      <c r="Q1041" s="331"/>
      <c r="R1041" s="377">
        <f t="shared" si="378"/>
        <v>4154</v>
      </c>
      <c r="S1041" s="331">
        <v>4447</v>
      </c>
      <c r="T1041" s="373"/>
    </row>
    <row r="1042" spans="1:25" ht="14.1" customHeight="1" x14ac:dyDescent="0.25">
      <c r="A1042" s="82" t="s">
        <v>451</v>
      </c>
      <c r="B1042" s="68"/>
      <c r="C1042" s="69" t="s">
        <v>484</v>
      </c>
      <c r="D1042" s="79">
        <f t="shared" ref="D1042:I1042" si="379">+D1043</f>
        <v>0</v>
      </c>
      <c r="E1042" s="79">
        <f t="shared" si="379"/>
        <v>0</v>
      </c>
      <c r="F1042" s="79">
        <f t="shared" si="379"/>
        <v>0</v>
      </c>
      <c r="G1042" s="75">
        <f t="shared" si="379"/>
        <v>0</v>
      </c>
      <c r="H1042" s="79">
        <f t="shared" si="379"/>
        <v>36246</v>
      </c>
      <c r="I1042" s="239">
        <f t="shared" si="379"/>
        <v>36246</v>
      </c>
      <c r="J1042" s="75">
        <f>+J1043</f>
        <v>0</v>
      </c>
      <c r="K1042" s="75">
        <f t="shared" ref="K1042:M1042" si="380">+K1043</f>
        <v>0</v>
      </c>
      <c r="L1042" s="75">
        <f t="shared" si="380"/>
        <v>36246</v>
      </c>
      <c r="M1042" s="75">
        <f t="shared" si="380"/>
        <v>23757.73</v>
      </c>
      <c r="N1042" s="352">
        <f>+N1043</f>
        <v>36246</v>
      </c>
      <c r="O1042" s="224">
        <f>+O1043</f>
        <v>0</v>
      </c>
      <c r="P1042" s="352">
        <f>+O1042+N1042</f>
        <v>36246</v>
      </c>
      <c r="Q1042" s="341"/>
      <c r="R1042" s="379">
        <f>+Q1042+P1042</f>
        <v>36246</v>
      </c>
      <c r="S1042" s="224">
        <f>+S1043</f>
        <v>17670</v>
      </c>
      <c r="T1042" s="373"/>
    </row>
    <row r="1043" spans="1:25" ht="14.1" customHeight="1" x14ac:dyDescent="0.25">
      <c r="A1043" s="43"/>
      <c r="B1043" s="50" t="s">
        <v>151</v>
      </c>
      <c r="C1043" s="51" t="s">
        <v>197</v>
      </c>
      <c r="D1043" s="21"/>
      <c r="E1043" s="153"/>
      <c r="F1043" s="21"/>
      <c r="G1043" s="273"/>
      <c r="H1043" s="156">
        <f>+I1043</f>
        <v>36246</v>
      </c>
      <c r="I1043" s="205">
        <v>36246</v>
      </c>
      <c r="J1043" s="184"/>
      <c r="K1043" s="184"/>
      <c r="L1043" s="184">
        <v>36246</v>
      </c>
      <c r="M1043" s="184">
        <v>23757.73</v>
      </c>
      <c r="N1043" s="351">
        <v>36246</v>
      </c>
      <c r="O1043" s="225">
        <v>0</v>
      </c>
      <c r="P1043" s="351">
        <v>36246</v>
      </c>
      <c r="Q1043" s="331"/>
      <c r="R1043" s="385">
        <v>36246</v>
      </c>
      <c r="S1043" s="331">
        <v>17670</v>
      </c>
      <c r="T1043" s="373"/>
    </row>
    <row r="1044" spans="1:25" ht="14.1" customHeight="1" x14ac:dyDescent="0.25">
      <c r="A1044" s="82" t="s">
        <v>485</v>
      </c>
      <c r="B1044" s="68"/>
      <c r="C1044" s="69" t="s">
        <v>486</v>
      </c>
      <c r="D1044" s="79">
        <f>+D1045+D1046</f>
        <v>872302</v>
      </c>
      <c r="E1044" s="79">
        <f>+E1045+E1046</f>
        <v>853562</v>
      </c>
      <c r="F1044" s="79">
        <f>+F1045+F1046</f>
        <v>0</v>
      </c>
      <c r="G1044" s="238"/>
      <c r="H1044" s="79">
        <f t="shared" si="367"/>
        <v>833348</v>
      </c>
      <c r="I1044" s="239">
        <f>+I1045+I1046</f>
        <v>-20214</v>
      </c>
      <c r="J1044" s="75">
        <f>+J1045+J1046</f>
        <v>0</v>
      </c>
      <c r="K1044" s="75">
        <f t="shared" ref="K1044:M1044" si="381">+K1045+K1046</f>
        <v>0</v>
      </c>
      <c r="L1044" s="75">
        <f t="shared" si="381"/>
        <v>833348</v>
      </c>
      <c r="M1044" s="75">
        <f t="shared" si="381"/>
        <v>745375.35</v>
      </c>
      <c r="N1044" s="352">
        <f>+N1045+N1046</f>
        <v>833348</v>
      </c>
      <c r="O1044" s="224">
        <f>+O1045+O1046</f>
        <v>42560</v>
      </c>
      <c r="P1044" s="352">
        <f>+O1044+N1044</f>
        <v>875908</v>
      </c>
      <c r="Q1044" s="341"/>
      <c r="R1044" s="379">
        <f>+Q1044+P1044</f>
        <v>875908</v>
      </c>
      <c r="S1044" s="224">
        <f>+S1045+S1046</f>
        <v>492087</v>
      </c>
      <c r="T1044" s="373"/>
    </row>
    <row r="1045" spans="1:25" ht="14.1" customHeight="1" x14ac:dyDescent="0.25">
      <c r="A1045" s="43"/>
      <c r="B1045" s="50" t="s">
        <v>151</v>
      </c>
      <c r="C1045" s="51" t="s">
        <v>197</v>
      </c>
      <c r="D1045" s="25">
        <v>830447</v>
      </c>
      <c r="E1045" s="156">
        <v>823383</v>
      </c>
      <c r="F1045" s="20"/>
      <c r="G1045" s="273"/>
      <c r="H1045" s="156">
        <f t="shared" si="367"/>
        <v>803702</v>
      </c>
      <c r="I1045" s="207">
        <v>-19681</v>
      </c>
      <c r="J1045" s="157"/>
      <c r="K1045" s="157"/>
      <c r="L1045" s="157">
        <v>803702</v>
      </c>
      <c r="M1045" s="157">
        <v>716742.01</v>
      </c>
      <c r="N1045" s="348">
        <v>803702</v>
      </c>
      <c r="O1045" s="221">
        <v>42225</v>
      </c>
      <c r="P1045" s="348">
        <f>+O1045+N1045</f>
        <v>845927</v>
      </c>
      <c r="Q1045" s="331"/>
      <c r="R1045" s="377">
        <f>+Q1045+P1045</f>
        <v>845927</v>
      </c>
      <c r="S1045" s="331">
        <v>475233</v>
      </c>
      <c r="T1045" s="373"/>
    </row>
    <row r="1046" spans="1:25" ht="14.1" customHeight="1" x14ac:dyDescent="0.25">
      <c r="A1046" s="43"/>
      <c r="B1046" s="50" t="s">
        <v>153</v>
      </c>
      <c r="C1046" s="51" t="s">
        <v>198</v>
      </c>
      <c r="D1046" s="21">
        <f t="shared" ref="D1046:E1046" si="382">+D1047+D1048</f>
        <v>41855</v>
      </c>
      <c r="E1046" s="153">
        <f t="shared" si="382"/>
        <v>30179</v>
      </c>
      <c r="F1046" s="20"/>
      <c r="G1046" s="62"/>
      <c r="H1046" s="156">
        <f t="shared" si="367"/>
        <v>29646</v>
      </c>
      <c r="I1046" s="207">
        <f>+I1047+I1048</f>
        <v>-533</v>
      </c>
      <c r="J1046" s="157"/>
      <c r="K1046" s="157"/>
      <c r="L1046" s="157">
        <v>29646</v>
      </c>
      <c r="M1046" s="157">
        <v>28633.34</v>
      </c>
      <c r="N1046" s="348">
        <f>+N1047+N1048</f>
        <v>29646</v>
      </c>
      <c r="O1046" s="325">
        <f>+O1047+O1048</f>
        <v>335</v>
      </c>
      <c r="P1046" s="348">
        <f t="shared" ref="P1046:P1048" si="383">+O1046+N1046</f>
        <v>29981</v>
      </c>
      <c r="Q1046" s="331"/>
      <c r="R1046" s="377">
        <f t="shared" ref="R1046:R1048" si="384">+Q1046+P1046</f>
        <v>29981</v>
      </c>
      <c r="S1046" s="331">
        <f>+S1047+S1048</f>
        <v>16854</v>
      </c>
      <c r="T1046" s="373"/>
    </row>
    <row r="1047" spans="1:25" ht="14.1" customHeight="1" x14ac:dyDescent="0.25">
      <c r="A1047" s="43"/>
      <c r="B1047" s="44" t="s">
        <v>158</v>
      </c>
      <c r="C1047" s="45" t="s">
        <v>169</v>
      </c>
      <c r="D1047" s="20">
        <v>8823</v>
      </c>
      <c r="E1047" s="156">
        <v>5645</v>
      </c>
      <c r="F1047" s="20"/>
      <c r="G1047" s="273"/>
      <c r="H1047" s="156">
        <f t="shared" si="367"/>
        <v>5478</v>
      </c>
      <c r="I1047" s="207">
        <v>-167</v>
      </c>
      <c r="J1047" s="157"/>
      <c r="K1047" s="157"/>
      <c r="L1047" s="157">
        <v>5478</v>
      </c>
      <c r="M1047" s="157">
        <v>5016.3</v>
      </c>
      <c r="N1047" s="351">
        <v>5478</v>
      </c>
      <c r="O1047" s="225">
        <v>552</v>
      </c>
      <c r="P1047" s="348">
        <f t="shared" si="383"/>
        <v>6030</v>
      </c>
      <c r="Q1047" s="331"/>
      <c r="R1047" s="377">
        <f t="shared" si="384"/>
        <v>6030</v>
      </c>
      <c r="S1047" s="331">
        <v>662</v>
      </c>
      <c r="T1047" s="373"/>
    </row>
    <row r="1048" spans="1:25" ht="14.1" customHeight="1" x14ac:dyDescent="0.25">
      <c r="A1048" s="43"/>
      <c r="B1048" s="44" t="s">
        <v>417</v>
      </c>
      <c r="C1048" s="45" t="s">
        <v>450</v>
      </c>
      <c r="D1048" s="20">
        <v>33032</v>
      </c>
      <c r="E1048" s="156">
        <v>24534</v>
      </c>
      <c r="F1048" s="20"/>
      <c r="G1048" s="273"/>
      <c r="H1048" s="156">
        <f t="shared" si="367"/>
        <v>24168</v>
      </c>
      <c r="I1048" s="207">
        <v>-366</v>
      </c>
      <c r="J1048" s="157"/>
      <c r="K1048" s="157"/>
      <c r="L1048" s="157">
        <v>24168</v>
      </c>
      <c r="M1048" s="157">
        <v>23617.040000000001</v>
      </c>
      <c r="N1048" s="351">
        <v>24168</v>
      </c>
      <c r="O1048" s="225">
        <v>-217</v>
      </c>
      <c r="P1048" s="348">
        <f t="shared" si="383"/>
        <v>23951</v>
      </c>
      <c r="Q1048" s="331"/>
      <c r="R1048" s="377">
        <f t="shared" si="384"/>
        <v>23951</v>
      </c>
      <c r="S1048" s="331">
        <v>16192</v>
      </c>
      <c r="T1048" s="373"/>
      <c r="Y1048" s="217"/>
    </row>
    <row r="1049" spans="1:25" ht="14.1" customHeight="1" x14ac:dyDescent="0.25">
      <c r="A1049" s="82" t="s">
        <v>487</v>
      </c>
      <c r="B1049" s="68"/>
      <c r="C1049" s="69" t="s">
        <v>488</v>
      </c>
      <c r="D1049" s="79">
        <f>+D1050</f>
        <v>255252</v>
      </c>
      <c r="E1049" s="79">
        <f t="shared" ref="E1049:I1049" si="385">+E1050</f>
        <v>257513</v>
      </c>
      <c r="F1049" s="79">
        <f t="shared" si="385"/>
        <v>0</v>
      </c>
      <c r="G1049" s="75">
        <f t="shared" si="385"/>
        <v>0</v>
      </c>
      <c r="H1049" s="79">
        <f>+H1050</f>
        <v>270168</v>
      </c>
      <c r="I1049" s="239">
        <f t="shared" si="385"/>
        <v>12655</v>
      </c>
      <c r="J1049" s="75">
        <f>+J1050</f>
        <v>0</v>
      </c>
      <c r="K1049" s="75">
        <f t="shared" ref="K1049:M1049" si="386">+K1050</f>
        <v>0</v>
      </c>
      <c r="L1049" s="75">
        <f t="shared" si="386"/>
        <v>270168</v>
      </c>
      <c r="M1049" s="75">
        <f t="shared" si="386"/>
        <v>241589.42</v>
      </c>
      <c r="N1049" s="352">
        <f>+N1050</f>
        <v>270168</v>
      </c>
      <c r="O1049" s="224">
        <f>+O1050</f>
        <v>32921</v>
      </c>
      <c r="P1049" s="352">
        <f>+O1049+N1049</f>
        <v>303089</v>
      </c>
      <c r="Q1049" s="341"/>
      <c r="R1049" s="379">
        <f>+Q1049+P1049</f>
        <v>303089</v>
      </c>
      <c r="S1049" s="224">
        <f>+S1050</f>
        <v>158529</v>
      </c>
      <c r="T1049" s="373"/>
    </row>
    <row r="1050" spans="1:25" ht="14.1" customHeight="1" x14ac:dyDescent="0.25">
      <c r="A1050" s="43"/>
      <c r="B1050" s="50" t="s">
        <v>151</v>
      </c>
      <c r="C1050" s="51" t="s">
        <v>152</v>
      </c>
      <c r="D1050" s="25">
        <v>255252</v>
      </c>
      <c r="E1050" s="156">
        <v>257513</v>
      </c>
      <c r="F1050" s="20"/>
      <c r="G1050" s="273"/>
      <c r="H1050" s="156">
        <f>E1050+I1050</f>
        <v>270168</v>
      </c>
      <c r="I1050" s="207">
        <v>12655</v>
      </c>
      <c r="J1050" s="157"/>
      <c r="K1050" s="157"/>
      <c r="L1050" s="157">
        <v>270168</v>
      </c>
      <c r="M1050" s="157">
        <v>241589.42</v>
      </c>
      <c r="N1050" s="351">
        <v>270168</v>
      </c>
      <c r="O1050" s="225">
        <v>32921</v>
      </c>
      <c r="P1050" s="351">
        <f>+O1050+N1050</f>
        <v>303089</v>
      </c>
      <c r="Q1050" s="331"/>
      <c r="R1050" s="385">
        <v>303089</v>
      </c>
      <c r="S1050" s="331">
        <v>158529</v>
      </c>
      <c r="T1050" s="373"/>
    </row>
    <row r="1051" spans="1:25" ht="14.1" customHeight="1" x14ac:dyDescent="0.25">
      <c r="A1051" s="67" t="s">
        <v>489</v>
      </c>
      <c r="B1051" s="68"/>
      <c r="C1051" s="69" t="s">
        <v>490</v>
      </c>
      <c r="D1051" s="79">
        <f>+D1052+D1053</f>
        <v>660673</v>
      </c>
      <c r="E1051" s="79">
        <f>+E1052+E1053</f>
        <v>717587</v>
      </c>
      <c r="F1051" s="79">
        <f>+F1052+F1053</f>
        <v>0</v>
      </c>
      <c r="G1051" s="238"/>
      <c r="H1051" s="79">
        <f t="shared" si="367"/>
        <v>717587</v>
      </c>
      <c r="I1051" s="239">
        <f>+I1052+I1053</f>
        <v>0</v>
      </c>
      <c r="J1051" s="75">
        <f>+J1052+J1053</f>
        <v>-36937</v>
      </c>
      <c r="K1051" s="75">
        <f t="shared" ref="K1051:M1051" si="387">+K1052+K1053</f>
        <v>0</v>
      </c>
      <c r="L1051" s="75">
        <f t="shared" si="387"/>
        <v>680650</v>
      </c>
      <c r="M1051" s="75">
        <f t="shared" si="387"/>
        <v>583318.51</v>
      </c>
      <c r="N1051" s="70">
        <f>+N1052+N1053+N1078</f>
        <v>737176</v>
      </c>
      <c r="O1051" s="78">
        <f>+O1052+O1053+O1078</f>
        <v>10000</v>
      </c>
      <c r="P1051" s="70">
        <f>+O1051+N1051</f>
        <v>747176</v>
      </c>
      <c r="Q1051" s="224">
        <f>+Q1052+Q1053</f>
        <v>46118</v>
      </c>
      <c r="R1051" s="379">
        <f>+Q1051+P1051</f>
        <v>793294</v>
      </c>
      <c r="S1051" s="224">
        <f>+S1052+S1053</f>
        <v>399091.37</v>
      </c>
      <c r="T1051" s="373"/>
    </row>
    <row r="1052" spans="1:25" ht="14.1" customHeight="1" x14ac:dyDescent="0.25">
      <c r="A1052" s="49"/>
      <c r="B1052" s="50" t="s">
        <v>151</v>
      </c>
      <c r="C1052" s="51" t="s">
        <v>152</v>
      </c>
      <c r="D1052" s="19">
        <v>378495</v>
      </c>
      <c r="E1052" s="153">
        <v>427441</v>
      </c>
      <c r="F1052" s="21"/>
      <c r="G1052" s="273"/>
      <c r="H1052" s="156">
        <f t="shared" si="367"/>
        <v>427441</v>
      </c>
      <c r="I1052" s="205"/>
      <c r="J1052" s="184">
        <v>0</v>
      </c>
      <c r="K1052" s="184"/>
      <c r="L1052" s="184">
        <v>427441</v>
      </c>
      <c r="M1052" s="184">
        <v>368859.17</v>
      </c>
      <c r="N1052" s="353">
        <v>432000</v>
      </c>
      <c r="O1052" s="226">
        <v>0</v>
      </c>
      <c r="P1052" s="196">
        <f t="shared" ref="P1052:P1078" si="388">+O1052+N1052</f>
        <v>432000</v>
      </c>
      <c r="Q1052" s="331">
        <v>2000</v>
      </c>
      <c r="R1052" s="378">
        <f>+Q1052+P1052</f>
        <v>434000</v>
      </c>
      <c r="S1052" s="331">
        <v>237686</v>
      </c>
      <c r="T1052" s="373"/>
    </row>
    <row r="1053" spans="1:25" ht="14.1" customHeight="1" x14ac:dyDescent="0.25">
      <c r="A1053" s="49"/>
      <c r="B1053" s="50" t="s">
        <v>153</v>
      </c>
      <c r="C1053" s="51" t="s">
        <v>154</v>
      </c>
      <c r="D1053" s="21">
        <f>+D1054+D1055+D1056+D1057+D1068+D1069+D1070+D1071+D1072+D1073+D1074+D1075+D1076+D1077</f>
        <v>282178</v>
      </c>
      <c r="E1053" s="153">
        <f>+E1054+E1055+E1056+E1057+E1068+E1069+E1070+E1071+E1073+E1074+E1075+E1076+E1077</f>
        <v>290146</v>
      </c>
      <c r="F1053" s="21"/>
      <c r="G1053" s="273"/>
      <c r="H1053" s="156">
        <f t="shared" si="367"/>
        <v>290146</v>
      </c>
      <c r="I1053" s="205"/>
      <c r="J1053" s="184">
        <f>+J1054+J1055+J1056+J1057+J1058+J1068+J1069+J1070+J1071+J1072+J1073+J1074+J1075+J1076+J1077</f>
        <v>-36937</v>
      </c>
      <c r="K1053" s="184">
        <f t="shared" ref="K1053:L1053" si="389">+K1054+K1055+K1056+K1057+K1058+K1068+K1069+K1070+K1071+K1072+K1073+K1074+K1075+K1076+K1077</f>
        <v>0</v>
      </c>
      <c r="L1053" s="184">
        <f t="shared" si="389"/>
        <v>253209</v>
      </c>
      <c r="M1053" s="184">
        <f>+M1054+M1055+M1056+M1057+M1068+M1069+M1070+M1071+M1072+M1073+M1074+M1075+M1076+M1077+M1078</f>
        <v>214459.34000000003</v>
      </c>
      <c r="N1053" s="196">
        <f>+N1054+N1055+N1056+N1057+N1068+N1069+N1070+N1071+N1072+N1073+N1074+N1075+N1076+N1077</f>
        <v>305146</v>
      </c>
      <c r="O1053" s="220">
        <f>+O1054+O1055+O1056+O1057+O1068+O1069+O1070+O1071+O1072+O1073+O1074+O1075+O1076+O1077</f>
        <v>10000</v>
      </c>
      <c r="P1053" s="196">
        <f t="shared" si="388"/>
        <v>315146</v>
      </c>
      <c r="Q1053" s="331">
        <f>+Q1054+Q1055+Q1056+Q1057+Q1068+Q1069+Q1070+Q1071+Q1072+Q1073+Q1074+Q1075+Q1076+Q1077</f>
        <v>44118</v>
      </c>
      <c r="R1053" s="378">
        <f t="shared" ref="R1053:R1078" si="390">+Q1053+P1053</f>
        <v>359264</v>
      </c>
      <c r="S1053" s="331">
        <f>+S1054+S1055+S1056+S1057+S1068+S1069+S1070+S1071+S1072+S1073+S1074+S1075+S1076+S1077</f>
        <v>161405.37</v>
      </c>
      <c r="T1053" s="373"/>
    </row>
    <row r="1054" spans="1:25" ht="14.1" customHeight="1" x14ac:dyDescent="0.25">
      <c r="A1054" s="43"/>
      <c r="B1054" s="44" t="s">
        <v>155</v>
      </c>
      <c r="C1054" s="45" t="s">
        <v>166</v>
      </c>
      <c r="D1054" s="20">
        <v>11597</v>
      </c>
      <c r="E1054" s="156">
        <v>16800</v>
      </c>
      <c r="F1054" s="20"/>
      <c r="G1054" s="273"/>
      <c r="H1054" s="156">
        <f t="shared" si="367"/>
        <v>16800</v>
      </c>
      <c r="I1054" s="207"/>
      <c r="J1054" s="157">
        <v>-7000</v>
      </c>
      <c r="K1054" s="157"/>
      <c r="L1054" s="157">
        <v>9800</v>
      </c>
      <c r="M1054" s="157">
        <v>5997</v>
      </c>
      <c r="N1054" s="351">
        <v>16800</v>
      </c>
      <c r="O1054" s="225">
        <v>-5000</v>
      </c>
      <c r="P1054" s="228">
        <f t="shared" si="388"/>
        <v>11800</v>
      </c>
      <c r="Q1054" s="331"/>
      <c r="R1054" s="377">
        <f t="shared" si="390"/>
        <v>11800</v>
      </c>
      <c r="S1054" s="331">
        <v>6232</v>
      </c>
      <c r="T1054" s="373"/>
    </row>
    <row r="1055" spans="1:25" ht="14.1" customHeight="1" x14ac:dyDescent="0.25">
      <c r="A1055" s="43"/>
      <c r="B1055" s="44" t="s">
        <v>168</v>
      </c>
      <c r="C1055" s="45" t="s">
        <v>157</v>
      </c>
      <c r="D1055" s="20">
        <v>1623</v>
      </c>
      <c r="E1055" s="156">
        <v>1000</v>
      </c>
      <c r="F1055" s="20"/>
      <c r="G1055" s="273"/>
      <c r="H1055" s="156">
        <f t="shared" si="367"/>
        <v>1000</v>
      </c>
      <c r="I1055" s="207"/>
      <c r="J1055" s="157"/>
      <c r="K1055" s="157"/>
      <c r="L1055" s="157">
        <v>1000</v>
      </c>
      <c r="M1055" s="157">
        <v>801</v>
      </c>
      <c r="N1055" s="351">
        <v>1000</v>
      </c>
      <c r="O1055" s="225"/>
      <c r="P1055" s="228">
        <f t="shared" si="388"/>
        <v>1000</v>
      </c>
      <c r="Q1055" s="331"/>
      <c r="R1055" s="377">
        <f t="shared" si="390"/>
        <v>1000</v>
      </c>
      <c r="S1055" s="331"/>
      <c r="T1055" s="373"/>
    </row>
    <row r="1056" spans="1:25" ht="14.1" customHeight="1" x14ac:dyDescent="0.25">
      <c r="A1056" s="43"/>
      <c r="B1056" s="44" t="s">
        <v>158</v>
      </c>
      <c r="C1056" s="45" t="s">
        <v>169</v>
      </c>
      <c r="D1056" s="20">
        <v>498</v>
      </c>
      <c r="E1056" s="156">
        <v>3000</v>
      </c>
      <c r="F1056" s="20"/>
      <c r="G1056" s="273"/>
      <c r="H1056" s="156">
        <f t="shared" si="367"/>
        <v>3000</v>
      </c>
      <c r="I1056" s="207"/>
      <c r="J1056" s="157">
        <v>-3000</v>
      </c>
      <c r="K1056" s="157"/>
      <c r="L1056" s="157"/>
      <c r="M1056" s="157"/>
      <c r="N1056" s="351">
        <v>3000</v>
      </c>
      <c r="O1056" s="225"/>
      <c r="P1056" s="228">
        <f t="shared" si="388"/>
        <v>3000</v>
      </c>
      <c r="Q1056" s="331"/>
      <c r="R1056" s="377">
        <f t="shared" si="390"/>
        <v>3000</v>
      </c>
      <c r="S1056" s="331"/>
      <c r="T1056" s="373"/>
    </row>
    <row r="1057" spans="1:114" ht="14.1" customHeight="1" x14ac:dyDescent="0.25">
      <c r="A1057" s="43"/>
      <c r="B1057" s="44" t="s">
        <v>170</v>
      </c>
      <c r="C1057" s="45" t="s">
        <v>160</v>
      </c>
      <c r="D1057" s="25">
        <f t="shared" ref="D1057" si="391">SUM(D1058:D1067)</f>
        <v>137799</v>
      </c>
      <c r="E1057" s="156">
        <f>SUM(E1058:E1067)</f>
        <v>124410</v>
      </c>
      <c r="F1057" s="111"/>
      <c r="G1057" s="273"/>
      <c r="H1057" s="156">
        <f t="shared" si="367"/>
        <v>124410</v>
      </c>
      <c r="I1057" s="207"/>
      <c r="J1057" s="157">
        <f>SUM(J1058:J1067)</f>
        <v>0</v>
      </c>
      <c r="K1057" s="157"/>
      <c r="L1057" s="157">
        <v>124410</v>
      </c>
      <c r="M1057" s="157">
        <f>+M1058+M1059+M1060+M1061+M1062+M1063+M1064+M1065+M1066+M1067</f>
        <v>113167.49999999999</v>
      </c>
      <c r="N1057" s="228">
        <f>SUM(N1058:N1067)</f>
        <v>134410</v>
      </c>
      <c r="O1057" s="329">
        <f>SUM(O1058:O1067)</f>
        <v>5000</v>
      </c>
      <c r="P1057" s="228">
        <f t="shared" si="388"/>
        <v>139410</v>
      </c>
      <c r="Q1057" s="331"/>
      <c r="R1057" s="377">
        <f t="shared" si="390"/>
        <v>139410</v>
      </c>
      <c r="S1057" s="331">
        <f>SUM(S1058:S1067)</f>
        <v>71129.66</v>
      </c>
      <c r="T1057" s="373"/>
      <c r="U1057" s="448"/>
      <c r="V1057" s="448"/>
      <c r="W1057" s="448"/>
      <c r="X1057" s="448"/>
      <c r="Y1057" s="448"/>
    </row>
    <row r="1058" spans="1:114" s="3" customFormat="1" ht="14.1" customHeight="1" x14ac:dyDescent="0.25">
      <c r="A1058" s="110"/>
      <c r="B1058" s="115"/>
      <c r="C1058" s="104" t="s">
        <v>281</v>
      </c>
      <c r="D1058" s="105">
        <v>47344</v>
      </c>
      <c r="E1058" s="173">
        <v>60000</v>
      </c>
      <c r="F1058" s="121"/>
      <c r="G1058" s="273"/>
      <c r="H1058" s="156">
        <f t="shared" si="367"/>
        <v>60000</v>
      </c>
      <c r="I1058" s="279"/>
      <c r="J1058" s="204"/>
      <c r="K1058" s="204"/>
      <c r="L1058" s="204">
        <v>0</v>
      </c>
      <c r="M1058" s="204">
        <v>39363.19</v>
      </c>
      <c r="N1058" s="351">
        <v>60000</v>
      </c>
      <c r="O1058" s="225"/>
      <c r="P1058" s="228">
        <f t="shared" si="388"/>
        <v>60000</v>
      </c>
      <c r="Q1058" s="331"/>
      <c r="R1058" s="377">
        <f t="shared" si="390"/>
        <v>60000</v>
      </c>
      <c r="S1058" s="331">
        <v>31524.37</v>
      </c>
      <c r="T1058" s="373"/>
      <c r="U1058" s="373"/>
      <c r="V1058" s="373"/>
      <c r="W1058" s="373"/>
      <c r="X1058" s="373"/>
      <c r="Y1058" s="373"/>
      <c r="Z1058" s="450"/>
      <c r="AA1058" s="449"/>
      <c r="AB1058" s="449"/>
      <c r="AC1058" s="450"/>
      <c r="AD1058" s="450"/>
      <c r="AE1058" s="450"/>
      <c r="AF1058" s="450"/>
      <c r="AG1058" s="450"/>
      <c r="AH1058" s="450"/>
      <c r="AI1058" s="450"/>
      <c r="AJ1058" s="450"/>
      <c r="AK1058" s="450"/>
      <c r="AL1058" s="450"/>
      <c r="AM1058" s="450"/>
      <c r="AN1058" s="450"/>
      <c r="AO1058" s="450"/>
      <c r="AP1058" s="450"/>
      <c r="AQ1058" s="450"/>
      <c r="AR1058" s="450"/>
      <c r="AS1058" s="450"/>
      <c r="AT1058" s="450"/>
      <c r="AU1058" s="450"/>
      <c r="AV1058" s="450"/>
      <c r="AW1058" s="450"/>
      <c r="AX1058" s="450"/>
      <c r="AY1058" s="450"/>
      <c r="AZ1058" s="450"/>
      <c r="BA1058" s="450"/>
      <c r="BB1058" s="450"/>
      <c r="BC1058" s="450"/>
      <c r="BD1058" s="450"/>
      <c r="BE1058" s="450"/>
      <c r="BF1058" s="450"/>
      <c r="BG1058" s="450"/>
      <c r="BH1058" s="450"/>
      <c r="BI1058" s="450"/>
      <c r="BJ1058" s="450"/>
      <c r="BK1058" s="450"/>
      <c r="BL1058" s="450"/>
      <c r="BM1058" s="450"/>
      <c r="BN1058" s="450"/>
      <c r="BO1058" s="450"/>
      <c r="BP1058" s="450"/>
      <c r="BQ1058" s="450"/>
      <c r="BR1058" s="450"/>
      <c r="BS1058" s="450"/>
      <c r="BT1058" s="450"/>
      <c r="BU1058" s="450"/>
      <c r="BV1058" s="450"/>
      <c r="BW1058" s="450"/>
      <c r="BX1058" s="450"/>
      <c r="BY1058" s="450"/>
      <c r="BZ1058" s="450"/>
      <c r="CA1058" s="450"/>
      <c r="CB1058" s="450"/>
      <c r="CC1058" s="450"/>
      <c r="CD1058" s="450"/>
      <c r="CE1058" s="450"/>
      <c r="CF1058" s="450"/>
      <c r="CG1058" s="450"/>
      <c r="CH1058" s="450"/>
      <c r="CI1058" s="450"/>
      <c r="CJ1058" s="450"/>
      <c r="CK1058" s="450"/>
      <c r="CL1058" s="450"/>
      <c r="CM1058" s="450"/>
      <c r="CN1058" s="450"/>
      <c r="CO1058" s="450"/>
      <c r="CP1058" s="450"/>
      <c r="CQ1058" s="450"/>
      <c r="CR1058" s="450"/>
      <c r="CS1058" s="450"/>
      <c r="CT1058" s="450"/>
      <c r="CU1058" s="450"/>
      <c r="CV1058" s="450"/>
      <c r="CW1058" s="450"/>
      <c r="CX1058" s="450"/>
      <c r="CY1058" s="450"/>
      <c r="CZ1058" s="450"/>
      <c r="DA1058" s="450"/>
      <c r="DB1058" s="450"/>
      <c r="DC1058" s="450"/>
      <c r="DD1058" s="450"/>
      <c r="DE1058" s="450"/>
      <c r="DF1058" s="450"/>
      <c r="DG1058" s="450"/>
      <c r="DH1058" s="450"/>
      <c r="DI1058" s="450"/>
      <c r="DJ1058" s="450"/>
    </row>
    <row r="1059" spans="1:114" s="3" customFormat="1" ht="14.1" customHeight="1" x14ac:dyDescent="0.25">
      <c r="A1059" s="110"/>
      <c r="B1059" s="115"/>
      <c r="C1059" s="104" t="s">
        <v>282</v>
      </c>
      <c r="D1059" s="105">
        <v>31319</v>
      </c>
      <c r="E1059" s="173">
        <v>25000</v>
      </c>
      <c r="F1059" s="121"/>
      <c r="G1059" s="273"/>
      <c r="H1059" s="156">
        <f t="shared" si="367"/>
        <v>25000</v>
      </c>
      <c r="I1059" s="279"/>
      <c r="J1059" s="204"/>
      <c r="K1059" s="204"/>
      <c r="L1059" s="204">
        <v>0</v>
      </c>
      <c r="M1059" s="204">
        <v>20356.53</v>
      </c>
      <c r="N1059" s="351">
        <v>25000</v>
      </c>
      <c r="O1059" s="225"/>
      <c r="P1059" s="228">
        <f t="shared" si="388"/>
        <v>25000</v>
      </c>
      <c r="Q1059" s="331"/>
      <c r="R1059" s="377">
        <f t="shared" si="390"/>
        <v>25000</v>
      </c>
      <c r="S1059" s="331">
        <v>10401.049999999999</v>
      </c>
      <c r="T1059" s="373"/>
      <c r="U1059" s="373"/>
      <c r="V1059" s="373"/>
      <c r="W1059" s="373"/>
      <c r="X1059" s="373"/>
      <c r="Y1059" s="373"/>
      <c r="Z1059" s="450"/>
      <c r="AA1059" s="449"/>
      <c r="AB1059" s="449"/>
      <c r="AC1059" s="450"/>
      <c r="AD1059" s="450"/>
      <c r="AE1059" s="450"/>
      <c r="AF1059" s="450"/>
      <c r="AG1059" s="450"/>
      <c r="AH1059" s="450"/>
      <c r="AI1059" s="450"/>
      <c r="AJ1059" s="450"/>
      <c r="AK1059" s="450"/>
      <c r="AL1059" s="450"/>
      <c r="AM1059" s="450"/>
      <c r="AN1059" s="450"/>
      <c r="AO1059" s="450"/>
      <c r="AP1059" s="450"/>
      <c r="AQ1059" s="450"/>
      <c r="AR1059" s="450"/>
      <c r="AS1059" s="450"/>
      <c r="AT1059" s="450"/>
      <c r="AU1059" s="450"/>
      <c r="AV1059" s="450"/>
      <c r="AW1059" s="450"/>
      <c r="AX1059" s="450"/>
      <c r="AY1059" s="450"/>
      <c r="AZ1059" s="450"/>
      <c r="BA1059" s="450"/>
      <c r="BB1059" s="450"/>
      <c r="BC1059" s="450"/>
      <c r="BD1059" s="450"/>
      <c r="BE1059" s="450"/>
      <c r="BF1059" s="450"/>
      <c r="BG1059" s="450"/>
      <c r="BH1059" s="450"/>
      <c r="BI1059" s="450"/>
      <c r="BJ1059" s="450"/>
      <c r="BK1059" s="450"/>
      <c r="BL1059" s="450"/>
      <c r="BM1059" s="450"/>
      <c r="BN1059" s="450"/>
      <c r="BO1059" s="450"/>
      <c r="BP1059" s="450"/>
      <c r="BQ1059" s="450"/>
      <c r="BR1059" s="450"/>
      <c r="BS1059" s="450"/>
      <c r="BT1059" s="450"/>
      <c r="BU1059" s="450"/>
      <c r="BV1059" s="450"/>
      <c r="BW1059" s="450"/>
      <c r="BX1059" s="450"/>
      <c r="BY1059" s="450"/>
      <c r="BZ1059" s="450"/>
      <c r="CA1059" s="450"/>
      <c r="CB1059" s="450"/>
      <c r="CC1059" s="450"/>
      <c r="CD1059" s="450"/>
      <c r="CE1059" s="450"/>
      <c r="CF1059" s="450"/>
      <c r="CG1059" s="450"/>
      <c r="CH1059" s="450"/>
      <c r="CI1059" s="450"/>
      <c r="CJ1059" s="450"/>
      <c r="CK1059" s="450"/>
      <c r="CL1059" s="450"/>
      <c r="CM1059" s="450"/>
      <c r="CN1059" s="450"/>
      <c r="CO1059" s="450"/>
      <c r="CP1059" s="450"/>
      <c r="CQ1059" s="450"/>
      <c r="CR1059" s="450"/>
      <c r="CS1059" s="450"/>
      <c r="CT1059" s="450"/>
      <c r="CU1059" s="450"/>
      <c r="CV1059" s="450"/>
      <c r="CW1059" s="450"/>
      <c r="CX1059" s="450"/>
      <c r="CY1059" s="450"/>
      <c r="CZ1059" s="450"/>
      <c r="DA1059" s="450"/>
      <c r="DB1059" s="450"/>
      <c r="DC1059" s="450"/>
      <c r="DD1059" s="450"/>
      <c r="DE1059" s="450"/>
      <c r="DF1059" s="450"/>
      <c r="DG1059" s="450"/>
      <c r="DH1059" s="450"/>
      <c r="DI1059" s="450"/>
      <c r="DJ1059" s="450"/>
    </row>
    <row r="1060" spans="1:114" s="3" customFormat="1" ht="14.1" customHeight="1" x14ac:dyDescent="0.25">
      <c r="A1060" s="110"/>
      <c r="B1060" s="115"/>
      <c r="C1060" s="104" t="s">
        <v>283</v>
      </c>
      <c r="D1060" s="105">
        <v>7238</v>
      </c>
      <c r="E1060" s="173">
        <v>7000</v>
      </c>
      <c r="F1060" s="121"/>
      <c r="G1060" s="273"/>
      <c r="H1060" s="156">
        <f t="shared" si="367"/>
        <v>7000</v>
      </c>
      <c r="I1060" s="279"/>
      <c r="J1060" s="204"/>
      <c r="K1060" s="204"/>
      <c r="L1060" s="204">
        <v>0</v>
      </c>
      <c r="M1060" s="204">
        <v>4684.1000000000004</v>
      </c>
      <c r="N1060" s="351">
        <v>7000</v>
      </c>
      <c r="O1060" s="225"/>
      <c r="P1060" s="228">
        <f t="shared" si="388"/>
        <v>7000</v>
      </c>
      <c r="Q1060" s="331"/>
      <c r="R1060" s="377">
        <f t="shared" si="390"/>
        <v>7000</v>
      </c>
      <c r="S1060" s="331">
        <v>2609.3000000000002</v>
      </c>
      <c r="T1060" s="373"/>
      <c r="U1060" s="373"/>
      <c r="V1060" s="373"/>
      <c r="W1060" s="373"/>
      <c r="X1060" s="373"/>
      <c r="Y1060" s="373"/>
      <c r="Z1060" s="450"/>
      <c r="AA1060" s="449"/>
      <c r="AB1060" s="449"/>
      <c r="AC1060" s="450"/>
      <c r="AD1060" s="450"/>
      <c r="AE1060" s="450"/>
      <c r="AF1060" s="450"/>
      <c r="AG1060" s="450"/>
      <c r="AH1060" s="450"/>
      <c r="AI1060" s="450"/>
      <c r="AJ1060" s="450"/>
      <c r="AK1060" s="450"/>
      <c r="AL1060" s="450"/>
      <c r="AM1060" s="450"/>
      <c r="AN1060" s="450"/>
      <c r="AO1060" s="450"/>
      <c r="AP1060" s="450"/>
      <c r="AQ1060" s="450"/>
      <c r="AR1060" s="450"/>
      <c r="AS1060" s="450"/>
      <c r="AT1060" s="450"/>
      <c r="AU1060" s="450"/>
      <c r="AV1060" s="450"/>
      <c r="AW1060" s="450"/>
      <c r="AX1060" s="450"/>
      <c r="AY1060" s="450"/>
      <c r="AZ1060" s="450"/>
      <c r="BA1060" s="450"/>
      <c r="BB1060" s="450"/>
      <c r="BC1060" s="450"/>
      <c r="BD1060" s="450"/>
      <c r="BE1060" s="450"/>
      <c r="BF1060" s="450"/>
      <c r="BG1060" s="450"/>
      <c r="BH1060" s="450"/>
      <c r="BI1060" s="450"/>
      <c r="BJ1060" s="450"/>
      <c r="BK1060" s="450"/>
      <c r="BL1060" s="450"/>
      <c r="BM1060" s="450"/>
      <c r="BN1060" s="450"/>
      <c r="BO1060" s="450"/>
      <c r="BP1060" s="450"/>
      <c r="BQ1060" s="450"/>
      <c r="BR1060" s="450"/>
      <c r="BS1060" s="450"/>
      <c r="BT1060" s="450"/>
      <c r="BU1060" s="450"/>
      <c r="BV1060" s="450"/>
      <c r="BW1060" s="450"/>
      <c r="BX1060" s="450"/>
      <c r="BY1060" s="450"/>
      <c r="BZ1060" s="450"/>
      <c r="CA1060" s="450"/>
      <c r="CB1060" s="450"/>
      <c r="CC1060" s="450"/>
      <c r="CD1060" s="450"/>
      <c r="CE1060" s="450"/>
      <c r="CF1060" s="450"/>
      <c r="CG1060" s="450"/>
      <c r="CH1060" s="450"/>
      <c r="CI1060" s="450"/>
      <c r="CJ1060" s="450"/>
      <c r="CK1060" s="450"/>
      <c r="CL1060" s="450"/>
      <c r="CM1060" s="450"/>
      <c r="CN1060" s="450"/>
      <c r="CO1060" s="450"/>
      <c r="CP1060" s="450"/>
      <c r="CQ1060" s="450"/>
      <c r="CR1060" s="450"/>
      <c r="CS1060" s="450"/>
      <c r="CT1060" s="450"/>
      <c r="CU1060" s="450"/>
      <c r="CV1060" s="450"/>
      <c r="CW1060" s="450"/>
      <c r="CX1060" s="450"/>
      <c r="CY1060" s="450"/>
      <c r="CZ1060" s="450"/>
      <c r="DA1060" s="450"/>
      <c r="DB1060" s="450"/>
      <c r="DC1060" s="450"/>
      <c r="DD1060" s="450"/>
      <c r="DE1060" s="450"/>
      <c r="DF1060" s="450"/>
      <c r="DG1060" s="450"/>
      <c r="DH1060" s="450"/>
      <c r="DI1060" s="450"/>
      <c r="DJ1060" s="450"/>
    </row>
    <row r="1061" spans="1:114" s="3" customFormat="1" ht="14.1" customHeight="1" x14ac:dyDescent="0.25">
      <c r="A1061" s="110"/>
      <c r="B1061" s="115"/>
      <c r="C1061" s="104" t="s">
        <v>284</v>
      </c>
      <c r="D1061" s="105">
        <v>19655</v>
      </c>
      <c r="E1061" s="173">
        <v>17000</v>
      </c>
      <c r="F1061" s="121"/>
      <c r="G1061" s="273"/>
      <c r="H1061" s="156">
        <f t="shared" si="367"/>
        <v>17000</v>
      </c>
      <c r="I1061" s="279"/>
      <c r="J1061" s="204"/>
      <c r="K1061" s="204"/>
      <c r="L1061" s="204">
        <v>0</v>
      </c>
      <c r="M1061" s="204">
        <v>16881.32</v>
      </c>
      <c r="N1061" s="351">
        <v>17000</v>
      </c>
      <c r="O1061" s="225"/>
      <c r="P1061" s="228">
        <f t="shared" si="388"/>
        <v>17000</v>
      </c>
      <c r="Q1061" s="331"/>
      <c r="R1061" s="377">
        <f t="shared" si="390"/>
        <v>17000</v>
      </c>
      <c r="S1061" s="331">
        <v>9832</v>
      </c>
      <c r="T1061" s="373"/>
      <c r="U1061" s="373"/>
      <c r="V1061" s="373"/>
      <c r="W1061" s="373"/>
      <c r="X1061" s="373"/>
      <c r="Y1061" s="373"/>
      <c r="Z1061" s="450"/>
      <c r="AA1061" s="449"/>
      <c r="AB1061" s="449"/>
      <c r="AC1061" s="450"/>
      <c r="AD1061" s="450"/>
      <c r="AE1061" s="450"/>
      <c r="AF1061" s="450"/>
      <c r="AG1061" s="450"/>
      <c r="AH1061" s="450"/>
      <c r="AI1061" s="450"/>
      <c r="AJ1061" s="450"/>
      <c r="AK1061" s="450"/>
      <c r="AL1061" s="450"/>
      <c r="AM1061" s="450"/>
      <c r="AN1061" s="450"/>
      <c r="AO1061" s="450"/>
      <c r="AP1061" s="450"/>
      <c r="AQ1061" s="450"/>
      <c r="AR1061" s="450"/>
      <c r="AS1061" s="450"/>
      <c r="AT1061" s="450"/>
      <c r="AU1061" s="450"/>
      <c r="AV1061" s="450"/>
      <c r="AW1061" s="450"/>
      <c r="AX1061" s="450"/>
      <c r="AY1061" s="450"/>
      <c r="AZ1061" s="450"/>
      <c r="BA1061" s="450"/>
      <c r="BB1061" s="450"/>
      <c r="BC1061" s="450"/>
      <c r="BD1061" s="450"/>
      <c r="BE1061" s="450"/>
      <c r="BF1061" s="450"/>
      <c r="BG1061" s="450"/>
      <c r="BH1061" s="450"/>
      <c r="BI1061" s="450"/>
      <c r="BJ1061" s="450"/>
      <c r="BK1061" s="450"/>
      <c r="BL1061" s="450"/>
      <c r="BM1061" s="450"/>
      <c r="BN1061" s="450"/>
      <c r="BO1061" s="450"/>
      <c r="BP1061" s="450"/>
      <c r="BQ1061" s="450"/>
      <c r="BR1061" s="450"/>
      <c r="BS1061" s="450"/>
      <c r="BT1061" s="450"/>
      <c r="BU1061" s="450"/>
      <c r="BV1061" s="450"/>
      <c r="BW1061" s="450"/>
      <c r="BX1061" s="450"/>
      <c r="BY1061" s="450"/>
      <c r="BZ1061" s="450"/>
      <c r="CA1061" s="450"/>
      <c r="CB1061" s="450"/>
      <c r="CC1061" s="450"/>
      <c r="CD1061" s="450"/>
      <c r="CE1061" s="450"/>
      <c r="CF1061" s="450"/>
      <c r="CG1061" s="450"/>
      <c r="CH1061" s="450"/>
      <c r="CI1061" s="450"/>
      <c r="CJ1061" s="450"/>
      <c r="CK1061" s="450"/>
      <c r="CL1061" s="450"/>
      <c r="CM1061" s="450"/>
      <c r="CN1061" s="450"/>
      <c r="CO1061" s="450"/>
      <c r="CP1061" s="450"/>
      <c r="CQ1061" s="450"/>
      <c r="CR1061" s="450"/>
      <c r="CS1061" s="450"/>
      <c r="CT1061" s="450"/>
      <c r="CU1061" s="450"/>
      <c r="CV1061" s="450"/>
      <c r="CW1061" s="450"/>
      <c r="CX1061" s="450"/>
      <c r="CY1061" s="450"/>
      <c r="CZ1061" s="450"/>
      <c r="DA1061" s="450"/>
      <c r="DB1061" s="450"/>
      <c r="DC1061" s="450"/>
      <c r="DD1061" s="450"/>
      <c r="DE1061" s="450"/>
      <c r="DF1061" s="450"/>
      <c r="DG1061" s="450"/>
      <c r="DH1061" s="450"/>
      <c r="DI1061" s="450"/>
      <c r="DJ1061" s="450"/>
    </row>
    <row r="1062" spans="1:114" s="3" customFormat="1" ht="14.1" customHeight="1" x14ac:dyDescent="0.25">
      <c r="A1062" s="110"/>
      <c r="B1062" s="115"/>
      <c r="C1062" s="104" t="s">
        <v>285</v>
      </c>
      <c r="D1062" s="105">
        <v>9911</v>
      </c>
      <c r="E1062" s="173">
        <v>8000</v>
      </c>
      <c r="F1062" s="121"/>
      <c r="G1062" s="273"/>
      <c r="H1062" s="156">
        <f t="shared" si="367"/>
        <v>8000</v>
      </c>
      <c r="I1062" s="279"/>
      <c r="J1062" s="204"/>
      <c r="K1062" s="204"/>
      <c r="L1062" s="204">
        <v>0</v>
      </c>
      <c r="M1062" s="204">
        <v>13755.47</v>
      </c>
      <c r="N1062" s="351">
        <v>18000</v>
      </c>
      <c r="O1062" s="225"/>
      <c r="P1062" s="228">
        <f t="shared" si="388"/>
        <v>18000</v>
      </c>
      <c r="Q1062" s="331"/>
      <c r="R1062" s="377">
        <f t="shared" si="390"/>
        <v>18000</v>
      </c>
      <c r="S1062" s="331">
        <v>10938.81</v>
      </c>
      <c r="T1062" s="373"/>
      <c r="U1062" s="373"/>
      <c r="V1062" s="373"/>
      <c r="W1062" s="373"/>
      <c r="X1062" s="373"/>
      <c r="Y1062" s="373"/>
      <c r="Z1062" s="450"/>
      <c r="AA1062" s="449"/>
      <c r="AB1062" s="449"/>
      <c r="AC1062" s="450"/>
      <c r="AD1062" s="450"/>
      <c r="AE1062" s="450"/>
      <c r="AF1062" s="450"/>
      <c r="AG1062" s="450"/>
      <c r="AH1062" s="450"/>
      <c r="AI1062" s="450"/>
      <c r="AJ1062" s="450"/>
      <c r="AK1062" s="450"/>
      <c r="AL1062" s="450"/>
      <c r="AM1062" s="450"/>
      <c r="AN1062" s="450"/>
      <c r="AO1062" s="450"/>
      <c r="AP1062" s="450"/>
      <c r="AQ1062" s="450"/>
      <c r="AR1062" s="450"/>
      <c r="AS1062" s="450"/>
      <c r="AT1062" s="450"/>
      <c r="AU1062" s="450"/>
      <c r="AV1062" s="450"/>
      <c r="AW1062" s="450"/>
      <c r="AX1062" s="450"/>
      <c r="AY1062" s="450"/>
      <c r="AZ1062" s="450"/>
      <c r="BA1062" s="450"/>
      <c r="BB1062" s="450"/>
      <c r="BC1062" s="450"/>
      <c r="BD1062" s="450"/>
      <c r="BE1062" s="450"/>
      <c r="BF1062" s="450"/>
      <c r="BG1062" s="450"/>
      <c r="BH1062" s="450"/>
      <c r="BI1062" s="450"/>
      <c r="BJ1062" s="450"/>
      <c r="BK1062" s="450"/>
      <c r="BL1062" s="450"/>
      <c r="BM1062" s="450"/>
      <c r="BN1062" s="450"/>
      <c r="BO1062" s="450"/>
      <c r="BP1062" s="450"/>
      <c r="BQ1062" s="450"/>
      <c r="BR1062" s="450"/>
      <c r="BS1062" s="450"/>
      <c r="BT1062" s="450"/>
      <c r="BU1062" s="450"/>
      <c r="BV1062" s="450"/>
      <c r="BW1062" s="450"/>
      <c r="BX1062" s="450"/>
      <c r="BY1062" s="450"/>
      <c r="BZ1062" s="450"/>
      <c r="CA1062" s="450"/>
      <c r="CB1062" s="450"/>
      <c r="CC1062" s="450"/>
      <c r="CD1062" s="450"/>
      <c r="CE1062" s="450"/>
      <c r="CF1062" s="450"/>
      <c r="CG1062" s="450"/>
      <c r="CH1062" s="450"/>
      <c r="CI1062" s="450"/>
      <c r="CJ1062" s="450"/>
      <c r="CK1062" s="450"/>
      <c r="CL1062" s="450"/>
      <c r="CM1062" s="450"/>
      <c r="CN1062" s="450"/>
      <c r="CO1062" s="450"/>
      <c r="CP1062" s="450"/>
      <c r="CQ1062" s="450"/>
      <c r="CR1062" s="450"/>
      <c r="CS1062" s="450"/>
      <c r="CT1062" s="450"/>
      <c r="CU1062" s="450"/>
      <c r="CV1062" s="450"/>
      <c r="CW1062" s="450"/>
      <c r="CX1062" s="450"/>
      <c r="CY1062" s="450"/>
      <c r="CZ1062" s="450"/>
      <c r="DA1062" s="450"/>
      <c r="DB1062" s="450"/>
      <c r="DC1062" s="450"/>
      <c r="DD1062" s="450"/>
      <c r="DE1062" s="450"/>
      <c r="DF1062" s="450"/>
      <c r="DG1062" s="450"/>
      <c r="DH1062" s="450"/>
      <c r="DI1062" s="450"/>
      <c r="DJ1062" s="450"/>
    </row>
    <row r="1063" spans="1:114" s="3" customFormat="1" ht="14.1" customHeight="1" x14ac:dyDescent="0.25">
      <c r="A1063" s="110"/>
      <c r="B1063" s="115"/>
      <c r="C1063" s="104" t="s">
        <v>286</v>
      </c>
      <c r="D1063" s="105">
        <v>3280</v>
      </c>
      <c r="E1063" s="173">
        <v>2500</v>
      </c>
      <c r="F1063" s="121"/>
      <c r="G1063" s="273"/>
      <c r="H1063" s="156">
        <f t="shared" si="367"/>
        <v>2500</v>
      </c>
      <c r="I1063" s="279"/>
      <c r="J1063" s="204"/>
      <c r="K1063" s="204"/>
      <c r="L1063" s="204">
        <v>0</v>
      </c>
      <c r="M1063" s="204">
        <v>3105.03</v>
      </c>
      <c r="N1063" s="351">
        <v>2500</v>
      </c>
      <c r="O1063" s="225"/>
      <c r="P1063" s="228">
        <f t="shared" si="388"/>
        <v>2500</v>
      </c>
      <c r="Q1063" s="331"/>
      <c r="R1063" s="377">
        <f t="shared" si="390"/>
        <v>2500</v>
      </c>
      <c r="S1063" s="331">
        <v>1744.13</v>
      </c>
      <c r="T1063" s="373"/>
      <c r="U1063" s="373"/>
      <c r="V1063" s="373"/>
      <c r="W1063" s="373"/>
      <c r="X1063" s="373"/>
      <c r="Y1063" s="373"/>
      <c r="Z1063" s="450"/>
      <c r="AA1063" s="449"/>
      <c r="AB1063" s="449"/>
      <c r="AC1063" s="450"/>
      <c r="AD1063" s="450"/>
      <c r="AE1063" s="450"/>
      <c r="AF1063" s="450"/>
      <c r="AG1063" s="450"/>
      <c r="AH1063" s="450"/>
      <c r="AI1063" s="450"/>
      <c r="AJ1063" s="450"/>
      <c r="AK1063" s="450"/>
      <c r="AL1063" s="450"/>
      <c r="AM1063" s="450"/>
      <c r="AN1063" s="450"/>
      <c r="AO1063" s="450"/>
      <c r="AP1063" s="450"/>
      <c r="AQ1063" s="450"/>
      <c r="AR1063" s="450"/>
      <c r="AS1063" s="450"/>
      <c r="AT1063" s="450"/>
      <c r="AU1063" s="450"/>
      <c r="AV1063" s="450"/>
      <c r="AW1063" s="450"/>
      <c r="AX1063" s="450"/>
      <c r="AY1063" s="450"/>
      <c r="AZ1063" s="450"/>
      <c r="BA1063" s="450"/>
      <c r="BB1063" s="450"/>
      <c r="BC1063" s="450"/>
      <c r="BD1063" s="450"/>
      <c r="BE1063" s="450"/>
      <c r="BF1063" s="450"/>
      <c r="BG1063" s="450"/>
      <c r="BH1063" s="450"/>
      <c r="BI1063" s="450"/>
      <c r="BJ1063" s="450"/>
      <c r="BK1063" s="450"/>
      <c r="BL1063" s="450"/>
      <c r="BM1063" s="450"/>
      <c r="BN1063" s="450"/>
      <c r="BO1063" s="450"/>
      <c r="BP1063" s="450"/>
      <c r="BQ1063" s="450"/>
      <c r="BR1063" s="450"/>
      <c r="BS1063" s="450"/>
      <c r="BT1063" s="450"/>
      <c r="BU1063" s="450"/>
      <c r="BV1063" s="450"/>
      <c r="BW1063" s="450"/>
      <c r="BX1063" s="450"/>
      <c r="BY1063" s="450"/>
      <c r="BZ1063" s="450"/>
      <c r="CA1063" s="450"/>
      <c r="CB1063" s="450"/>
      <c r="CC1063" s="450"/>
      <c r="CD1063" s="450"/>
      <c r="CE1063" s="450"/>
      <c r="CF1063" s="450"/>
      <c r="CG1063" s="450"/>
      <c r="CH1063" s="450"/>
      <c r="CI1063" s="450"/>
      <c r="CJ1063" s="450"/>
      <c r="CK1063" s="450"/>
      <c r="CL1063" s="450"/>
      <c r="CM1063" s="450"/>
      <c r="CN1063" s="450"/>
      <c r="CO1063" s="450"/>
      <c r="CP1063" s="450"/>
      <c r="CQ1063" s="450"/>
      <c r="CR1063" s="450"/>
      <c r="CS1063" s="450"/>
      <c r="CT1063" s="450"/>
      <c r="CU1063" s="450"/>
      <c r="CV1063" s="450"/>
      <c r="CW1063" s="450"/>
      <c r="CX1063" s="450"/>
      <c r="CY1063" s="450"/>
      <c r="CZ1063" s="450"/>
      <c r="DA1063" s="450"/>
      <c r="DB1063" s="450"/>
      <c r="DC1063" s="450"/>
      <c r="DD1063" s="450"/>
      <c r="DE1063" s="450"/>
      <c r="DF1063" s="450"/>
      <c r="DG1063" s="450"/>
      <c r="DH1063" s="450"/>
      <c r="DI1063" s="450"/>
      <c r="DJ1063" s="450"/>
    </row>
    <row r="1064" spans="1:114" s="3" customFormat="1" ht="14.1" customHeight="1" x14ac:dyDescent="0.25">
      <c r="A1064" s="110"/>
      <c r="B1064" s="115"/>
      <c r="C1064" s="104" t="s">
        <v>288</v>
      </c>
      <c r="D1064" s="105">
        <v>10688</v>
      </c>
      <c r="E1064" s="173">
        <v>2000</v>
      </c>
      <c r="F1064" s="121"/>
      <c r="G1064" s="273"/>
      <c r="H1064" s="156">
        <f t="shared" si="367"/>
        <v>2000</v>
      </c>
      <c r="I1064" s="279"/>
      <c r="J1064" s="204"/>
      <c r="K1064" s="204"/>
      <c r="L1064" s="204">
        <v>0</v>
      </c>
      <c r="M1064" s="204">
        <v>10420.51</v>
      </c>
      <c r="N1064" s="351">
        <v>2000</v>
      </c>
      <c r="O1064" s="225">
        <v>5000</v>
      </c>
      <c r="P1064" s="228">
        <f t="shared" si="388"/>
        <v>7000</v>
      </c>
      <c r="Q1064" s="331"/>
      <c r="R1064" s="377">
        <f t="shared" si="390"/>
        <v>7000</v>
      </c>
      <c r="S1064" s="331"/>
      <c r="T1064" s="373"/>
      <c r="U1064" s="373"/>
      <c r="V1064" s="373"/>
      <c r="W1064" s="373"/>
      <c r="X1064" s="373"/>
      <c r="Y1064" s="373"/>
      <c r="Z1064" s="450"/>
      <c r="AA1064" s="449"/>
      <c r="AB1064" s="449"/>
      <c r="AC1064" s="450"/>
      <c r="AD1064" s="450"/>
      <c r="AE1064" s="450"/>
      <c r="AF1064" s="450"/>
      <c r="AG1064" s="450"/>
      <c r="AH1064" s="450"/>
      <c r="AI1064" s="450"/>
      <c r="AJ1064" s="450"/>
      <c r="AK1064" s="450"/>
      <c r="AL1064" s="450"/>
      <c r="AM1064" s="450"/>
      <c r="AN1064" s="450"/>
      <c r="AO1064" s="450"/>
      <c r="AP1064" s="450"/>
      <c r="AQ1064" s="450"/>
      <c r="AR1064" s="450"/>
      <c r="AS1064" s="450"/>
      <c r="AT1064" s="450"/>
      <c r="AU1064" s="450"/>
      <c r="AV1064" s="450"/>
      <c r="AW1064" s="450"/>
      <c r="AX1064" s="450"/>
      <c r="AY1064" s="450"/>
      <c r="AZ1064" s="450"/>
      <c r="BA1064" s="450"/>
      <c r="BB1064" s="450"/>
      <c r="BC1064" s="450"/>
      <c r="BD1064" s="450"/>
      <c r="BE1064" s="450"/>
      <c r="BF1064" s="450"/>
      <c r="BG1064" s="450"/>
      <c r="BH1064" s="450"/>
      <c r="BI1064" s="450"/>
      <c r="BJ1064" s="450"/>
      <c r="BK1064" s="450"/>
      <c r="BL1064" s="450"/>
      <c r="BM1064" s="450"/>
      <c r="BN1064" s="450"/>
      <c r="BO1064" s="450"/>
      <c r="BP1064" s="450"/>
      <c r="BQ1064" s="450"/>
      <c r="BR1064" s="450"/>
      <c r="BS1064" s="450"/>
      <c r="BT1064" s="450"/>
      <c r="BU1064" s="450"/>
      <c r="BV1064" s="450"/>
      <c r="BW1064" s="450"/>
      <c r="BX1064" s="450"/>
      <c r="BY1064" s="450"/>
      <c r="BZ1064" s="450"/>
      <c r="CA1064" s="450"/>
      <c r="CB1064" s="450"/>
      <c r="CC1064" s="450"/>
      <c r="CD1064" s="450"/>
      <c r="CE1064" s="450"/>
      <c r="CF1064" s="450"/>
      <c r="CG1064" s="450"/>
      <c r="CH1064" s="450"/>
      <c r="CI1064" s="450"/>
      <c r="CJ1064" s="450"/>
      <c r="CK1064" s="450"/>
      <c r="CL1064" s="450"/>
      <c r="CM1064" s="450"/>
      <c r="CN1064" s="450"/>
      <c r="CO1064" s="450"/>
      <c r="CP1064" s="450"/>
      <c r="CQ1064" s="450"/>
      <c r="CR1064" s="450"/>
      <c r="CS1064" s="450"/>
      <c r="CT1064" s="450"/>
      <c r="CU1064" s="450"/>
      <c r="CV1064" s="450"/>
      <c r="CW1064" s="450"/>
      <c r="CX1064" s="450"/>
      <c r="CY1064" s="450"/>
      <c r="CZ1064" s="450"/>
      <c r="DA1064" s="450"/>
      <c r="DB1064" s="450"/>
      <c r="DC1064" s="450"/>
      <c r="DD1064" s="450"/>
      <c r="DE1064" s="450"/>
      <c r="DF1064" s="450"/>
      <c r="DG1064" s="450"/>
      <c r="DH1064" s="450"/>
      <c r="DI1064" s="450"/>
      <c r="DJ1064" s="450"/>
    </row>
    <row r="1065" spans="1:114" s="3" customFormat="1" ht="14.1" customHeight="1" x14ac:dyDescent="0.25">
      <c r="A1065" s="110"/>
      <c r="B1065" s="115"/>
      <c r="C1065" s="104" t="s">
        <v>289</v>
      </c>
      <c r="D1065" s="105">
        <v>1718</v>
      </c>
      <c r="E1065" s="173">
        <v>710</v>
      </c>
      <c r="F1065" s="121"/>
      <c r="G1065" s="273"/>
      <c r="H1065" s="156">
        <f t="shared" si="367"/>
        <v>710</v>
      </c>
      <c r="I1065" s="279"/>
      <c r="J1065" s="204"/>
      <c r="K1065" s="204"/>
      <c r="L1065" s="204">
        <v>0</v>
      </c>
      <c r="M1065" s="204">
        <v>1117.2</v>
      </c>
      <c r="N1065" s="351">
        <v>710</v>
      </c>
      <c r="O1065" s="225"/>
      <c r="P1065" s="228">
        <f t="shared" si="388"/>
        <v>710</v>
      </c>
      <c r="Q1065" s="331"/>
      <c r="R1065" s="377">
        <f t="shared" si="390"/>
        <v>710</v>
      </c>
      <c r="S1065" s="331"/>
      <c r="T1065" s="373"/>
      <c r="U1065" s="373"/>
      <c r="V1065" s="373"/>
      <c r="W1065" s="373"/>
      <c r="X1065" s="373"/>
      <c r="Y1065" s="373"/>
      <c r="Z1065" s="450"/>
      <c r="AA1065" s="449"/>
      <c r="AB1065" s="449"/>
      <c r="AC1065" s="450"/>
      <c r="AD1065" s="450"/>
      <c r="AE1065" s="450"/>
      <c r="AF1065" s="450"/>
      <c r="AG1065" s="450"/>
      <c r="AH1065" s="450"/>
      <c r="AI1065" s="450"/>
      <c r="AJ1065" s="450"/>
      <c r="AK1065" s="450"/>
      <c r="AL1065" s="450"/>
      <c r="AM1065" s="450"/>
      <c r="AN1065" s="450"/>
      <c r="AO1065" s="450"/>
      <c r="AP1065" s="450"/>
      <c r="AQ1065" s="450"/>
      <c r="AR1065" s="450"/>
      <c r="AS1065" s="450"/>
      <c r="AT1065" s="450"/>
      <c r="AU1065" s="450"/>
      <c r="AV1065" s="450"/>
      <c r="AW1065" s="450"/>
      <c r="AX1065" s="450"/>
      <c r="AY1065" s="450"/>
      <c r="AZ1065" s="450"/>
      <c r="BA1065" s="450"/>
      <c r="BB1065" s="450"/>
      <c r="BC1065" s="450"/>
      <c r="BD1065" s="450"/>
      <c r="BE1065" s="450"/>
      <c r="BF1065" s="450"/>
      <c r="BG1065" s="450"/>
      <c r="BH1065" s="450"/>
      <c r="BI1065" s="450"/>
      <c r="BJ1065" s="450"/>
      <c r="BK1065" s="450"/>
      <c r="BL1065" s="450"/>
      <c r="BM1065" s="450"/>
      <c r="BN1065" s="450"/>
      <c r="BO1065" s="450"/>
      <c r="BP1065" s="450"/>
      <c r="BQ1065" s="450"/>
      <c r="BR1065" s="450"/>
      <c r="BS1065" s="450"/>
      <c r="BT1065" s="450"/>
      <c r="BU1065" s="450"/>
      <c r="BV1065" s="450"/>
      <c r="BW1065" s="450"/>
      <c r="BX1065" s="450"/>
      <c r="BY1065" s="450"/>
      <c r="BZ1065" s="450"/>
      <c r="CA1065" s="450"/>
      <c r="CB1065" s="450"/>
      <c r="CC1065" s="450"/>
      <c r="CD1065" s="450"/>
      <c r="CE1065" s="450"/>
      <c r="CF1065" s="450"/>
      <c r="CG1065" s="450"/>
      <c r="CH1065" s="450"/>
      <c r="CI1065" s="450"/>
      <c r="CJ1065" s="450"/>
      <c r="CK1065" s="450"/>
      <c r="CL1065" s="450"/>
      <c r="CM1065" s="450"/>
      <c r="CN1065" s="450"/>
      <c r="CO1065" s="450"/>
      <c r="CP1065" s="450"/>
      <c r="CQ1065" s="450"/>
      <c r="CR1065" s="450"/>
      <c r="CS1065" s="450"/>
      <c r="CT1065" s="450"/>
      <c r="CU1065" s="450"/>
      <c r="CV1065" s="450"/>
      <c r="CW1065" s="450"/>
      <c r="CX1065" s="450"/>
      <c r="CY1065" s="450"/>
      <c r="CZ1065" s="450"/>
      <c r="DA1065" s="450"/>
      <c r="DB1065" s="450"/>
      <c r="DC1065" s="450"/>
      <c r="DD1065" s="450"/>
      <c r="DE1065" s="450"/>
      <c r="DF1065" s="450"/>
      <c r="DG1065" s="450"/>
      <c r="DH1065" s="450"/>
      <c r="DI1065" s="450"/>
      <c r="DJ1065" s="450"/>
    </row>
    <row r="1066" spans="1:114" s="3" customFormat="1" ht="14.1" customHeight="1" x14ac:dyDescent="0.25">
      <c r="A1066" s="110"/>
      <c r="B1066" s="115"/>
      <c r="C1066" s="104" t="s">
        <v>491</v>
      </c>
      <c r="D1066" s="105">
        <v>1440</v>
      </c>
      <c r="E1066" s="173">
        <v>1700</v>
      </c>
      <c r="F1066" s="121"/>
      <c r="G1066" s="273"/>
      <c r="H1066" s="156">
        <f t="shared" si="367"/>
        <v>1700</v>
      </c>
      <c r="I1066" s="279"/>
      <c r="J1066" s="204"/>
      <c r="K1066" s="204"/>
      <c r="L1066" s="204">
        <v>0</v>
      </c>
      <c r="M1066" s="204">
        <v>1320.01</v>
      </c>
      <c r="N1066" s="351">
        <v>1700</v>
      </c>
      <c r="O1066" s="225"/>
      <c r="P1066" s="228">
        <f t="shared" si="388"/>
        <v>1700</v>
      </c>
      <c r="Q1066" s="331"/>
      <c r="R1066" s="377">
        <f t="shared" si="390"/>
        <v>1700</v>
      </c>
      <c r="S1066" s="331">
        <v>840</v>
      </c>
      <c r="T1066" s="373"/>
      <c r="U1066" s="373"/>
      <c r="V1066" s="373"/>
      <c r="W1066" s="373"/>
      <c r="X1066" s="373"/>
      <c r="Y1066" s="373"/>
      <c r="Z1066" s="450"/>
      <c r="AA1066" s="449"/>
      <c r="AB1066" s="449"/>
      <c r="AC1066" s="450"/>
      <c r="AD1066" s="450"/>
      <c r="AE1066" s="450"/>
      <c r="AF1066" s="450"/>
      <c r="AG1066" s="450"/>
      <c r="AH1066" s="450"/>
      <c r="AI1066" s="450"/>
      <c r="AJ1066" s="450"/>
      <c r="AK1066" s="450"/>
      <c r="AL1066" s="450"/>
      <c r="AM1066" s="450"/>
      <c r="AN1066" s="450"/>
      <c r="AO1066" s="450"/>
      <c r="AP1066" s="450"/>
      <c r="AQ1066" s="450"/>
      <c r="AR1066" s="450"/>
      <c r="AS1066" s="450"/>
      <c r="AT1066" s="450"/>
      <c r="AU1066" s="450"/>
      <c r="AV1066" s="450"/>
      <c r="AW1066" s="450"/>
      <c r="AX1066" s="450"/>
      <c r="AY1066" s="450"/>
      <c r="AZ1066" s="450"/>
      <c r="BA1066" s="450"/>
      <c r="BB1066" s="450"/>
      <c r="BC1066" s="450"/>
      <c r="BD1066" s="450"/>
      <c r="BE1066" s="450"/>
      <c r="BF1066" s="450"/>
      <c r="BG1066" s="450"/>
      <c r="BH1066" s="450"/>
      <c r="BI1066" s="450"/>
      <c r="BJ1066" s="450"/>
      <c r="BK1066" s="450"/>
      <c r="BL1066" s="450"/>
      <c r="BM1066" s="450"/>
      <c r="BN1066" s="450"/>
      <c r="BO1066" s="450"/>
      <c r="BP1066" s="450"/>
      <c r="BQ1066" s="450"/>
      <c r="BR1066" s="450"/>
      <c r="BS1066" s="450"/>
      <c r="BT1066" s="450"/>
      <c r="BU1066" s="450"/>
      <c r="BV1066" s="450"/>
      <c r="BW1066" s="450"/>
      <c r="BX1066" s="450"/>
      <c r="BY1066" s="450"/>
      <c r="BZ1066" s="450"/>
      <c r="CA1066" s="450"/>
      <c r="CB1066" s="450"/>
      <c r="CC1066" s="450"/>
      <c r="CD1066" s="450"/>
      <c r="CE1066" s="450"/>
      <c r="CF1066" s="450"/>
      <c r="CG1066" s="450"/>
      <c r="CH1066" s="450"/>
      <c r="CI1066" s="450"/>
      <c r="CJ1066" s="450"/>
      <c r="CK1066" s="450"/>
      <c r="CL1066" s="450"/>
      <c r="CM1066" s="450"/>
      <c r="CN1066" s="450"/>
      <c r="CO1066" s="450"/>
      <c r="CP1066" s="450"/>
      <c r="CQ1066" s="450"/>
      <c r="CR1066" s="450"/>
      <c r="CS1066" s="450"/>
      <c r="CT1066" s="450"/>
      <c r="CU1066" s="450"/>
      <c r="CV1066" s="450"/>
      <c r="CW1066" s="450"/>
      <c r="CX1066" s="450"/>
      <c r="CY1066" s="450"/>
      <c r="CZ1066" s="450"/>
      <c r="DA1066" s="450"/>
      <c r="DB1066" s="450"/>
      <c r="DC1066" s="450"/>
      <c r="DD1066" s="450"/>
      <c r="DE1066" s="450"/>
      <c r="DF1066" s="450"/>
      <c r="DG1066" s="450"/>
      <c r="DH1066" s="450"/>
      <c r="DI1066" s="450"/>
      <c r="DJ1066" s="450"/>
    </row>
    <row r="1067" spans="1:114" s="3" customFormat="1" ht="14.1" customHeight="1" x14ac:dyDescent="0.25">
      <c r="A1067" s="110"/>
      <c r="B1067" s="115"/>
      <c r="C1067" s="104" t="s">
        <v>492</v>
      </c>
      <c r="D1067" s="105">
        <v>5206</v>
      </c>
      <c r="E1067" s="173">
        <v>500</v>
      </c>
      <c r="F1067" s="121"/>
      <c r="G1067" s="273"/>
      <c r="H1067" s="156">
        <f t="shared" si="367"/>
        <v>500</v>
      </c>
      <c r="I1067" s="279"/>
      <c r="J1067" s="204"/>
      <c r="K1067" s="204"/>
      <c r="L1067" s="204">
        <v>0</v>
      </c>
      <c r="M1067" s="204">
        <v>2164.14</v>
      </c>
      <c r="N1067" s="351">
        <v>500</v>
      </c>
      <c r="O1067" s="225"/>
      <c r="P1067" s="228">
        <f t="shared" si="388"/>
        <v>500</v>
      </c>
      <c r="Q1067" s="331"/>
      <c r="R1067" s="377">
        <f t="shared" si="390"/>
        <v>500</v>
      </c>
      <c r="S1067" s="331">
        <v>3240</v>
      </c>
      <c r="T1067" s="373"/>
      <c r="U1067" s="373"/>
      <c r="V1067" s="373"/>
      <c r="W1067" s="373"/>
      <c r="X1067" s="373"/>
      <c r="Y1067" s="373"/>
      <c r="Z1067" s="450"/>
      <c r="AA1067" s="449"/>
      <c r="AB1067" s="449"/>
      <c r="AC1067" s="450"/>
      <c r="AD1067" s="450"/>
      <c r="AE1067" s="450"/>
      <c r="AF1067" s="450"/>
      <c r="AG1067" s="450"/>
      <c r="AH1067" s="450"/>
      <c r="AI1067" s="450"/>
      <c r="AJ1067" s="450"/>
      <c r="AK1067" s="450"/>
      <c r="AL1067" s="450"/>
      <c r="AM1067" s="450"/>
      <c r="AN1067" s="450"/>
      <c r="AO1067" s="450"/>
      <c r="AP1067" s="450"/>
      <c r="AQ1067" s="450"/>
      <c r="AR1067" s="450"/>
      <c r="AS1067" s="450"/>
      <c r="AT1067" s="450"/>
      <c r="AU1067" s="450"/>
      <c r="AV1067" s="450"/>
      <c r="AW1067" s="450"/>
      <c r="AX1067" s="450"/>
      <c r="AY1067" s="450"/>
      <c r="AZ1067" s="450"/>
      <c r="BA1067" s="450"/>
      <c r="BB1067" s="450"/>
      <c r="BC1067" s="450"/>
      <c r="BD1067" s="450"/>
      <c r="BE1067" s="450"/>
      <c r="BF1067" s="450"/>
      <c r="BG1067" s="450"/>
      <c r="BH1067" s="450"/>
      <c r="BI1067" s="450"/>
      <c r="BJ1067" s="450"/>
      <c r="BK1067" s="450"/>
      <c r="BL1067" s="450"/>
      <c r="BM1067" s="450"/>
      <c r="BN1067" s="450"/>
      <c r="BO1067" s="450"/>
      <c r="BP1067" s="450"/>
      <c r="BQ1067" s="450"/>
      <c r="BR1067" s="450"/>
      <c r="BS1067" s="450"/>
      <c r="BT1067" s="450"/>
      <c r="BU1067" s="450"/>
      <c r="BV1067" s="450"/>
      <c r="BW1067" s="450"/>
      <c r="BX1067" s="450"/>
      <c r="BY1067" s="450"/>
      <c r="BZ1067" s="450"/>
      <c r="CA1067" s="450"/>
      <c r="CB1067" s="450"/>
      <c r="CC1067" s="450"/>
      <c r="CD1067" s="450"/>
      <c r="CE1067" s="450"/>
      <c r="CF1067" s="450"/>
      <c r="CG1067" s="450"/>
      <c r="CH1067" s="450"/>
      <c r="CI1067" s="450"/>
      <c r="CJ1067" s="450"/>
      <c r="CK1067" s="450"/>
      <c r="CL1067" s="450"/>
      <c r="CM1067" s="450"/>
      <c r="CN1067" s="450"/>
      <c r="CO1067" s="450"/>
      <c r="CP1067" s="450"/>
      <c r="CQ1067" s="450"/>
      <c r="CR1067" s="450"/>
      <c r="CS1067" s="450"/>
      <c r="CT1067" s="450"/>
      <c r="CU1067" s="450"/>
      <c r="CV1067" s="450"/>
      <c r="CW1067" s="450"/>
      <c r="CX1067" s="450"/>
      <c r="CY1067" s="450"/>
      <c r="CZ1067" s="450"/>
      <c r="DA1067" s="450"/>
      <c r="DB1067" s="450"/>
      <c r="DC1067" s="450"/>
      <c r="DD1067" s="450"/>
      <c r="DE1067" s="450"/>
      <c r="DF1067" s="450"/>
      <c r="DG1067" s="450"/>
      <c r="DH1067" s="450"/>
      <c r="DI1067" s="450"/>
      <c r="DJ1067" s="450"/>
    </row>
    <row r="1068" spans="1:114" ht="14.1" customHeight="1" x14ac:dyDescent="0.25">
      <c r="A1068" s="43"/>
      <c r="B1068" s="44" t="s">
        <v>180</v>
      </c>
      <c r="C1068" s="45" t="s">
        <v>181</v>
      </c>
      <c r="D1068" s="20">
        <v>10286</v>
      </c>
      <c r="E1068" s="156">
        <v>14536</v>
      </c>
      <c r="F1068" s="111"/>
      <c r="G1068" s="273"/>
      <c r="H1068" s="156">
        <f t="shared" si="367"/>
        <v>14536</v>
      </c>
      <c r="I1068" s="207"/>
      <c r="J1068" s="157"/>
      <c r="K1068" s="157"/>
      <c r="L1068" s="157">
        <v>14536</v>
      </c>
      <c r="M1068" s="157">
        <v>9126</v>
      </c>
      <c r="N1068" s="351">
        <v>14536</v>
      </c>
      <c r="O1068" s="225"/>
      <c r="P1068" s="228">
        <f t="shared" si="388"/>
        <v>14536</v>
      </c>
      <c r="Q1068" s="331"/>
      <c r="R1068" s="377">
        <f t="shared" si="390"/>
        <v>14536</v>
      </c>
      <c r="S1068" s="331">
        <v>4339</v>
      </c>
      <c r="T1068" s="373"/>
    </row>
    <row r="1069" spans="1:114" ht="14.1" customHeight="1" x14ac:dyDescent="0.25">
      <c r="A1069" s="43"/>
      <c r="B1069" s="44" t="s">
        <v>182</v>
      </c>
      <c r="C1069" s="45" t="s">
        <v>162</v>
      </c>
      <c r="D1069" s="20">
        <v>16904</v>
      </c>
      <c r="E1069" s="156">
        <v>26000</v>
      </c>
      <c r="F1069" s="20"/>
      <c r="G1069" s="273"/>
      <c r="H1069" s="156">
        <f t="shared" si="367"/>
        <v>26000</v>
      </c>
      <c r="I1069" s="207"/>
      <c r="J1069" s="157"/>
      <c r="K1069" s="157"/>
      <c r="L1069" s="157">
        <v>26000</v>
      </c>
      <c r="M1069" s="157">
        <v>18407.52</v>
      </c>
      <c r="N1069" s="351">
        <v>26000</v>
      </c>
      <c r="O1069" s="225">
        <v>10000</v>
      </c>
      <c r="P1069" s="228">
        <f t="shared" si="388"/>
        <v>36000</v>
      </c>
      <c r="Q1069" s="331">
        <v>6571</v>
      </c>
      <c r="R1069" s="377">
        <f t="shared" si="390"/>
        <v>42571</v>
      </c>
      <c r="S1069" s="222">
        <v>27646.19</v>
      </c>
      <c r="T1069" s="373"/>
    </row>
    <row r="1070" spans="1:114" ht="14.1" customHeight="1" x14ac:dyDescent="0.25">
      <c r="A1070" s="43"/>
      <c r="B1070" s="44" t="s">
        <v>183</v>
      </c>
      <c r="C1070" s="45" t="s">
        <v>184</v>
      </c>
      <c r="D1070" s="20">
        <v>15901</v>
      </c>
      <c r="E1070" s="156">
        <v>35000</v>
      </c>
      <c r="F1070" s="20"/>
      <c r="G1070" s="273"/>
      <c r="H1070" s="156">
        <f t="shared" si="367"/>
        <v>35000</v>
      </c>
      <c r="I1070" s="207"/>
      <c r="J1070" s="157">
        <v>-10000</v>
      </c>
      <c r="K1070" s="157"/>
      <c r="L1070" s="157">
        <v>25000</v>
      </c>
      <c r="M1070" s="157">
        <v>19845.759999999998</v>
      </c>
      <c r="N1070" s="351">
        <v>35000</v>
      </c>
      <c r="O1070" s="225">
        <v>0</v>
      </c>
      <c r="P1070" s="228">
        <f t="shared" si="388"/>
        <v>35000</v>
      </c>
      <c r="Q1070" s="331"/>
      <c r="R1070" s="377">
        <f t="shared" si="390"/>
        <v>35000</v>
      </c>
      <c r="S1070" s="331">
        <v>15546.43</v>
      </c>
      <c r="T1070" s="373"/>
    </row>
    <row r="1071" spans="1:114" ht="14.1" customHeight="1" x14ac:dyDescent="0.25">
      <c r="A1071" s="43"/>
      <c r="B1071" s="44" t="s">
        <v>185</v>
      </c>
      <c r="C1071" s="45" t="s">
        <v>493</v>
      </c>
      <c r="D1071" s="20">
        <v>4396</v>
      </c>
      <c r="E1071" s="156">
        <v>2500</v>
      </c>
      <c r="F1071" s="20"/>
      <c r="G1071" s="273"/>
      <c r="H1071" s="156">
        <f t="shared" si="367"/>
        <v>2500</v>
      </c>
      <c r="I1071" s="207"/>
      <c r="J1071" s="157"/>
      <c r="K1071" s="157"/>
      <c r="L1071" s="157">
        <v>2500</v>
      </c>
      <c r="M1071" s="157">
        <v>6006.85</v>
      </c>
      <c r="N1071" s="351">
        <v>2500</v>
      </c>
      <c r="O1071" s="225"/>
      <c r="P1071" s="228">
        <f t="shared" si="388"/>
        <v>2500</v>
      </c>
      <c r="Q1071" s="331"/>
      <c r="R1071" s="377">
        <f t="shared" si="390"/>
        <v>2500</v>
      </c>
      <c r="S1071" s="331">
        <v>8726.09</v>
      </c>
      <c r="T1071" s="373"/>
      <c r="Y1071" s="345"/>
    </row>
    <row r="1072" spans="1:114" ht="14.1" customHeight="1" x14ac:dyDescent="0.25">
      <c r="A1072" s="43"/>
      <c r="B1072" s="44">
        <v>5521</v>
      </c>
      <c r="C1072" s="45" t="s">
        <v>321</v>
      </c>
      <c r="D1072" s="20">
        <v>1458</v>
      </c>
      <c r="E1072" s="156"/>
      <c r="F1072" s="20"/>
      <c r="G1072" s="273"/>
      <c r="H1072" s="156"/>
      <c r="I1072" s="207"/>
      <c r="J1072" s="157"/>
      <c r="K1072" s="157"/>
      <c r="L1072" s="157">
        <v>0</v>
      </c>
      <c r="M1072" s="157">
        <v>88</v>
      </c>
      <c r="N1072" s="351"/>
      <c r="O1072" s="225"/>
      <c r="P1072" s="228">
        <f t="shared" si="388"/>
        <v>0</v>
      </c>
      <c r="Q1072" s="331"/>
      <c r="R1072" s="377">
        <f t="shared" si="390"/>
        <v>0</v>
      </c>
      <c r="S1072" s="331"/>
      <c r="T1072" s="373"/>
    </row>
    <row r="1073" spans="1:23" ht="14.1" customHeight="1" x14ac:dyDescent="0.25">
      <c r="A1073" s="43"/>
      <c r="B1073" s="44" t="s">
        <v>187</v>
      </c>
      <c r="C1073" s="45" t="s">
        <v>188</v>
      </c>
      <c r="D1073" s="20">
        <v>1108</v>
      </c>
      <c r="E1073" s="156">
        <v>1200</v>
      </c>
      <c r="F1073" s="20"/>
      <c r="G1073" s="273"/>
      <c r="H1073" s="156">
        <f t="shared" si="367"/>
        <v>1200</v>
      </c>
      <c r="I1073" s="207"/>
      <c r="J1073" s="157"/>
      <c r="K1073" s="157"/>
      <c r="L1073" s="157">
        <v>1200</v>
      </c>
      <c r="M1073" s="157">
        <v>828.41</v>
      </c>
      <c r="N1073" s="351">
        <v>1200</v>
      </c>
      <c r="O1073" s="225"/>
      <c r="P1073" s="228">
        <f t="shared" si="388"/>
        <v>1200</v>
      </c>
      <c r="Q1073" s="331"/>
      <c r="R1073" s="377">
        <f t="shared" si="390"/>
        <v>1200</v>
      </c>
      <c r="S1073" s="331">
        <v>536</v>
      </c>
      <c r="T1073" s="373"/>
    </row>
    <row r="1074" spans="1:23" ht="14.1" customHeight="1" x14ac:dyDescent="0.25">
      <c r="A1074" s="43"/>
      <c r="B1074" s="44" t="s">
        <v>337</v>
      </c>
      <c r="C1074" s="45" t="s">
        <v>338</v>
      </c>
      <c r="D1074" s="20">
        <v>898</v>
      </c>
      <c r="E1074" s="156">
        <v>700</v>
      </c>
      <c r="F1074" s="20"/>
      <c r="G1074" s="273"/>
      <c r="H1074" s="156">
        <f t="shared" si="367"/>
        <v>700</v>
      </c>
      <c r="I1074" s="207"/>
      <c r="J1074" s="157"/>
      <c r="K1074" s="157"/>
      <c r="L1074" s="157">
        <v>700</v>
      </c>
      <c r="M1074" s="157">
        <v>937.15</v>
      </c>
      <c r="N1074" s="351">
        <v>700</v>
      </c>
      <c r="O1074" s="225"/>
      <c r="P1074" s="228">
        <f t="shared" si="388"/>
        <v>700</v>
      </c>
      <c r="Q1074" s="331"/>
      <c r="R1074" s="377">
        <f t="shared" si="390"/>
        <v>700</v>
      </c>
      <c r="S1074" s="331">
        <v>232</v>
      </c>
      <c r="T1074" s="373"/>
    </row>
    <row r="1075" spans="1:23" ht="14.1" customHeight="1" x14ac:dyDescent="0.25">
      <c r="A1075" s="43"/>
      <c r="B1075" s="44" t="s">
        <v>417</v>
      </c>
      <c r="C1075" s="45" t="s">
        <v>299</v>
      </c>
      <c r="D1075" s="20">
        <v>21206</v>
      </c>
      <c r="E1075" s="156">
        <v>25000</v>
      </c>
      <c r="F1075" s="20"/>
      <c r="G1075" s="273"/>
      <c r="H1075" s="156">
        <f t="shared" si="367"/>
        <v>25000</v>
      </c>
      <c r="I1075" s="207"/>
      <c r="J1075" s="157">
        <v>-4000</v>
      </c>
      <c r="K1075" s="157"/>
      <c r="L1075" s="157">
        <v>21000</v>
      </c>
      <c r="M1075" s="157">
        <v>21430.79</v>
      </c>
      <c r="N1075" s="351">
        <v>25000</v>
      </c>
      <c r="O1075" s="225"/>
      <c r="P1075" s="228">
        <f t="shared" si="388"/>
        <v>25000</v>
      </c>
      <c r="Q1075" s="331">
        <v>31543</v>
      </c>
      <c r="R1075" s="377">
        <f t="shared" si="390"/>
        <v>56543</v>
      </c>
      <c r="S1075" s="331">
        <v>19916</v>
      </c>
      <c r="T1075" s="373"/>
    </row>
    <row r="1076" spans="1:23" ht="14.1" customHeight="1" x14ac:dyDescent="0.25">
      <c r="A1076" s="43"/>
      <c r="B1076" s="44" t="s">
        <v>189</v>
      </c>
      <c r="C1076" s="45" t="s">
        <v>190</v>
      </c>
      <c r="D1076" s="20">
        <v>29019</v>
      </c>
      <c r="E1076" s="156">
        <v>12000</v>
      </c>
      <c r="F1076" s="20"/>
      <c r="G1076" s="273"/>
      <c r="H1076" s="156">
        <f t="shared" si="367"/>
        <v>12000</v>
      </c>
      <c r="I1076" s="207"/>
      <c r="J1076" s="157">
        <v>-5000</v>
      </c>
      <c r="K1076" s="157"/>
      <c r="L1076" s="157">
        <v>7000</v>
      </c>
      <c r="M1076" s="157">
        <v>5954.41</v>
      </c>
      <c r="N1076" s="351">
        <v>15000</v>
      </c>
      <c r="O1076" s="225"/>
      <c r="P1076" s="228">
        <f t="shared" si="388"/>
        <v>15000</v>
      </c>
      <c r="Q1076" s="331">
        <v>1160</v>
      </c>
      <c r="R1076" s="377">
        <f t="shared" si="390"/>
        <v>16160</v>
      </c>
      <c r="S1076" s="331">
        <v>4466</v>
      </c>
      <c r="T1076" s="373"/>
    </row>
    <row r="1077" spans="1:23" ht="14.1" customHeight="1" x14ac:dyDescent="0.25">
      <c r="A1077" s="43"/>
      <c r="B1077" s="44" t="s">
        <v>214</v>
      </c>
      <c r="C1077" s="45" t="s">
        <v>163</v>
      </c>
      <c r="D1077" s="20">
        <v>29485</v>
      </c>
      <c r="E1077" s="156">
        <v>28000</v>
      </c>
      <c r="F1077" s="20"/>
      <c r="G1077" s="273"/>
      <c r="H1077" s="156">
        <f t="shared" si="367"/>
        <v>28000</v>
      </c>
      <c r="I1077" s="207"/>
      <c r="J1077" s="157">
        <v>-7937</v>
      </c>
      <c r="K1077" s="157"/>
      <c r="L1077" s="157">
        <v>20063</v>
      </c>
      <c r="M1077" s="157">
        <v>11867.91</v>
      </c>
      <c r="N1077" s="351">
        <v>30000</v>
      </c>
      <c r="O1077" s="225"/>
      <c r="P1077" s="228">
        <f t="shared" si="388"/>
        <v>30000</v>
      </c>
      <c r="Q1077" s="331">
        <v>4844</v>
      </c>
      <c r="R1077" s="377">
        <f t="shared" si="390"/>
        <v>34844</v>
      </c>
      <c r="S1077" s="331">
        <v>2636</v>
      </c>
      <c r="T1077" s="373"/>
    </row>
    <row r="1078" spans="1:23" ht="14.1" customHeight="1" x14ac:dyDescent="0.25">
      <c r="A1078" s="43"/>
      <c r="B1078" s="44">
        <v>6</v>
      </c>
      <c r="C1078" s="45" t="s">
        <v>494</v>
      </c>
      <c r="D1078" s="20"/>
      <c r="E1078" s="156"/>
      <c r="F1078" s="20"/>
      <c r="G1078" s="164"/>
      <c r="H1078" s="156"/>
      <c r="I1078" s="207"/>
      <c r="J1078" s="157"/>
      <c r="K1078" s="157"/>
      <c r="L1078" s="157">
        <v>0</v>
      </c>
      <c r="M1078" s="157">
        <v>1.04</v>
      </c>
      <c r="N1078" s="348">
        <v>30</v>
      </c>
      <c r="O1078" s="221"/>
      <c r="P1078" s="228">
        <f t="shared" si="388"/>
        <v>30</v>
      </c>
      <c r="Q1078" s="331"/>
      <c r="R1078" s="377">
        <f t="shared" si="390"/>
        <v>30</v>
      </c>
      <c r="S1078" s="331"/>
      <c r="T1078" s="373"/>
    </row>
    <row r="1079" spans="1:23" ht="14.1" customHeight="1" x14ac:dyDescent="0.25">
      <c r="A1079" s="82" t="s">
        <v>461</v>
      </c>
      <c r="B1079" s="68"/>
      <c r="C1079" s="69" t="s">
        <v>495</v>
      </c>
      <c r="D1079" s="79">
        <f t="shared" ref="D1079" si="392">+D1080</f>
        <v>65565</v>
      </c>
      <c r="E1079" s="79">
        <f t="shared" ref="E1079:G1079" si="393">+E1080</f>
        <v>65640</v>
      </c>
      <c r="F1079" s="79">
        <f t="shared" si="393"/>
        <v>0</v>
      </c>
      <c r="G1079" s="75">
        <f t="shared" si="393"/>
        <v>0</v>
      </c>
      <c r="H1079" s="79">
        <f t="shared" si="367"/>
        <v>69362</v>
      </c>
      <c r="I1079" s="239">
        <f>I1080</f>
        <v>3722</v>
      </c>
      <c r="J1079" s="75">
        <f>+J1080</f>
        <v>0</v>
      </c>
      <c r="K1079" s="75">
        <f t="shared" ref="K1079:M1079" si="394">+K1080</f>
        <v>0</v>
      </c>
      <c r="L1079" s="75">
        <f t="shared" si="394"/>
        <v>69362</v>
      </c>
      <c r="M1079" s="75">
        <f t="shared" si="394"/>
        <v>63797.46</v>
      </c>
      <c r="N1079" s="352">
        <f>+N1080</f>
        <v>69362</v>
      </c>
      <c r="O1079" s="224">
        <f>+O1080</f>
        <v>0</v>
      </c>
      <c r="P1079" s="352">
        <f>+O1079+N1079</f>
        <v>69362</v>
      </c>
      <c r="Q1079" s="341"/>
      <c r="R1079" s="379">
        <f>+Q1079+P1079</f>
        <v>69362</v>
      </c>
      <c r="S1079" s="224">
        <f>+S1080</f>
        <v>40731</v>
      </c>
      <c r="T1079" s="373"/>
    </row>
    <row r="1080" spans="1:23" ht="14.1" customHeight="1" x14ac:dyDescent="0.25">
      <c r="A1080" s="43"/>
      <c r="B1080" s="50" t="s">
        <v>151</v>
      </c>
      <c r="C1080" s="51" t="s">
        <v>152</v>
      </c>
      <c r="D1080" s="19">
        <v>65565</v>
      </c>
      <c r="E1080" s="153">
        <v>65640</v>
      </c>
      <c r="F1080" s="21"/>
      <c r="G1080" s="273"/>
      <c r="H1080" s="156">
        <f t="shared" si="367"/>
        <v>69362</v>
      </c>
      <c r="I1080" s="205">
        <v>3722</v>
      </c>
      <c r="J1080" s="184"/>
      <c r="K1080" s="184"/>
      <c r="L1080" s="184">
        <v>69362</v>
      </c>
      <c r="M1080" s="184">
        <v>63797.46</v>
      </c>
      <c r="N1080" s="354">
        <v>69362</v>
      </c>
      <c r="O1080" s="331">
        <v>0</v>
      </c>
      <c r="P1080" s="354">
        <v>69362</v>
      </c>
      <c r="Q1080" s="331"/>
      <c r="R1080" s="385">
        <v>69362</v>
      </c>
      <c r="S1080" s="331">
        <v>40731</v>
      </c>
      <c r="T1080" s="373"/>
    </row>
    <row r="1081" spans="1:23" ht="14.1" customHeight="1" x14ac:dyDescent="0.25">
      <c r="A1081" s="67" t="s">
        <v>461</v>
      </c>
      <c r="B1081" s="68"/>
      <c r="C1081" s="69" t="s">
        <v>496</v>
      </c>
      <c r="D1081" s="81">
        <f>+D1082</f>
        <v>91622</v>
      </c>
      <c r="E1081" s="79">
        <f>E1082</f>
        <v>80000</v>
      </c>
      <c r="F1081" s="79"/>
      <c r="G1081" s="213"/>
      <c r="H1081" s="79">
        <v>80000</v>
      </c>
      <c r="I1081" s="239">
        <f>+I1082</f>
        <v>0</v>
      </c>
      <c r="J1081" s="75">
        <f>+J1082</f>
        <v>0</v>
      </c>
      <c r="K1081" s="75">
        <f t="shared" ref="K1081:M1081" si="395">+K1082</f>
        <v>-35000</v>
      </c>
      <c r="L1081" s="75">
        <f t="shared" si="395"/>
        <v>45000</v>
      </c>
      <c r="M1081" s="75">
        <f t="shared" si="395"/>
        <v>45203</v>
      </c>
      <c r="N1081" s="352">
        <f>+N1082</f>
        <v>0</v>
      </c>
      <c r="O1081" s="224">
        <f>+O1082</f>
        <v>0</v>
      </c>
      <c r="P1081" s="352">
        <f>+P1082</f>
        <v>0</v>
      </c>
      <c r="Q1081" s="341"/>
      <c r="R1081" s="379">
        <f>+Q1081+P1081</f>
        <v>0</v>
      </c>
      <c r="S1081" s="224">
        <f>+S1082</f>
        <v>0</v>
      </c>
      <c r="T1081" s="373"/>
    </row>
    <row r="1082" spans="1:23" ht="14.1" customHeight="1" x14ac:dyDescent="0.25">
      <c r="A1082" s="43"/>
      <c r="B1082" s="50"/>
      <c r="C1082" s="51"/>
      <c r="D1082" s="19">
        <v>91622</v>
      </c>
      <c r="E1082" s="156">
        <v>80000</v>
      </c>
      <c r="F1082" s="21"/>
      <c r="G1082" s="273"/>
      <c r="H1082" s="156">
        <v>80000</v>
      </c>
      <c r="I1082" s="205">
        <v>0</v>
      </c>
      <c r="J1082" s="184"/>
      <c r="K1082" s="184">
        <v>-35000</v>
      </c>
      <c r="L1082" s="184">
        <v>45000</v>
      </c>
      <c r="M1082" s="184">
        <v>45203</v>
      </c>
      <c r="N1082" s="354">
        <v>0</v>
      </c>
      <c r="O1082" s="331">
        <v>0</v>
      </c>
      <c r="P1082" s="354">
        <v>0</v>
      </c>
      <c r="Q1082" s="331"/>
      <c r="R1082" s="385"/>
      <c r="S1082" s="331">
        <v>0</v>
      </c>
      <c r="T1082" s="373"/>
    </row>
    <row r="1083" spans="1:23" ht="14.1" customHeight="1" x14ac:dyDescent="0.25">
      <c r="A1083" s="82" t="s">
        <v>497</v>
      </c>
      <c r="B1083" s="68"/>
      <c r="C1083" s="69" t="s">
        <v>498</v>
      </c>
      <c r="D1083" s="79">
        <f t="shared" ref="D1083:E1083" si="396">+D1085+D1086</f>
        <v>204541</v>
      </c>
      <c r="E1083" s="79">
        <f t="shared" si="396"/>
        <v>232899</v>
      </c>
      <c r="F1083" s="79">
        <f>+F1085+F1086</f>
        <v>0</v>
      </c>
      <c r="G1083" s="213"/>
      <c r="H1083" s="79">
        <f t="shared" ref="H1083:H1152" si="397">E1083+I1083</f>
        <v>232899</v>
      </c>
      <c r="I1083" s="239">
        <f>+I1085+I1086</f>
        <v>0</v>
      </c>
      <c r="J1083" s="75">
        <f>+J1085+J1086</f>
        <v>-17300</v>
      </c>
      <c r="K1083" s="75">
        <f>+K1084+K1085+K1086</f>
        <v>0</v>
      </c>
      <c r="L1083" s="75">
        <f t="shared" ref="L1083:M1083" si="398">+L1084+L1085+L1086</f>
        <v>215599</v>
      </c>
      <c r="M1083" s="75">
        <f t="shared" si="398"/>
        <v>193063.44</v>
      </c>
      <c r="N1083" s="70">
        <f>+N1085+N1086</f>
        <v>239248</v>
      </c>
      <c r="O1083" s="78">
        <f>+O1085+O1086</f>
        <v>22935</v>
      </c>
      <c r="P1083" s="70">
        <f>+O1083+N1083</f>
        <v>262183</v>
      </c>
      <c r="Q1083" s="341"/>
      <c r="R1083" s="379">
        <f>+Q1083+P1083</f>
        <v>262183</v>
      </c>
      <c r="S1083" s="224">
        <f>+S1084+S1085+S1086</f>
        <v>126056</v>
      </c>
      <c r="T1083" s="373"/>
    </row>
    <row r="1084" spans="1:23" ht="14.1" customHeight="1" x14ac:dyDescent="0.25">
      <c r="A1084" s="162" t="s">
        <v>499</v>
      </c>
      <c r="B1084" s="151">
        <v>4</v>
      </c>
      <c r="C1084" s="152" t="s">
        <v>393</v>
      </c>
      <c r="D1084" s="166"/>
      <c r="E1084" s="153"/>
      <c r="F1084" s="153"/>
      <c r="G1084" s="209"/>
      <c r="H1084" s="153"/>
      <c r="I1084" s="205"/>
      <c r="J1084" s="184"/>
      <c r="K1084" s="184"/>
      <c r="L1084" s="184"/>
      <c r="M1084" s="184">
        <v>172</v>
      </c>
      <c r="N1084" s="196"/>
      <c r="O1084" s="220">
        <v>0</v>
      </c>
      <c r="P1084" s="196">
        <f t="shared" ref="P1084:P1097" si="399">+O1084+N1084</f>
        <v>0</v>
      </c>
      <c r="Q1084" s="331"/>
      <c r="R1084" s="378">
        <f>+Q1084+P1084</f>
        <v>0</v>
      </c>
      <c r="S1084" s="226">
        <v>234</v>
      </c>
      <c r="T1084" s="373"/>
    </row>
    <row r="1085" spans="1:23" ht="14.1" customHeight="1" x14ac:dyDescent="0.25">
      <c r="A1085" s="43"/>
      <c r="B1085" s="50" t="s">
        <v>151</v>
      </c>
      <c r="C1085" s="51" t="s">
        <v>152</v>
      </c>
      <c r="D1085" s="19">
        <v>187178</v>
      </c>
      <c r="E1085" s="153">
        <v>207939</v>
      </c>
      <c r="F1085" s="153"/>
      <c r="G1085" s="273"/>
      <c r="H1085" s="156">
        <f t="shared" si="397"/>
        <v>207939</v>
      </c>
      <c r="I1085" s="205"/>
      <c r="J1085" s="184">
        <v>-5000</v>
      </c>
      <c r="K1085" s="184"/>
      <c r="L1085" s="184">
        <v>202939</v>
      </c>
      <c r="M1085" s="184">
        <v>181220.45</v>
      </c>
      <c r="N1085" s="348">
        <v>213969</v>
      </c>
      <c r="O1085" s="221">
        <v>0</v>
      </c>
      <c r="P1085" s="196">
        <f t="shared" si="399"/>
        <v>213969</v>
      </c>
      <c r="Q1085" s="331"/>
      <c r="R1085" s="378">
        <f t="shared" ref="R1085:R1097" si="400">+Q1085+P1085</f>
        <v>213969</v>
      </c>
      <c r="S1085" s="226">
        <v>115080</v>
      </c>
      <c r="T1085" s="373"/>
    </row>
    <row r="1086" spans="1:23" ht="14.1" customHeight="1" x14ac:dyDescent="0.25">
      <c r="A1086" s="43"/>
      <c r="B1086" s="50" t="s">
        <v>153</v>
      </c>
      <c r="C1086" s="51" t="s">
        <v>154</v>
      </c>
      <c r="D1086" s="21">
        <f t="shared" ref="D1086:E1086" si="401">SUM(D1087:D1097)</f>
        <v>17363</v>
      </c>
      <c r="E1086" s="153">
        <f t="shared" si="401"/>
        <v>24960</v>
      </c>
      <c r="F1086" s="20">
        <f>+F1087+F1089+F1090+F1091+F1092+F1093+F1094+F1095+F1096+F1097</f>
        <v>0</v>
      </c>
      <c r="G1086" s="273"/>
      <c r="H1086" s="156">
        <f t="shared" si="397"/>
        <v>24960</v>
      </c>
      <c r="I1086" s="207">
        <f>+I1087+I1089+I1090+I1091+I1092+I1093+I1094+I1095+I1096+I1097</f>
        <v>0</v>
      </c>
      <c r="J1086" s="184">
        <f>+J1087+J1089+J1090+J1091+J1092+J1093+J1094+J1095+J1096+J1097</f>
        <v>-12300</v>
      </c>
      <c r="K1086" s="184">
        <f t="shared" ref="K1086:M1086" si="402">+K1087+K1089+K1090+K1091+K1092+K1093+K1094+K1095+K1096+K1097</f>
        <v>0</v>
      </c>
      <c r="L1086" s="184">
        <f>+L1087+L1088+L1089+L1090+L1091+L1092+L1093+L1094+L1095+L1096+L1097</f>
        <v>12660</v>
      </c>
      <c r="M1086" s="184">
        <f t="shared" si="402"/>
        <v>11670.990000000002</v>
      </c>
      <c r="N1086" s="196">
        <f>+N1087+N1088+N1089+N1090+N1091+N1092+N1093+N1094+N1095+N1096+N1097</f>
        <v>25279</v>
      </c>
      <c r="O1086" s="220">
        <f>+O1087+O1088+O1089+O1090+O1091+O1092+O1093+O1094+O1095+O1096+O1097</f>
        <v>22935</v>
      </c>
      <c r="P1086" s="196">
        <f t="shared" si="399"/>
        <v>48214</v>
      </c>
      <c r="Q1086" s="331"/>
      <c r="R1086" s="378">
        <f t="shared" si="400"/>
        <v>48214</v>
      </c>
      <c r="S1086" s="226">
        <f>+S1087+S1088+S1089+S1090+S1091+S1092+S1093+S1094+S1095+S1096+S1097</f>
        <v>10742</v>
      </c>
      <c r="T1086" s="373"/>
    </row>
    <row r="1087" spans="1:23" ht="14.1" customHeight="1" x14ac:dyDescent="0.25">
      <c r="A1087" s="43"/>
      <c r="B1087" s="44" t="s">
        <v>155</v>
      </c>
      <c r="C1087" s="45" t="s">
        <v>166</v>
      </c>
      <c r="D1087" s="20">
        <v>973</v>
      </c>
      <c r="E1087" s="156">
        <v>1880</v>
      </c>
      <c r="F1087" s="20"/>
      <c r="G1087" s="273"/>
      <c r="H1087" s="156">
        <f t="shared" si="397"/>
        <v>1880</v>
      </c>
      <c r="I1087" s="207"/>
      <c r="J1087" s="157"/>
      <c r="K1087" s="157"/>
      <c r="L1087" s="157">
        <v>1880</v>
      </c>
      <c r="M1087" s="157">
        <v>1876</v>
      </c>
      <c r="N1087" s="351">
        <v>1200</v>
      </c>
      <c r="O1087" s="225"/>
      <c r="P1087" s="228">
        <f t="shared" si="399"/>
        <v>1200</v>
      </c>
      <c r="Q1087" s="331"/>
      <c r="R1087" s="377">
        <f t="shared" si="400"/>
        <v>1200</v>
      </c>
      <c r="S1087" s="331">
        <v>378</v>
      </c>
      <c r="T1087" s="373"/>
      <c r="W1087" s="428"/>
    </row>
    <row r="1088" spans="1:23" ht="14.1" customHeight="1" x14ac:dyDescent="0.25">
      <c r="A1088" s="43"/>
      <c r="B1088" s="44">
        <v>5503</v>
      </c>
      <c r="C1088" s="45" t="s">
        <v>157</v>
      </c>
      <c r="D1088" s="20"/>
      <c r="E1088" s="156">
        <v>600</v>
      </c>
      <c r="F1088" s="20"/>
      <c r="G1088" s="273"/>
      <c r="H1088" s="156">
        <f t="shared" si="397"/>
        <v>600</v>
      </c>
      <c r="I1088" s="207"/>
      <c r="J1088" s="157"/>
      <c r="K1088" s="157"/>
      <c r="L1088" s="157">
        <v>600</v>
      </c>
      <c r="M1088" s="157"/>
      <c r="N1088" s="351"/>
      <c r="O1088" s="225"/>
      <c r="P1088" s="228">
        <f t="shared" si="399"/>
        <v>0</v>
      </c>
      <c r="Q1088" s="331"/>
      <c r="R1088" s="377">
        <f t="shared" si="400"/>
        <v>0</v>
      </c>
      <c r="S1088" s="331"/>
      <c r="T1088" s="373"/>
    </row>
    <row r="1089" spans="1:114" ht="14.1" customHeight="1" x14ac:dyDescent="0.25">
      <c r="A1089" s="43"/>
      <c r="B1089" s="44" t="s">
        <v>158</v>
      </c>
      <c r="C1089" s="45" t="s">
        <v>312</v>
      </c>
      <c r="D1089" s="25">
        <v>581</v>
      </c>
      <c r="E1089" s="156">
        <v>1300</v>
      </c>
      <c r="F1089" s="20"/>
      <c r="G1089" s="273"/>
      <c r="H1089" s="156">
        <f t="shared" si="397"/>
        <v>1300</v>
      </c>
      <c r="I1089" s="207"/>
      <c r="J1089" s="157"/>
      <c r="K1089" s="157"/>
      <c r="L1089" s="157">
        <v>1300</v>
      </c>
      <c r="M1089" s="157">
        <v>115</v>
      </c>
      <c r="N1089" s="351">
        <v>1300</v>
      </c>
      <c r="O1089" s="225"/>
      <c r="P1089" s="228">
        <f t="shared" si="399"/>
        <v>1300</v>
      </c>
      <c r="Q1089" s="331"/>
      <c r="R1089" s="377">
        <f t="shared" si="400"/>
        <v>1300</v>
      </c>
      <c r="S1089" s="331"/>
      <c r="T1089" s="373"/>
    </row>
    <row r="1090" spans="1:114" ht="14.1" customHeight="1" x14ac:dyDescent="0.25">
      <c r="A1090" s="43"/>
      <c r="B1090" s="44" t="s">
        <v>170</v>
      </c>
      <c r="C1090" s="45" t="s">
        <v>160</v>
      </c>
      <c r="D1090" s="25">
        <v>3906</v>
      </c>
      <c r="E1090" s="156">
        <v>3000</v>
      </c>
      <c r="F1090" s="20"/>
      <c r="G1090" s="273"/>
      <c r="H1090" s="156">
        <f t="shared" si="397"/>
        <v>3000</v>
      </c>
      <c r="I1090" s="207"/>
      <c r="J1090" s="157">
        <v>-300</v>
      </c>
      <c r="K1090" s="157"/>
      <c r="L1090" s="157">
        <v>2700</v>
      </c>
      <c r="M1090" s="157">
        <v>3013</v>
      </c>
      <c r="N1090" s="351">
        <v>2700</v>
      </c>
      <c r="O1090" s="225">
        <v>22935</v>
      </c>
      <c r="P1090" s="228">
        <f t="shared" si="399"/>
        <v>25635</v>
      </c>
      <c r="Q1090" s="331"/>
      <c r="R1090" s="377">
        <f t="shared" si="400"/>
        <v>25635</v>
      </c>
      <c r="S1090" s="331">
        <v>2160</v>
      </c>
      <c r="T1090" s="373"/>
    </row>
    <row r="1091" spans="1:114" ht="14.1" customHeight="1" x14ac:dyDescent="0.25">
      <c r="A1091" s="43"/>
      <c r="B1091" s="44" t="s">
        <v>180</v>
      </c>
      <c r="C1091" s="45" t="s">
        <v>500</v>
      </c>
      <c r="D1091" s="20">
        <v>503</v>
      </c>
      <c r="E1091" s="156">
        <v>580</v>
      </c>
      <c r="F1091" s="20"/>
      <c r="G1091" s="273"/>
      <c r="H1091" s="156">
        <f t="shared" si="397"/>
        <v>580</v>
      </c>
      <c r="I1091" s="207"/>
      <c r="J1091" s="157"/>
      <c r="K1091" s="157"/>
      <c r="L1091" s="157">
        <v>580</v>
      </c>
      <c r="M1091" s="157">
        <v>251</v>
      </c>
      <c r="N1091" s="351">
        <v>580</v>
      </c>
      <c r="O1091" s="225"/>
      <c r="P1091" s="228">
        <f t="shared" si="399"/>
        <v>580</v>
      </c>
      <c r="Q1091" s="331"/>
      <c r="R1091" s="377">
        <f t="shared" si="400"/>
        <v>580</v>
      </c>
      <c r="S1091" s="331">
        <v>106</v>
      </c>
      <c r="T1091" s="373"/>
    </row>
    <row r="1092" spans="1:114" ht="14.1" customHeight="1" x14ac:dyDescent="0.25">
      <c r="A1092" s="43"/>
      <c r="B1092" s="44" t="s">
        <v>182</v>
      </c>
      <c r="C1092" s="45" t="s">
        <v>162</v>
      </c>
      <c r="D1092" s="20">
        <v>585</v>
      </c>
      <c r="E1092" s="156">
        <v>400</v>
      </c>
      <c r="F1092" s="20"/>
      <c r="G1092" s="273"/>
      <c r="H1092" s="156">
        <f t="shared" si="397"/>
        <v>400</v>
      </c>
      <c r="I1092" s="207"/>
      <c r="J1092" s="157"/>
      <c r="K1092" s="157"/>
      <c r="L1092" s="157">
        <v>400</v>
      </c>
      <c r="M1092" s="157">
        <v>1231.6300000000001</v>
      </c>
      <c r="N1092" s="351">
        <v>700</v>
      </c>
      <c r="O1092" s="225"/>
      <c r="P1092" s="228">
        <f t="shared" si="399"/>
        <v>700</v>
      </c>
      <c r="Q1092" s="331"/>
      <c r="R1092" s="377">
        <f t="shared" si="400"/>
        <v>700</v>
      </c>
      <c r="S1092" s="331">
        <v>226</v>
      </c>
      <c r="T1092" s="373"/>
    </row>
    <row r="1093" spans="1:114" ht="14.1" customHeight="1" x14ac:dyDescent="0.25">
      <c r="A1093" s="43"/>
      <c r="B1093" s="44" t="s">
        <v>183</v>
      </c>
      <c r="C1093" s="45" t="s">
        <v>184</v>
      </c>
      <c r="D1093" s="20">
        <v>2510</v>
      </c>
      <c r="E1093" s="156">
        <v>7500</v>
      </c>
      <c r="F1093" s="20"/>
      <c r="G1093" s="273"/>
      <c r="H1093" s="156">
        <f t="shared" si="397"/>
        <v>7500</v>
      </c>
      <c r="I1093" s="207"/>
      <c r="J1093" s="157">
        <v>-6000</v>
      </c>
      <c r="K1093" s="157"/>
      <c r="L1093" s="157">
        <v>1500</v>
      </c>
      <c r="M1093" s="157">
        <v>3782</v>
      </c>
      <c r="N1093" s="351">
        <v>12539</v>
      </c>
      <c r="O1093" s="225"/>
      <c r="P1093" s="228">
        <f t="shared" si="399"/>
        <v>12539</v>
      </c>
      <c r="Q1093" s="331"/>
      <c r="R1093" s="377">
        <f t="shared" si="400"/>
        <v>12539</v>
      </c>
      <c r="S1093" s="331">
        <v>6086</v>
      </c>
      <c r="T1093" s="373"/>
    </row>
    <row r="1094" spans="1:114" ht="14.1" customHeight="1" x14ac:dyDescent="0.25">
      <c r="A1094" s="43"/>
      <c r="B1094" s="44">
        <v>5522</v>
      </c>
      <c r="C1094" s="45" t="s">
        <v>188</v>
      </c>
      <c r="D1094" s="20">
        <v>20</v>
      </c>
      <c r="E1094" s="156">
        <v>200</v>
      </c>
      <c r="F1094" s="20"/>
      <c r="G1094" s="273"/>
      <c r="H1094" s="156">
        <f t="shared" si="397"/>
        <v>200</v>
      </c>
      <c r="I1094" s="207"/>
      <c r="J1094" s="157"/>
      <c r="K1094" s="157"/>
      <c r="L1094" s="157">
        <v>200</v>
      </c>
      <c r="M1094" s="157">
        <v>0</v>
      </c>
      <c r="N1094" s="351">
        <v>60</v>
      </c>
      <c r="O1094" s="225"/>
      <c r="P1094" s="228">
        <f t="shared" si="399"/>
        <v>60</v>
      </c>
      <c r="Q1094" s="331"/>
      <c r="R1094" s="377">
        <f t="shared" si="400"/>
        <v>60</v>
      </c>
      <c r="S1094" s="331">
        <v>146</v>
      </c>
      <c r="T1094" s="373"/>
    </row>
    <row r="1095" spans="1:114" ht="14.1" customHeight="1" x14ac:dyDescent="0.25">
      <c r="A1095" s="43"/>
      <c r="B1095" s="44" t="s">
        <v>417</v>
      </c>
      <c r="C1095" s="45" t="s">
        <v>299</v>
      </c>
      <c r="D1095" s="20">
        <v>3631</v>
      </c>
      <c r="E1095" s="156">
        <v>400</v>
      </c>
      <c r="F1095" s="20"/>
      <c r="G1095" s="273"/>
      <c r="H1095" s="156">
        <f t="shared" si="397"/>
        <v>400</v>
      </c>
      <c r="I1095" s="207"/>
      <c r="J1095" s="157"/>
      <c r="K1095" s="157"/>
      <c r="L1095" s="157">
        <v>400</v>
      </c>
      <c r="M1095" s="157">
        <v>1086.3599999999999</v>
      </c>
      <c r="N1095" s="351">
        <v>800</v>
      </c>
      <c r="O1095" s="225"/>
      <c r="P1095" s="228">
        <f t="shared" si="399"/>
        <v>800</v>
      </c>
      <c r="Q1095" s="331"/>
      <c r="R1095" s="377">
        <f t="shared" si="400"/>
        <v>800</v>
      </c>
      <c r="S1095" s="331">
        <v>679</v>
      </c>
      <c r="T1095" s="373"/>
    </row>
    <row r="1096" spans="1:114" ht="14.1" customHeight="1" x14ac:dyDescent="0.25">
      <c r="A1096" s="43"/>
      <c r="B1096" s="44" t="s">
        <v>189</v>
      </c>
      <c r="C1096" s="45" t="s">
        <v>190</v>
      </c>
      <c r="D1096" s="20">
        <v>4527</v>
      </c>
      <c r="E1096" s="156">
        <v>9000</v>
      </c>
      <c r="F1096" s="20"/>
      <c r="G1096" s="273"/>
      <c r="H1096" s="156">
        <f t="shared" si="397"/>
        <v>9000</v>
      </c>
      <c r="I1096" s="207"/>
      <c r="J1096" s="157">
        <v>-6000</v>
      </c>
      <c r="K1096" s="157"/>
      <c r="L1096" s="157">
        <v>3000</v>
      </c>
      <c r="M1096" s="157">
        <v>316</v>
      </c>
      <c r="N1096" s="351">
        <v>5000</v>
      </c>
      <c r="O1096" s="225"/>
      <c r="P1096" s="228">
        <f t="shared" si="399"/>
        <v>5000</v>
      </c>
      <c r="Q1096" s="331"/>
      <c r="R1096" s="377">
        <f t="shared" si="400"/>
        <v>5000</v>
      </c>
      <c r="S1096" s="331">
        <v>455</v>
      </c>
      <c r="T1096" s="373"/>
    </row>
    <row r="1097" spans="1:114" ht="14.1" customHeight="1" x14ac:dyDescent="0.25">
      <c r="A1097" s="43"/>
      <c r="B1097" s="44" t="s">
        <v>214</v>
      </c>
      <c r="C1097" s="45" t="s">
        <v>163</v>
      </c>
      <c r="D1097" s="20">
        <v>127</v>
      </c>
      <c r="E1097" s="156">
        <v>100</v>
      </c>
      <c r="F1097" s="20"/>
      <c r="G1097" s="273"/>
      <c r="H1097" s="156">
        <f t="shared" si="397"/>
        <v>100</v>
      </c>
      <c r="I1097" s="207"/>
      <c r="J1097" s="157"/>
      <c r="K1097" s="157"/>
      <c r="L1097" s="157">
        <v>100</v>
      </c>
      <c r="M1097" s="157">
        <v>0</v>
      </c>
      <c r="N1097" s="351">
        <v>400</v>
      </c>
      <c r="O1097" s="225"/>
      <c r="P1097" s="228">
        <f t="shared" si="399"/>
        <v>400</v>
      </c>
      <c r="Q1097" s="331"/>
      <c r="R1097" s="377">
        <f t="shared" si="400"/>
        <v>400</v>
      </c>
      <c r="S1097" s="331">
        <v>506</v>
      </c>
      <c r="T1097" s="373"/>
    </row>
    <row r="1098" spans="1:114" ht="13.5" customHeight="1" x14ac:dyDescent="0.25">
      <c r="A1098" s="82" t="s">
        <v>501</v>
      </c>
      <c r="B1098" s="68"/>
      <c r="C1098" s="69" t="s">
        <v>502</v>
      </c>
      <c r="D1098" s="79">
        <f t="shared" ref="D1098:E1098" si="403">+D1100</f>
        <v>66422</v>
      </c>
      <c r="E1098" s="79">
        <f t="shared" si="403"/>
        <v>35000</v>
      </c>
      <c r="F1098" s="79"/>
      <c r="G1098" s="213"/>
      <c r="H1098" s="79">
        <f t="shared" si="397"/>
        <v>35000</v>
      </c>
      <c r="I1098" s="239"/>
      <c r="J1098" s="75">
        <f>+J1100</f>
        <v>30000</v>
      </c>
      <c r="K1098" s="75">
        <f t="shared" ref="K1098:M1098" si="404">+K1100</f>
        <v>0</v>
      </c>
      <c r="L1098" s="75">
        <f t="shared" si="404"/>
        <v>65000</v>
      </c>
      <c r="M1098" s="75">
        <f t="shared" si="404"/>
        <v>51910</v>
      </c>
      <c r="N1098" s="352">
        <f>+N1100</f>
        <v>75000</v>
      </c>
      <c r="O1098" s="224">
        <f>+O1100</f>
        <v>0</v>
      </c>
      <c r="P1098" s="352">
        <f>+P1100</f>
        <v>75000</v>
      </c>
      <c r="Q1098" s="341"/>
      <c r="R1098" s="79">
        <f>+Q1098+P1098</f>
        <v>75000</v>
      </c>
      <c r="S1098" s="224">
        <f>+S1099+S1100</f>
        <v>37275</v>
      </c>
      <c r="T1098" s="373"/>
    </row>
    <row r="1099" spans="1:114" s="155" customFormat="1" ht="14.1" customHeight="1" x14ac:dyDescent="0.25">
      <c r="A1099" s="162"/>
      <c r="B1099" s="151">
        <v>4</v>
      </c>
      <c r="C1099" s="152" t="s">
        <v>399</v>
      </c>
      <c r="D1099" s="153"/>
      <c r="E1099" s="153"/>
      <c r="F1099" s="153"/>
      <c r="G1099" s="375"/>
      <c r="H1099" s="153"/>
      <c r="I1099" s="205"/>
      <c r="J1099" s="184"/>
      <c r="K1099" s="184"/>
      <c r="L1099" s="184"/>
      <c r="M1099" s="184"/>
      <c r="N1099" s="353"/>
      <c r="O1099" s="226"/>
      <c r="P1099" s="353"/>
      <c r="Q1099" s="331"/>
      <c r="R1099" s="153"/>
      <c r="S1099" s="331">
        <v>760</v>
      </c>
      <c r="T1099" s="373"/>
      <c r="U1099" s="373"/>
      <c r="V1099" s="373"/>
      <c r="W1099" s="373"/>
      <c r="X1099" s="373"/>
      <c r="Y1099" s="373"/>
      <c r="Z1099" s="345"/>
      <c r="AA1099" s="345"/>
      <c r="AB1099" s="345"/>
      <c r="AC1099" s="345"/>
      <c r="AD1099" s="345"/>
      <c r="AE1099" s="345"/>
      <c r="AF1099" s="345"/>
      <c r="AG1099" s="345"/>
      <c r="AH1099" s="345"/>
      <c r="AI1099" s="345"/>
      <c r="AJ1099" s="345"/>
      <c r="AK1099" s="345"/>
      <c r="AL1099" s="345"/>
      <c r="AM1099" s="345"/>
      <c r="AN1099" s="345"/>
      <c r="AO1099" s="345"/>
      <c r="AP1099" s="345"/>
      <c r="AQ1099" s="345"/>
      <c r="AR1099" s="345"/>
      <c r="AS1099" s="345"/>
      <c r="AT1099" s="345"/>
      <c r="AU1099" s="345"/>
      <c r="AV1099" s="345"/>
      <c r="AW1099" s="345"/>
      <c r="AX1099" s="345"/>
      <c r="AY1099" s="345"/>
      <c r="AZ1099" s="345"/>
      <c r="BA1099" s="345"/>
      <c r="BB1099" s="345"/>
      <c r="BC1099" s="345"/>
      <c r="BD1099" s="345"/>
      <c r="BE1099" s="345"/>
      <c r="BF1099" s="345"/>
      <c r="BG1099" s="345"/>
      <c r="BH1099" s="345"/>
      <c r="BI1099" s="345"/>
      <c r="BJ1099" s="345"/>
      <c r="BK1099" s="345"/>
      <c r="BL1099" s="345"/>
      <c r="BM1099" s="345"/>
      <c r="BN1099" s="345"/>
      <c r="BO1099" s="345"/>
      <c r="BP1099" s="345"/>
      <c r="BQ1099" s="345"/>
      <c r="BR1099" s="345"/>
      <c r="BS1099" s="345"/>
      <c r="BT1099" s="345"/>
      <c r="BU1099" s="345"/>
      <c r="BV1099" s="345"/>
      <c r="BW1099" s="345"/>
      <c r="BX1099" s="345"/>
      <c r="BY1099" s="345"/>
      <c r="BZ1099" s="345"/>
      <c r="CA1099" s="345"/>
      <c r="CB1099" s="345"/>
      <c r="CC1099" s="345"/>
      <c r="CD1099" s="345"/>
      <c r="CE1099" s="345"/>
      <c r="CF1099" s="345"/>
      <c r="CG1099" s="345"/>
      <c r="CH1099" s="345"/>
      <c r="CI1099" s="345"/>
      <c r="CJ1099" s="345"/>
      <c r="CK1099" s="345"/>
      <c r="CL1099" s="345"/>
      <c r="CM1099" s="345"/>
      <c r="CN1099" s="345"/>
      <c r="CO1099" s="345"/>
      <c r="CP1099" s="345"/>
      <c r="CQ1099" s="345"/>
      <c r="CR1099" s="345"/>
      <c r="CS1099" s="345"/>
      <c r="CT1099" s="345"/>
      <c r="CU1099" s="345"/>
      <c r="CV1099" s="345"/>
      <c r="CW1099" s="345"/>
      <c r="CX1099" s="345"/>
      <c r="CY1099" s="345"/>
      <c r="CZ1099" s="345"/>
      <c r="DA1099" s="345"/>
      <c r="DB1099" s="345"/>
      <c r="DC1099" s="345"/>
      <c r="DD1099" s="345"/>
      <c r="DE1099" s="345"/>
      <c r="DF1099" s="345"/>
      <c r="DG1099" s="345"/>
      <c r="DH1099" s="345"/>
      <c r="DI1099" s="345"/>
      <c r="DJ1099" s="345"/>
    </row>
    <row r="1100" spans="1:114" s="155" customFormat="1" ht="14.1" customHeight="1" x14ac:dyDescent="0.25">
      <c r="A1100" s="162"/>
      <c r="B1100" s="163">
        <v>5524</v>
      </c>
      <c r="C1100" s="167" t="s">
        <v>299</v>
      </c>
      <c r="D1100" s="166">
        <v>66422</v>
      </c>
      <c r="E1100" s="153">
        <v>35000</v>
      </c>
      <c r="F1100" s="153"/>
      <c r="G1100" s="209"/>
      <c r="H1100" s="156">
        <f t="shared" si="397"/>
        <v>35000</v>
      </c>
      <c r="I1100" s="205"/>
      <c r="J1100" s="184">
        <v>30000</v>
      </c>
      <c r="K1100" s="184"/>
      <c r="L1100" s="184">
        <v>65000</v>
      </c>
      <c r="M1100" s="184">
        <v>51910</v>
      </c>
      <c r="N1100" s="354">
        <v>75000</v>
      </c>
      <c r="O1100" s="331">
        <v>0</v>
      </c>
      <c r="P1100" s="354">
        <v>75000</v>
      </c>
      <c r="Q1100" s="331"/>
      <c r="R1100" s="187">
        <v>75000</v>
      </c>
      <c r="S1100" s="331">
        <v>36515</v>
      </c>
      <c r="T1100" s="373"/>
      <c r="U1100" s="373"/>
      <c r="V1100" s="373"/>
      <c r="W1100" s="373"/>
      <c r="X1100" s="373"/>
      <c r="Y1100" s="345"/>
      <c r="Z1100" s="345"/>
      <c r="AA1100" s="345"/>
      <c r="AB1100" s="345"/>
      <c r="AC1100" s="345"/>
      <c r="AD1100" s="345"/>
      <c r="AE1100" s="345"/>
      <c r="AF1100" s="345"/>
      <c r="AG1100" s="345"/>
      <c r="AH1100" s="345"/>
      <c r="AI1100" s="345"/>
      <c r="AJ1100" s="345"/>
      <c r="AK1100" s="345"/>
      <c r="AL1100" s="345"/>
      <c r="AM1100" s="345"/>
      <c r="AN1100" s="345"/>
      <c r="AO1100" s="345"/>
      <c r="AP1100" s="345"/>
      <c r="AQ1100" s="345"/>
      <c r="AR1100" s="345"/>
      <c r="AS1100" s="345"/>
      <c r="AT1100" s="345"/>
      <c r="AU1100" s="345"/>
      <c r="AV1100" s="345"/>
      <c r="AW1100" s="345"/>
      <c r="AX1100" s="345"/>
      <c r="AY1100" s="345"/>
      <c r="AZ1100" s="345"/>
      <c r="BA1100" s="345"/>
      <c r="BB1100" s="345"/>
      <c r="BC1100" s="345"/>
      <c r="BD1100" s="345"/>
      <c r="BE1100" s="345"/>
      <c r="BF1100" s="345"/>
      <c r="BG1100" s="345"/>
      <c r="BH1100" s="345"/>
      <c r="BI1100" s="345"/>
      <c r="BJ1100" s="345"/>
      <c r="BK1100" s="345"/>
      <c r="BL1100" s="345"/>
      <c r="BM1100" s="345"/>
      <c r="BN1100" s="345"/>
      <c r="BO1100" s="345"/>
      <c r="BP1100" s="345"/>
      <c r="BQ1100" s="345"/>
      <c r="BR1100" s="345"/>
      <c r="BS1100" s="345"/>
      <c r="BT1100" s="345"/>
      <c r="BU1100" s="345"/>
      <c r="BV1100" s="345"/>
      <c r="BW1100" s="345"/>
      <c r="BX1100" s="345"/>
      <c r="BY1100" s="345"/>
      <c r="BZ1100" s="345"/>
      <c r="CA1100" s="345"/>
      <c r="CB1100" s="345"/>
      <c r="CC1100" s="345"/>
      <c r="CD1100" s="345"/>
      <c r="CE1100" s="345"/>
      <c r="CF1100" s="345"/>
      <c r="CG1100" s="345"/>
      <c r="CH1100" s="345"/>
      <c r="CI1100" s="345"/>
      <c r="CJ1100" s="345"/>
      <c r="CK1100" s="345"/>
      <c r="CL1100" s="345"/>
      <c r="CM1100" s="345"/>
      <c r="CN1100" s="345"/>
      <c r="CO1100" s="345"/>
      <c r="CP1100" s="345"/>
      <c r="CQ1100" s="345"/>
      <c r="CR1100" s="345"/>
      <c r="CS1100" s="345"/>
      <c r="CT1100" s="345"/>
      <c r="CU1100" s="345"/>
      <c r="CV1100" s="345"/>
      <c r="CW1100" s="345"/>
      <c r="CX1100" s="345"/>
      <c r="CY1100" s="345"/>
      <c r="CZ1100" s="345"/>
      <c r="DA1100" s="345"/>
      <c r="DB1100" s="345"/>
      <c r="DC1100" s="345"/>
      <c r="DD1100" s="345"/>
      <c r="DE1100" s="345"/>
      <c r="DF1100" s="345"/>
      <c r="DG1100" s="345"/>
      <c r="DH1100" s="345"/>
      <c r="DI1100" s="345"/>
      <c r="DJ1100" s="345"/>
    </row>
    <row r="1101" spans="1:114" ht="14.1" customHeight="1" x14ac:dyDescent="0.25">
      <c r="A1101" s="82" t="s">
        <v>503</v>
      </c>
      <c r="B1101" s="68"/>
      <c r="C1101" s="93" t="s">
        <v>504</v>
      </c>
      <c r="D1101" s="81">
        <f>+D1102+D1103+D1104</f>
        <v>225666</v>
      </c>
      <c r="E1101" s="79">
        <f>+E1103+E1104</f>
        <v>225000</v>
      </c>
      <c r="F1101" s="79">
        <f>+F1103+F1104</f>
        <v>0</v>
      </c>
      <c r="G1101" s="213">
        <f t="shared" ref="G1101:G1115" si="405">F1101-E1101</f>
        <v>-225000</v>
      </c>
      <c r="H1101" s="79">
        <f t="shared" si="397"/>
        <v>225000</v>
      </c>
      <c r="I1101" s="239">
        <f>+I1103+I1104</f>
        <v>0</v>
      </c>
      <c r="J1101" s="75">
        <f>+J1102+J1103+J1104</f>
        <v>-22133</v>
      </c>
      <c r="K1101" s="75">
        <f>+K1102+K1103+K1104</f>
        <v>-52625</v>
      </c>
      <c r="L1101" s="75">
        <f t="shared" ref="L1101:M1101" si="406">+L1102+L1103+L1104</f>
        <v>150242</v>
      </c>
      <c r="M1101" s="75">
        <f t="shared" si="406"/>
        <v>135472.74</v>
      </c>
      <c r="N1101" s="70">
        <f>+N1102+N1103+N1104</f>
        <v>202867</v>
      </c>
      <c r="O1101" s="78">
        <f>+O1102+O1103+O1104</f>
        <v>10919</v>
      </c>
      <c r="P1101" s="70">
        <f>+O1101+N1101</f>
        <v>213786</v>
      </c>
      <c r="Q1101" s="341"/>
      <c r="R1101" s="79">
        <f>+Q1101+P1101</f>
        <v>213786</v>
      </c>
      <c r="S1101" s="224">
        <f>+S1103+S1104</f>
        <v>74098</v>
      </c>
      <c r="T1101" s="373"/>
    </row>
    <row r="1102" spans="1:114" ht="14.1" customHeight="1" x14ac:dyDescent="0.25">
      <c r="A1102" s="103"/>
      <c r="B1102" s="50">
        <v>4</v>
      </c>
      <c r="C1102" s="14" t="s">
        <v>752</v>
      </c>
      <c r="D1102" s="21">
        <v>7194</v>
      </c>
      <c r="E1102" s="153"/>
      <c r="F1102" s="153"/>
      <c r="G1102" s="273">
        <f t="shared" si="405"/>
        <v>0</v>
      </c>
      <c r="H1102" s="156">
        <f t="shared" si="397"/>
        <v>0</v>
      </c>
      <c r="I1102" s="205"/>
      <c r="J1102" s="184"/>
      <c r="K1102" s="184"/>
      <c r="L1102" s="184"/>
      <c r="M1102" s="184"/>
      <c r="N1102" s="98"/>
      <c r="O1102" s="76"/>
      <c r="P1102" s="196">
        <f t="shared" ref="P1102:P1113" si="407">+O1102+N1102</f>
        <v>0</v>
      </c>
      <c r="Q1102" s="331"/>
      <c r="R1102" s="153">
        <f>+Q1102+P1102</f>
        <v>0</v>
      </c>
      <c r="S1102" s="331"/>
      <c r="T1102" s="373"/>
    </row>
    <row r="1103" spans="1:114" ht="14.1" customHeight="1" x14ac:dyDescent="0.25">
      <c r="A1103" s="103"/>
      <c r="B1103" s="50">
        <v>50</v>
      </c>
      <c r="C1103" s="122" t="s">
        <v>152</v>
      </c>
      <c r="D1103" s="21">
        <v>70164</v>
      </c>
      <c r="E1103" s="153">
        <v>40000</v>
      </c>
      <c r="F1103" s="21"/>
      <c r="G1103" s="273"/>
      <c r="H1103" s="156">
        <f t="shared" si="397"/>
        <v>40000</v>
      </c>
      <c r="I1103" s="205"/>
      <c r="J1103" s="184"/>
      <c r="K1103" s="184">
        <v>30000</v>
      </c>
      <c r="L1103" s="184">
        <v>70000</v>
      </c>
      <c r="M1103" s="184">
        <v>67948</v>
      </c>
      <c r="N1103" s="348">
        <v>70000</v>
      </c>
      <c r="O1103" s="221"/>
      <c r="P1103" s="196">
        <f t="shared" si="407"/>
        <v>70000</v>
      </c>
      <c r="Q1103" s="331"/>
      <c r="R1103" s="153">
        <f t="shared" ref="R1103:R1113" si="408">+Q1103+P1103</f>
        <v>70000</v>
      </c>
      <c r="S1103" s="226">
        <v>32694</v>
      </c>
      <c r="T1103" s="373"/>
    </row>
    <row r="1104" spans="1:114" ht="14.1" customHeight="1" x14ac:dyDescent="0.25">
      <c r="A1104" s="103"/>
      <c r="B1104" s="50">
        <v>55</v>
      </c>
      <c r="C1104" s="89" t="s">
        <v>154</v>
      </c>
      <c r="D1104" s="100">
        <f t="shared" ref="D1104" si="409">+D1105+D1106+D1107+D1108+D1109+D1110+D1111+D1112+D1113</f>
        <v>148308</v>
      </c>
      <c r="E1104" s="153">
        <v>185000</v>
      </c>
      <c r="F1104" s="21"/>
      <c r="G1104" s="273"/>
      <c r="H1104" s="156">
        <f t="shared" si="397"/>
        <v>185000</v>
      </c>
      <c r="I1104" s="205"/>
      <c r="J1104" s="184">
        <v>-22133</v>
      </c>
      <c r="K1104" s="184">
        <f>+K1105+K1106+K1107+K1108+K1109+K1110+K1111+K1112+K1113</f>
        <v>-82625</v>
      </c>
      <c r="L1104" s="184">
        <f t="shared" ref="L1104" si="410">+L1105+L1106+L1107+L1108+L1109+L1110+L1111+L1112+L1113</f>
        <v>80242</v>
      </c>
      <c r="M1104" s="184">
        <f>+M1105+M1106+M1107+M1108+M1109+M1110+M1111+M1112+M1113</f>
        <v>67524.740000000005</v>
      </c>
      <c r="N1104" s="348">
        <f>+N1105+N1106+N1107+N1108+N1109+N1110+N1111+N1112+N1113</f>
        <v>132867</v>
      </c>
      <c r="O1104" s="325">
        <f>+O1105+O1106+O1107+O1108+O1109+O1110+O1111+O1112+O1113</f>
        <v>10919</v>
      </c>
      <c r="P1104" s="228">
        <f t="shared" si="407"/>
        <v>143786</v>
      </c>
      <c r="Q1104" s="331"/>
      <c r="R1104" s="153">
        <f t="shared" si="408"/>
        <v>143786</v>
      </c>
      <c r="S1104" s="226">
        <f>+S1105+S1106+S1107+S1108+S1109+S1110+S1111+S1112+S1113</f>
        <v>41404</v>
      </c>
      <c r="T1104" s="373"/>
    </row>
    <row r="1105" spans="1:21" ht="14.1" customHeight="1" x14ac:dyDescent="0.25">
      <c r="A1105" s="101"/>
      <c r="B1105" s="94">
        <v>5500</v>
      </c>
      <c r="C1105" s="53" t="s">
        <v>154</v>
      </c>
      <c r="D1105" s="54">
        <v>1097</v>
      </c>
      <c r="E1105" s="156"/>
      <c r="F1105" s="20"/>
      <c r="G1105" s="273">
        <f t="shared" si="405"/>
        <v>0</v>
      </c>
      <c r="H1105" s="156">
        <f t="shared" si="397"/>
        <v>0</v>
      </c>
      <c r="I1105" s="207"/>
      <c r="J1105" s="157"/>
      <c r="K1105" s="157"/>
      <c r="L1105" s="157"/>
      <c r="M1105" s="157"/>
      <c r="N1105" s="348"/>
      <c r="O1105" s="221"/>
      <c r="P1105" s="228">
        <f t="shared" si="407"/>
        <v>0</v>
      </c>
      <c r="Q1105" s="331"/>
      <c r="R1105" s="156">
        <f t="shared" si="408"/>
        <v>0</v>
      </c>
      <c r="S1105" s="331">
        <v>75</v>
      </c>
      <c r="T1105" s="373"/>
      <c r="U1105" s="428"/>
    </row>
    <row r="1106" spans="1:21" ht="14.1" customHeight="1" x14ac:dyDescent="0.25">
      <c r="A1106" s="101"/>
      <c r="B1106" s="94">
        <v>5504</v>
      </c>
      <c r="C1106" s="53" t="s">
        <v>312</v>
      </c>
      <c r="D1106" s="54">
        <v>2292</v>
      </c>
      <c r="E1106" s="156"/>
      <c r="F1106" s="20"/>
      <c r="G1106" s="273"/>
      <c r="H1106" s="156">
        <f t="shared" si="397"/>
        <v>0</v>
      </c>
      <c r="I1106" s="207"/>
      <c r="J1106" s="157"/>
      <c r="K1106" s="157"/>
      <c r="L1106" s="157"/>
      <c r="M1106" s="157">
        <v>754</v>
      </c>
      <c r="N1106" s="348"/>
      <c r="O1106" s="221"/>
      <c r="P1106" s="228">
        <f t="shared" si="407"/>
        <v>0</v>
      </c>
      <c r="Q1106" s="331"/>
      <c r="R1106" s="156">
        <f t="shared" si="408"/>
        <v>0</v>
      </c>
      <c r="S1106" s="331"/>
      <c r="T1106" s="373"/>
    </row>
    <row r="1107" spans="1:21" ht="14.1" customHeight="1" x14ac:dyDescent="0.25">
      <c r="A1107" s="101"/>
      <c r="B1107" s="94">
        <v>5511</v>
      </c>
      <c r="C1107" s="53" t="s">
        <v>160</v>
      </c>
      <c r="D1107" s="54">
        <v>489</v>
      </c>
      <c r="E1107" s="156"/>
      <c r="F1107" s="20"/>
      <c r="G1107" s="273">
        <f t="shared" si="405"/>
        <v>0</v>
      </c>
      <c r="H1107" s="156">
        <f t="shared" si="397"/>
        <v>0</v>
      </c>
      <c r="I1107" s="207"/>
      <c r="J1107" s="157"/>
      <c r="K1107" s="157"/>
      <c r="L1107" s="157"/>
      <c r="M1107" s="157">
        <v>1523</v>
      </c>
      <c r="N1107" s="348"/>
      <c r="O1107" s="221"/>
      <c r="P1107" s="228">
        <f t="shared" si="407"/>
        <v>0</v>
      </c>
      <c r="Q1107" s="331"/>
      <c r="R1107" s="156">
        <f t="shared" si="408"/>
        <v>0</v>
      </c>
      <c r="S1107" s="331"/>
      <c r="T1107" s="373"/>
    </row>
    <row r="1108" spans="1:21" ht="14.1" customHeight="1" x14ac:dyDescent="0.25">
      <c r="A1108" s="101"/>
      <c r="B1108" s="94">
        <v>5513</v>
      </c>
      <c r="C1108" s="45" t="s">
        <v>500</v>
      </c>
      <c r="D1108" s="20">
        <v>49</v>
      </c>
      <c r="E1108" s="156"/>
      <c r="F1108" s="20"/>
      <c r="G1108" s="273">
        <f t="shared" si="405"/>
        <v>0</v>
      </c>
      <c r="H1108" s="156">
        <f t="shared" si="397"/>
        <v>0</v>
      </c>
      <c r="I1108" s="207"/>
      <c r="J1108" s="157"/>
      <c r="K1108" s="157"/>
      <c r="L1108" s="157"/>
      <c r="M1108" s="157"/>
      <c r="N1108" s="348"/>
      <c r="O1108" s="221"/>
      <c r="P1108" s="228">
        <f t="shared" si="407"/>
        <v>0</v>
      </c>
      <c r="Q1108" s="331"/>
      <c r="R1108" s="156">
        <f t="shared" si="408"/>
        <v>0</v>
      </c>
      <c r="S1108" s="331"/>
      <c r="T1108" s="373"/>
    </row>
    <row r="1109" spans="1:21" ht="14.1" customHeight="1" x14ac:dyDescent="0.25">
      <c r="A1109" s="101"/>
      <c r="B1109" s="94">
        <v>5514</v>
      </c>
      <c r="C1109" s="45" t="s">
        <v>162</v>
      </c>
      <c r="D1109" s="20">
        <v>663</v>
      </c>
      <c r="E1109" s="156"/>
      <c r="F1109" s="20"/>
      <c r="G1109" s="273">
        <f t="shared" si="405"/>
        <v>0</v>
      </c>
      <c r="H1109" s="156">
        <f t="shared" si="397"/>
        <v>0</v>
      </c>
      <c r="I1109" s="207"/>
      <c r="J1109" s="157"/>
      <c r="K1109" s="157"/>
      <c r="L1109" s="157"/>
      <c r="M1109" s="157"/>
      <c r="N1109" s="348">
        <v>25000</v>
      </c>
      <c r="O1109" s="221"/>
      <c r="P1109" s="228">
        <f t="shared" si="407"/>
        <v>25000</v>
      </c>
      <c r="Q1109" s="331"/>
      <c r="R1109" s="156">
        <f t="shared" si="408"/>
        <v>25000</v>
      </c>
      <c r="S1109" s="331">
        <v>24084</v>
      </c>
      <c r="T1109" s="373"/>
    </row>
    <row r="1110" spans="1:21" ht="14.1" customHeight="1" x14ac:dyDescent="0.25">
      <c r="A1110" s="101"/>
      <c r="B1110" s="94">
        <v>5515</v>
      </c>
      <c r="C1110" s="45" t="s">
        <v>184</v>
      </c>
      <c r="D1110" s="20">
        <v>54309</v>
      </c>
      <c r="E1110" s="156"/>
      <c r="F1110" s="20"/>
      <c r="G1110" s="273">
        <f t="shared" si="405"/>
        <v>0</v>
      </c>
      <c r="H1110" s="156">
        <f t="shared" si="397"/>
        <v>0</v>
      </c>
      <c r="I1110" s="207"/>
      <c r="J1110" s="157"/>
      <c r="K1110" s="157">
        <v>-33000</v>
      </c>
      <c r="L1110" s="157">
        <v>17000</v>
      </c>
      <c r="M1110" s="157">
        <v>16271.72</v>
      </c>
      <c r="N1110" s="348">
        <v>25000</v>
      </c>
      <c r="O1110" s="221">
        <v>10919</v>
      </c>
      <c r="P1110" s="228">
        <f t="shared" si="407"/>
        <v>35919</v>
      </c>
      <c r="Q1110" s="331"/>
      <c r="R1110" s="156">
        <f t="shared" si="408"/>
        <v>35919</v>
      </c>
      <c r="S1110" s="331"/>
      <c r="T1110" s="373"/>
    </row>
    <row r="1111" spans="1:21" ht="14.1" customHeight="1" x14ac:dyDescent="0.25">
      <c r="A1111" s="101"/>
      <c r="B1111" s="94">
        <v>5524</v>
      </c>
      <c r="C1111" s="45" t="s">
        <v>299</v>
      </c>
      <c r="D1111" s="20">
        <v>18858</v>
      </c>
      <c r="E1111" s="156"/>
      <c r="F1111" s="20"/>
      <c r="G1111" s="273">
        <f t="shared" si="405"/>
        <v>0</v>
      </c>
      <c r="H1111" s="156">
        <f t="shared" si="397"/>
        <v>0</v>
      </c>
      <c r="I1111" s="207"/>
      <c r="J1111" s="157"/>
      <c r="K1111" s="157"/>
      <c r="L1111" s="157">
        <v>20000</v>
      </c>
      <c r="M1111" s="157">
        <v>7532.85</v>
      </c>
      <c r="N1111" s="348"/>
      <c r="O1111" s="221"/>
      <c r="P1111" s="228">
        <f t="shared" si="407"/>
        <v>0</v>
      </c>
      <c r="Q1111" s="331"/>
      <c r="R1111" s="156">
        <f t="shared" si="408"/>
        <v>0</v>
      </c>
      <c r="S1111" s="331">
        <v>1199</v>
      </c>
      <c r="T1111" s="373"/>
    </row>
    <row r="1112" spans="1:21" ht="14.1" customHeight="1" x14ac:dyDescent="0.25">
      <c r="A1112" s="101"/>
      <c r="B1112" s="94">
        <v>5525</v>
      </c>
      <c r="C1112" s="45" t="s">
        <v>190</v>
      </c>
      <c r="D1112" s="20">
        <v>60533</v>
      </c>
      <c r="E1112" s="156"/>
      <c r="F1112" s="20"/>
      <c r="G1112" s="273">
        <f t="shared" si="405"/>
        <v>0</v>
      </c>
      <c r="H1112" s="156">
        <f t="shared" si="397"/>
        <v>0</v>
      </c>
      <c r="I1112" s="207"/>
      <c r="J1112" s="157"/>
      <c r="K1112" s="157">
        <v>-21625</v>
      </c>
      <c r="L1112" s="157">
        <v>38375</v>
      </c>
      <c r="M1112" s="157">
        <v>37564.730000000003</v>
      </c>
      <c r="N1112" s="348">
        <v>62867</v>
      </c>
      <c r="O1112" s="221"/>
      <c r="P1112" s="228">
        <f t="shared" si="407"/>
        <v>62867</v>
      </c>
      <c r="Q1112" s="331"/>
      <c r="R1112" s="156">
        <f t="shared" si="408"/>
        <v>62867</v>
      </c>
      <c r="S1112" s="331">
        <v>11157</v>
      </c>
      <c r="T1112" s="373"/>
    </row>
    <row r="1113" spans="1:21" ht="14.1" customHeight="1" x14ac:dyDescent="0.25">
      <c r="A1113" s="101"/>
      <c r="B1113" s="94">
        <v>5540</v>
      </c>
      <c r="C1113" s="45" t="s">
        <v>163</v>
      </c>
      <c r="D1113" s="20">
        <v>10018</v>
      </c>
      <c r="E1113" s="156"/>
      <c r="F1113" s="20"/>
      <c r="G1113" s="273">
        <f t="shared" si="405"/>
        <v>0</v>
      </c>
      <c r="H1113" s="156">
        <f t="shared" si="397"/>
        <v>0</v>
      </c>
      <c r="I1113" s="207"/>
      <c r="J1113" s="157"/>
      <c r="K1113" s="157">
        <v>-28000</v>
      </c>
      <c r="L1113" s="157">
        <v>4867</v>
      </c>
      <c r="M1113" s="157">
        <v>3878.44</v>
      </c>
      <c r="N1113" s="348">
        <v>20000</v>
      </c>
      <c r="O1113" s="221"/>
      <c r="P1113" s="228">
        <f t="shared" si="407"/>
        <v>20000</v>
      </c>
      <c r="Q1113" s="331"/>
      <c r="R1113" s="156">
        <f t="shared" si="408"/>
        <v>20000</v>
      </c>
      <c r="S1113" s="331">
        <v>4889</v>
      </c>
      <c r="T1113" s="373"/>
    </row>
    <row r="1114" spans="1:21" ht="14.1" customHeight="1" x14ac:dyDescent="0.25">
      <c r="A1114" s="82" t="s">
        <v>505</v>
      </c>
      <c r="B1114" s="68"/>
      <c r="C1114" s="69" t="s">
        <v>506</v>
      </c>
      <c r="D1114" s="79">
        <f>+D1115+D1116+D1117</f>
        <v>59105</v>
      </c>
      <c r="E1114" s="79">
        <f>+E1116+E1117</f>
        <v>61525</v>
      </c>
      <c r="F1114" s="79">
        <f>+F1116+F1117</f>
        <v>0</v>
      </c>
      <c r="G1114" s="213"/>
      <c r="H1114" s="79">
        <f t="shared" si="397"/>
        <v>61525</v>
      </c>
      <c r="I1114" s="239">
        <f>+I1116+I1117</f>
        <v>0</v>
      </c>
      <c r="J1114" s="75">
        <f>+J1116+J1117</f>
        <v>-1600</v>
      </c>
      <c r="K1114" s="75">
        <f t="shared" ref="K1114:M1114" si="411">+K1116+K1117</f>
        <v>2927</v>
      </c>
      <c r="L1114" s="75">
        <f t="shared" si="411"/>
        <v>62852</v>
      </c>
      <c r="M1114" s="75">
        <f t="shared" si="411"/>
        <v>48756.310000000005</v>
      </c>
      <c r="N1114" s="70">
        <f>+N1115+N1116+N1117</f>
        <v>67939</v>
      </c>
      <c r="O1114" s="78">
        <f>+O1115+O1116+O1117</f>
        <v>0</v>
      </c>
      <c r="P1114" s="70">
        <f>+O1114+N1114</f>
        <v>67939</v>
      </c>
      <c r="Q1114" s="224">
        <f>+Q1115+Q1116+Q1117</f>
        <v>23600</v>
      </c>
      <c r="R1114" s="79">
        <f>+Q1114+P1114</f>
        <v>91539</v>
      </c>
      <c r="S1114" s="224">
        <f>+S1115+S1116+S1117</f>
        <v>48314</v>
      </c>
      <c r="T1114" s="373"/>
    </row>
    <row r="1115" spans="1:21" ht="14.1" customHeight="1" x14ac:dyDescent="0.25">
      <c r="A1115" s="103"/>
      <c r="B1115" s="50">
        <v>4</v>
      </c>
      <c r="C1115" s="51" t="s">
        <v>399</v>
      </c>
      <c r="D1115" s="21"/>
      <c r="E1115" s="153"/>
      <c r="F1115" s="21"/>
      <c r="G1115" s="273">
        <f t="shared" si="405"/>
        <v>0</v>
      </c>
      <c r="H1115" s="156">
        <f t="shared" si="397"/>
        <v>0</v>
      </c>
      <c r="I1115" s="205"/>
      <c r="J1115" s="184"/>
      <c r="K1115" s="184"/>
      <c r="L1115" s="184"/>
      <c r="M1115" s="184"/>
      <c r="N1115" s="348"/>
      <c r="O1115" s="221">
        <v>0</v>
      </c>
      <c r="P1115" s="196">
        <f t="shared" ref="P1115:P1127" si="412">+O1115+N1115</f>
        <v>0</v>
      </c>
      <c r="Q1115" s="226"/>
      <c r="R1115" s="153">
        <f>+Q1115+P1115</f>
        <v>0</v>
      </c>
      <c r="S1115" s="226">
        <v>0</v>
      </c>
      <c r="T1115" s="373"/>
    </row>
    <row r="1116" spans="1:21" ht="14.1" customHeight="1" x14ac:dyDescent="0.25">
      <c r="A1116" s="123"/>
      <c r="B1116" s="124" t="s">
        <v>151</v>
      </c>
      <c r="C1116" s="125" t="s">
        <v>152</v>
      </c>
      <c r="D1116" s="19">
        <v>51954</v>
      </c>
      <c r="E1116" s="168">
        <v>52265</v>
      </c>
      <c r="F1116" s="168"/>
      <c r="G1116" s="273"/>
      <c r="H1116" s="156">
        <f t="shared" si="397"/>
        <v>52265</v>
      </c>
      <c r="I1116" s="301"/>
      <c r="J1116" s="184"/>
      <c r="K1116" s="184"/>
      <c r="L1116" s="184">
        <v>52265</v>
      </c>
      <c r="M1116" s="184">
        <v>40975.410000000003</v>
      </c>
      <c r="N1116" s="353">
        <v>50109</v>
      </c>
      <c r="O1116" s="226">
        <v>0</v>
      </c>
      <c r="P1116" s="196">
        <f t="shared" si="412"/>
        <v>50109</v>
      </c>
      <c r="Q1116" s="226">
        <v>23000</v>
      </c>
      <c r="R1116" s="153">
        <f t="shared" ref="R1116:R1127" si="413">+Q1116+P1116</f>
        <v>73109</v>
      </c>
      <c r="S1116" s="220">
        <v>37156</v>
      </c>
      <c r="T1116" s="373"/>
    </row>
    <row r="1117" spans="1:21" ht="14.1" customHeight="1" x14ac:dyDescent="0.25">
      <c r="A1117" s="101"/>
      <c r="B1117" s="88" t="s">
        <v>153</v>
      </c>
      <c r="C1117" s="89" t="s">
        <v>154</v>
      </c>
      <c r="D1117" s="100">
        <f t="shared" ref="D1117:E1117" si="414">SUM(D1118:D1127)</f>
        <v>7151</v>
      </c>
      <c r="E1117" s="153">
        <f t="shared" si="414"/>
        <v>9260</v>
      </c>
      <c r="F1117" s="100">
        <f>SUM(F1118:F1127)</f>
        <v>0</v>
      </c>
      <c r="G1117" s="273"/>
      <c r="H1117" s="156">
        <f t="shared" si="397"/>
        <v>9260</v>
      </c>
      <c r="I1117" s="205">
        <f>SUM(I1118:I1127)</f>
        <v>0</v>
      </c>
      <c r="J1117" s="184">
        <f>SUM(J1118:J1127)</f>
        <v>-1600</v>
      </c>
      <c r="K1117" s="184">
        <f t="shared" ref="K1117:M1117" si="415">SUM(K1118:K1127)</f>
        <v>2927</v>
      </c>
      <c r="L1117" s="184">
        <f t="shared" si="415"/>
        <v>10587</v>
      </c>
      <c r="M1117" s="184">
        <f t="shared" si="415"/>
        <v>7780.9000000000005</v>
      </c>
      <c r="N1117" s="196">
        <f>SUM(N1118:N1127)</f>
        <v>17830</v>
      </c>
      <c r="O1117" s="220">
        <f>SUM(O1118:O1127)</f>
        <v>0</v>
      </c>
      <c r="P1117" s="196">
        <f t="shared" si="412"/>
        <v>17830</v>
      </c>
      <c r="Q1117" s="226">
        <f>SUM(Q1118:Q1127)</f>
        <v>600</v>
      </c>
      <c r="R1117" s="153">
        <f t="shared" si="413"/>
        <v>18430</v>
      </c>
      <c r="S1117" s="220">
        <f>SUM(S1118:S1127)</f>
        <v>11158</v>
      </c>
      <c r="T1117" s="373"/>
    </row>
    <row r="1118" spans="1:21" ht="14.1" customHeight="1" x14ac:dyDescent="0.25">
      <c r="A1118" s="101"/>
      <c r="B1118" s="94" t="s">
        <v>155</v>
      </c>
      <c r="C1118" s="53" t="s">
        <v>166</v>
      </c>
      <c r="D1118" s="54">
        <v>525</v>
      </c>
      <c r="E1118" s="156">
        <v>1630</v>
      </c>
      <c r="F1118" s="20"/>
      <c r="G1118" s="273"/>
      <c r="H1118" s="156">
        <f t="shared" si="397"/>
        <v>1630</v>
      </c>
      <c r="I1118" s="207"/>
      <c r="J1118" s="157"/>
      <c r="K1118" s="157"/>
      <c r="L1118" s="157">
        <v>1630</v>
      </c>
      <c r="M1118" s="157">
        <v>595</v>
      </c>
      <c r="N1118" s="351">
        <v>850</v>
      </c>
      <c r="O1118" s="225"/>
      <c r="P1118" s="228">
        <f t="shared" si="412"/>
        <v>850</v>
      </c>
      <c r="Q1118" s="331"/>
      <c r="R1118" s="156">
        <f t="shared" si="413"/>
        <v>850</v>
      </c>
      <c r="S1118" s="222">
        <v>429</v>
      </c>
      <c r="T1118" s="373"/>
    </row>
    <row r="1119" spans="1:21" ht="14.1" customHeight="1" x14ac:dyDescent="0.25">
      <c r="A1119" s="101"/>
      <c r="B1119" s="94" t="s">
        <v>158</v>
      </c>
      <c r="C1119" s="53" t="s">
        <v>312</v>
      </c>
      <c r="D1119" s="20">
        <v>480</v>
      </c>
      <c r="E1119" s="156">
        <v>500</v>
      </c>
      <c r="F1119" s="20"/>
      <c r="G1119" s="273"/>
      <c r="H1119" s="156">
        <f t="shared" si="397"/>
        <v>500</v>
      </c>
      <c r="I1119" s="207"/>
      <c r="J1119" s="157"/>
      <c r="K1119" s="157"/>
      <c r="L1119" s="157">
        <v>500</v>
      </c>
      <c r="M1119" s="157"/>
      <c r="N1119" s="351">
        <v>1500</v>
      </c>
      <c r="O1119" s="225"/>
      <c r="P1119" s="228">
        <f t="shared" si="412"/>
        <v>1500</v>
      </c>
      <c r="Q1119" s="331"/>
      <c r="R1119" s="156">
        <f t="shared" si="413"/>
        <v>1500</v>
      </c>
      <c r="S1119" s="222"/>
      <c r="T1119" s="373"/>
    </row>
    <row r="1120" spans="1:21" ht="14.1" customHeight="1" x14ac:dyDescent="0.25">
      <c r="A1120" s="101"/>
      <c r="B1120" s="94" t="s">
        <v>170</v>
      </c>
      <c r="C1120" s="53" t="s">
        <v>160</v>
      </c>
      <c r="D1120" s="20">
        <v>101</v>
      </c>
      <c r="E1120" s="156">
        <v>0</v>
      </c>
      <c r="F1120" s="20"/>
      <c r="G1120" s="273"/>
      <c r="H1120" s="156">
        <f t="shared" si="397"/>
        <v>0</v>
      </c>
      <c r="I1120" s="207"/>
      <c r="J1120" s="157"/>
      <c r="K1120" s="157"/>
      <c r="L1120" s="157"/>
      <c r="M1120" s="157">
        <v>942</v>
      </c>
      <c r="N1120" s="351"/>
      <c r="O1120" s="225"/>
      <c r="P1120" s="228">
        <f t="shared" si="412"/>
        <v>0</v>
      </c>
      <c r="Q1120" s="331"/>
      <c r="R1120" s="156">
        <f t="shared" si="413"/>
        <v>0</v>
      </c>
      <c r="S1120" s="222">
        <v>44</v>
      </c>
      <c r="T1120" s="373"/>
    </row>
    <row r="1121" spans="1:20" ht="14.1" customHeight="1" x14ac:dyDescent="0.25">
      <c r="A1121" s="101"/>
      <c r="B1121" s="94" t="s">
        <v>180</v>
      </c>
      <c r="C1121" s="53" t="s">
        <v>500</v>
      </c>
      <c r="D1121" s="20">
        <v>4095</v>
      </c>
      <c r="E1121" s="156">
        <v>5000</v>
      </c>
      <c r="F1121" s="20"/>
      <c r="G1121" s="273"/>
      <c r="H1121" s="156">
        <f t="shared" si="397"/>
        <v>5000</v>
      </c>
      <c r="I1121" s="207"/>
      <c r="J1121" s="157">
        <v>-2500</v>
      </c>
      <c r="K1121" s="157"/>
      <c r="L1121" s="157">
        <v>2500</v>
      </c>
      <c r="M1121" s="157">
        <v>848</v>
      </c>
      <c r="N1121" s="351">
        <v>6850</v>
      </c>
      <c r="O1121" s="225"/>
      <c r="P1121" s="228">
        <f t="shared" si="412"/>
        <v>6850</v>
      </c>
      <c r="Q1121" s="331"/>
      <c r="R1121" s="156">
        <f t="shared" si="413"/>
        <v>6850</v>
      </c>
      <c r="S1121" s="222">
        <v>106</v>
      </c>
      <c r="T1121" s="373"/>
    </row>
    <row r="1122" spans="1:20" ht="14.1" customHeight="1" x14ac:dyDescent="0.25">
      <c r="A1122" s="101"/>
      <c r="B1122" s="94">
        <v>5514</v>
      </c>
      <c r="C1122" s="53" t="s">
        <v>162</v>
      </c>
      <c r="D1122" s="20"/>
      <c r="E1122" s="156"/>
      <c r="F1122" s="20"/>
      <c r="G1122" s="273"/>
      <c r="H1122" s="156"/>
      <c r="I1122" s="207"/>
      <c r="J1122" s="157"/>
      <c r="K1122" s="157"/>
      <c r="L1122" s="157">
        <v>0</v>
      </c>
      <c r="M1122" s="157">
        <v>67.34</v>
      </c>
      <c r="N1122" s="351"/>
      <c r="O1122" s="225"/>
      <c r="P1122" s="228">
        <f t="shared" si="412"/>
        <v>0</v>
      </c>
      <c r="Q1122" s="331"/>
      <c r="R1122" s="156">
        <f t="shared" si="413"/>
        <v>0</v>
      </c>
      <c r="S1122" s="222"/>
      <c r="T1122" s="373"/>
    </row>
    <row r="1123" spans="1:20" ht="14.1" customHeight="1" x14ac:dyDescent="0.25">
      <c r="A1123" s="101"/>
      <c r="B1123" s="94" t="s">
        <v>183</v>
      </c>
      <c r="C1123" s="53" t="s">
        <v>184</v>
      </c>
      <c r="D1123" s="20">
        <v>534</v>
      </c>
      <c r="E1123" s="156">
        <v>800</v>
      </c>
      <c r="F1123" s="20"/>
      <c r="G1123" s="273"/>
      <c r="H1123" s="156">
        <f t="shared" si="397"/>
        <v>800</v>
      </c>
      <c r="I1123" s="207"/>
      <c r="J1123" s="157"/>
      <c r="K1123" s="157"/>
      <c r="L1123" s="157">
        <v>3727</v>
      </c>
      <c r="M1123" s="157">
        <v>4877.53</v>
      </c>
      <c r="N1123" s="351">
        <v>5500</v>
      </c>
      <c r="O1123" s="225"/>
      <c r="P1123" s="228">
        <f t="shared" si="412"/>
        <v>5500</v>
      </c>
      <c r="Q1123" s="331">
        <v>600</v>
      </c>
      <c r="R1123" s="156">
        <f t="shared" si="413"/>
        <v>6100</v>
      </c>
      <c r="S1123" s="222">
        <v>6790</v>
      </c>
      <c r="T1123" s="373"/>
    </row>
    <row r="1124" spans="1:20" ht="14.1" customHeight="1" x14ac:dyDescent="0.25">
      <c r="A1124" s="101"/>
      <c r="B1124" s="94">
        <v>5522</v>
      </c>
      <c r="C1124" s="45" t="s">
        <v>188</v>
      </c>
      <c r="D1124" s="20"/>
      <c r="E1124" s="156">
        <v>30</v>
      </c>
      <c r="F1124" s="20"/>
      <c r="G1124" s="273"/>
      <c r="H1124" s="156">
        <f t="shared" si="397"/>
        <v>30</v>
      </c>
      <c r="I1124" s="207"/>
      <c r="J1124" s="157"/>
      <c r="K1124" s="157"/>
      <c r="L1124" s="157">
        <v>30</v>
      </c>
      <c r="M1124" s="157">
        <v>0</v>
      </c>
      <c r="N1124" s="351">
        <v>30</v>
      </c>
      <c r="O1124" s="225"/>
      <c r="P1124" s="228">
        <f t="shared" si="412"/>
        <v>30</v>
      </c>
      <c r="Q1124" s="331"/>
      <c r="R1124" s="156">
        <f t="shared" si="413"/>
        <v>30</v>
      </c>
      <c r="S1124" s="222"/>
      <c r="T1124" s="373"/>
    </row>
    <row r="1125" spans="1:20" ht="14.1" customHeight="1" x14ac:dyDescent="0.25">
      <c r="A1125" s="101"/>
      <c r="B1125" s="94" t="s">
        <v>417</v>
      </c>
      <c r="C1125" s="53" t="s">
        <v>299</v>
      </c>
      <c r="D1125" s="20">
        <v>257</v>
      </c>
      <c r="E1125" s="156">
        <v>200</v>
      </c>
      <c r="F1125" s="20"/>
      <c r="G1125" s="273"/>
      <c r="H1125" s="156">
        <f t="shared" si="397"/>
        <v>200</v>
      </c>
      <c r="I1125" s="207"/>
      <c r="J1125" s="157"/>
      <c r="K1125" s="157"/>
      <c r="L1125" s="157">
        <v>200</v>
      </c>
      <c r="M1125" s="157">
        <v>161.85</v>
      </c>
      <c r="N1125" s="351">
        <v>200</v>
      </c>
      <c r="O1125" s="225"/>
      <c r="P1125" s="228">
        <f t="shared" si="412"/>
        <v>200</v>
      </c>
      <c r="Q1125" s="331"/>
      <c r="R1125" s="156">
        <f t="shared" si="413"/>
        <v>200</v>
      </c>
      <c r="S1125" s="222">
        <v>2780</v>
      </c>
      <c r="T1125" s="373"/>
    </row>
    <row r="1126" spans="1:20" ht="14.1" customHeight="1" x14ac:dyDescent="0.25">
      <c r="A1126" s="101"/>
      <c r="B1126" s="94" t="s">
        <v>189</v>
      </c>
      <c r="C1126" s="53" t="s">
        <v>190</v>
      </c>
      <c r="D1126" s="20">
        <v>648</v>
      </c>
      <c r="E1126" s="156">
        <v>700</v>
      </c>
      <c r="F1126" s="20"/>
      <c r="G1126" s="273"/>
      <c r="H1126" s="156">
        <f t="shared" si="397"/>
        <v>700</v>
      </c>
      <c r="I1126" s="207"/>
      <c r="J1126" s="157">
        <v>900</v>
      </c>
      <c r="K1126" s="157">
        <v>2927</v>
      </c>
      <c r="L1126" s="157">
        <v>1600</v>
      </c>
      <c r="M1126" s="157">
        <v>289.18</v>
      </c>
      <c r="N1126" s="351">
        <v>2500</v>
      </c>
      <c r="O1126" s="225"/>
      <c r="P1126" s="228">
        <f t="shared" si="412"/>
        <v>2500</v>
      </c>
      <c r="Q1126" s="331"/>
      <c r="R1126" s="156">
        <f t="shared" si="413"/>
        <v>2500</v>
      </c>
      <c r="S1126" s="222">
        <v>873</v>
      </c>
      <c r="T1126" s="373"/>
    </row>
    <row r="1127" spans="1:20" ht="14.1" customHeight="1" x14ac:dyDescent="0.25">
      <c r="A1127" s="101"/>
      <c r="B1127" s="94" t="s">
        <v>214</v>
      </c>
      <c r="C1127" s="53" t="s">
        <v>163</v>
      </c>
      <c r="D1127" s="20">
        <v>511</v>
      </c>
      <c r="E1127" s="156">
        <v>400</v>
      </c>
      <c r="F1127" s="20"/>
      <c r="G1127" s="273"/>
      <c r="H1127" s="156">
        <f t="shared" si="397"/>
        <v>400</v>
      </c>
      <c r="I1127" s="207"/>
      <c r="J1127" s="157"/>
      <c r="K1127" s="157"/>
      <c r="L1127" s="157">
        <v>400</v>
      </c>
      <c r="M1127" s="157">
        <v>0</v>
      </c>
      <c r="N1127" s="351">
        <v>400</v>
      </c>
      <c r="O1127" s="225"/>
      <c r="P1127" s="228">
        <f t="shared" si="412"/>
        <v>400</v>
      </c>
      <c r="Q1127" s="331"/>
      <c r="R1127" s="156">
        <f t="shared" si="413"/>
        <v>400</v>
      </c>
      <c r="S1127" s="222">
        <v>136</v>
      </c>
      <c r="T1127" s="373"/>
    </row>
    <row r="1128" spans="1:20" ht="14.1" customHeight="1" x14ac:dyDescent="0.25">
      <c r="A1128" s="67" t="s">
        <v>507</v>
      </c>
      <c r="B1128" s="68"/>
      <c r="C1128" s="69" t="s">
        <v>508</v>
      </c>
      <c r="D1128" s="79">
        <v>62410</v>
      </c>
      <c r="E1128" s="79">
        <v>60000</v>
      </c>
      <c r="F1128" s="79"/>
      <c r="G1128" s="213"/>
      <c r="H1128" s="79">
        <f t="shared" si="397"/>
        <v>60000</v>
      </c>
      <c r="I1128" s="239"/>
      <c r="J1128" s="75">
        <v>-10000</v>
      </c>
      <c r="K1128" s="75">
        <v>0</v>
      </c>
      <c r="L1128" s="75">
        <v>50000</v>
      </c>
      <c r="M1128" s="75">
        <v>35985</v>
      </c>
      <c r="N1128" s="352">
        <v>60000</v>
      </c>
      <c r="O1128" s="224">
        <v>0</v>
      </c>
      <c r="P1128" s="352">
        <v>60000</v>
      </c>
      <c r="Q1128" s="341"/>
      <c r="R1128" s="379">
        <f>+Q1128+P1128</f>
        <v>60000</v>
      </c>
      <c r="S1128" s="224">
        <v>29623</v>
      </c>
      <c r="T1128" s="373"/>
    </row>
    <row r="1129" spans="1:20" ht="14.1" customHeight="1" x14ac:dyDescent="0.25">
      <c r="A1129" s="82" t="s">
        <v>509</v>
      </c>
      <c r="B1129" s="68"/>
      <c r="C1129" s="69" t="s">
        <v>510</v>
      </c>
      <c r="D1129" s="79">
        <f>+D1130+D1131</f>
        <v>157093</v>
      </c>
      <c r="E1129" s="79">
        <f>+E1130+E1131</f>
        <v>183456</v>
      </c>
      <c r="F1129" s="79">
        <f>+F1130+F1131</f>
        <v>0</v>
      </c>
      <c r="G1129" s="213"/>
      <c r="H1129" s="79">
        <f t="shared" si="397"/>
        <v>189656</v>
      </c>
      <c r="I1129" s="239">
        <f>+I1130+I1131</f>
        <v>6200</v>
      </c>
      <c r="J1129" s="75">
        <f>+J1130+J1131</f>
        <v>-25000</v>
      </c>
      <c r="K1129" s="75">
        <f t="shared" ref="K1129:M1129" si="416">+K1130+K1131</f>
        <v>0</v>
      </c>
      <c r="L1129" s="75">
        <f t="shared" si="416"/>
        <v>164656</v>
      </c>
      <c r="M1129" s="75">
        <f t="shared" si="416"/>
        <v>146195.95000000001</v>
      </c>
      <c r="N1129" s="352">
        <f>+N1130+N1131</f>
        <v>185000</v>
      </c>
      <c r="O1129" s="224">
        <f>+O1130+O1131</f>
        <v>-10000</v>
      </c>
      <c r="P1129" s="352">
        <f>+O1129+N1129</f>
        <v>175000</v>
      </c>
      <c r="Q1129" s="341"/>
      <c r="R1129" s="379">
        <f>+Q1129+P1129</f>
        <v>175000</v>
      </c>
      <c r="S1129" s="224">
        <f>+S1130+S1131</f>
        <v>99717</v>
      </c>
      <c r="T1129" s="373"/>
    </row>
    <row r="1130" spans="1:20" ht="14.1" customHeight="1" x14ac:dyDescent="0.25">
      <c r="A1130" s="49"/>
      <c r="B1130" s="50">
        <v>50</v>
      </c>
      <c r="C1130" s="51" t="s">
        <v>152</v>
      </c>
      <c r="D1130" s="19">
        <v>62400</v>
      </c>
      <c r="E1130" s="153">
        <v>63456</v>
      </c>
      <c r="F1130" s="21"/>
      <c r="G1130" s="273"/>
      <c r="H1130" s="156">
        <f t="shared" si="397"/>
        <v>69656</v>
      </c>
      <c r="I1130" s="205">
        <v>6200</v>
      </c>
      <c r="J1130" s="184">
        <v>-5000</v>
      </c>
      <c r="K1130" s="184"/>
      <c r="L1130" s="184">
        <v>64656</v>
      </c>
      <c r="M1130" s="184">
        <v>57037.61</v>
      </c>
      <c r="N1130" s="353">
        <v>65000</v>
      </c>
      <c r="O1130" s="226">
        <v>0</v>
      </c>
      <c r="P1130" s="353">
        <f t="shared" ref="P1130:P1136" si="417">+O1130+N1130</f>
        <v>65000</v>
      </c>
      <c r="Q1130" s="331"/>
      <c r="R1130" s="378">
        <f>+Q1130+P1130</f>
        <v>65000</v>
      </c>
      <c r="S1130" s="226">
        <v>37627</v>
      </c>
      <c r="T1130" s="373"/>
    </row>
    <row r="1131" spans="1:20" ht="14.1" customHeight="1" x14ac:dyDescent="0.25">
      <c r="A1131" s="49"/>
      <c r="B1131" s="50">
        <v>55</v>
      </c>
      <c r="C1131" s="51" t="s">
        <v>511</v>
      </c>
      <c r="D1131" s="21">
        <f>+D1132+D1133+D1135+D1136</f>
        <v>94693</v>
      </c>
      <c r="E1131" s="153">
        <f>+E1136</f>
        <v>120000</v>
      </c>
      <c r="F1131" s="21">
        <f>+F1136</f>
        <v>0</v>
      </c>
      <c r="G1131" s="273"/>
      <c r="H1131" s="156">
        <f t="shared" si="397"/>
        <v>120000</v>
      </c>
      <c r="I1131" s="205">
        <f>+I1136</f>
        <v>0</v>
      </c>
      <c r="J1131" s="184">
        <f>SUM(J1132:J1136)</f>
        <v>-20000</v>
      </c>
      <c r="K1131" s="184">
        <f t="shared" ref="K1131:M1131" si="418">SUM(K1132:K1136)</f>
        <v>0</v>
      </c>
      <c r="L1131" s="184">
        <f t="shared" si="418"/>
        <v>100000</v>
      </c>
      <c r="M1131" s="184">
        <f t="shared" si="418"/>
        <v>89158.340000000011</v>
      </c>
      <c r="N1131" s="353">
        <f>+N1132+N1133+N1135+N1136</f>
        <v>120000</v>
      </c>
      <c r="O1131" s="226">
        <f>+O1132+O1133+O1135+O1136</f>
        <v>-10000</v>
      </c>
      <c r="P1131" s="353">
        <f t="shared" si="417"/>
        <v>110000</v>
      </c>
      <c r="Q1131" s="331"/>
      <c r="R1131" s="378">
        <f t="shared" ref="R1131:R1136" si="419">+Q1131+P1131</f>
        <v>110000</v>
      </c>
      <c r="S1131" s="226">
        <f>+S1132+S1133+S1135+S1136</f>
        <v>62090</v>
      </c>
      <c r="T1131" s="373"/>
    </row>
    <row r="1132" spans="1:20" ht="14.1" customHeight="1" x14ac:dyDescent="0.25">
      <c r="A1132" s="49"/>
      <c r="B1132" s="44">
        <v>5504</v>
      </c>
      <c r="C1132" s="53" t="s">
        <v>312</v>
      </c>
      <c r="D1132" s="21">
        <v>30</v>
      </c>
      <c r="E1132" s="153"/>
      <c r="F1132" s="21"/>
      <c r="G1132" s="273"/>
      <c r="H1132" s="156"/>
      <c r="I1132" s="205"/>
      <c r="J1132" s="184"/>
      <c r="K1132" s="184"/>
      <c r="L1132" s="184"/>
      <c r="M1132" s="184">
        <v>81</v>
      </c>
      <c r="N1132" s="353"/>
      <c r="O1132" s="226"/>
      <c r="P1132" s="354">
        <f t="shared" si="417"/>
        <v>0</v>
      </c>
      <c r="Q1132" s="331"/>
      <c r="R1132" s="377">
        <f t="shared" si="419"/>
        <v>0</v>
      </c>
      <c r="S1132" s="331"/>
      <c r="T1132" s="373"/>
    </row>
    <row r="1133" spans="1:20" ht="14.1" customHeight="1" x14ac:dyDescent="0.25">
      <c r="A1133" s="49"/>
      <c r="B1133" s="44">
        <v>5511</v>
      </c>
      <c r="C1133" s="45" t="s">
        <v>512</v>
      </c>
      <c r="D1133" s="20">
        <v>2865</v>
      </c>
      <c r="E1133" s="153"/>
      <c r="F1133" s="21"/>
      <c r="G1133" s="273"/>
      <c r="H1133" s="156">
        <f t="shared" si="397"/>
        <v>0</v>
      </c>
      <c r="I1133" s="205"/>
      <c r="J1133" s="184"/>
      <c r="K1133" s="184"/>
      <c r="L1133" s="157">
        <v>1000</v>
      </c>
      <c r="M1133" s="184">
        <v>1216</v>
      </c>
      <c r="N1133" s="353"/>
      <c r="O1133" s="226"/>
      <c r="P1133" s="354">
        <f t="shared" si="417"/>
        <v>0</v>
      </c>
      <c r="Q1133" s="331"/>
      <c r="R1133" s="377">
        <f t="shared" si="419"/>
        <v>0</v>
      </c>
      <c r="S1133" s="331">
        <v>1652</v>
      </c>
      <c r="T1133" s="373"/>
    </row>
    <row r="1134" spans="1:20" ht="14.1" customHeight="1" x14ac:dyDescent="0.25">
      <c r="A1134" s="49"/>
      <c r="B1134" s="44">
        <v>5514</v>
      </c>
      <c r="C1134" s="53" t="s">
        <v>162</v>
      </c>
      <c r="D1134" s="20"/>
      <c r="E1134" s="153"/>
      <c r="F1134" s="21"/>
      <c r="G1134" s="273"/>
      <c r="H1134" s="156"/>
      <c r="I1134" s="205"/>
      <c r="J1134" s="184"/>
      <c r="K1134" s="184"/>
      <c r="L1134" s="157">
        <v>0</v>
      </c>
      <c r="M1134" s="184">
        <v>273.60000000000002</v>
      </c>
      <c r="N1134" s="353"/>
      <c r="O1134" s="226"/>
      <c r="P1134" s="354">
        <f t="shared" si="417"/>
        <v>0</v>
      </c>
      <c r="Q1134" s="331"/>
      <c r="R1134" s="377">
        <f t="shared" si="419"/>
        <v>0</v>
      </c>
      <c r="S1134" s="331"/>
      <c r="T1134" s="373"/>
    </row>
    <row r="1135" spans="1:20" ht="14.1" customHeight="1" x14ac:dyDescent="0.25">
      <c r="A1135" s="49"/>
      <c r="B1135" s="44">
        <v>5515</v>
      </c>
      <c r="C1135" s="45" t="s">
        <v>184</v>
      </c>
      <c r="D1135" s="20">
        <v>3790</v>
      </c>
      <c r="E1135" s="153"/>
      <c r="F1135" s="21"/>
      <c r="G1135" s="273"/>
      <c r="H1135" s="156">
        <f t="shared" si="397"/>
        <v>0</v>
      </c>
      <c r="I1135" s="205"/>
      <c r="J1135" s="184"/>
      <c r="K1135" s="184"/>
      <c r="L1135" s="157">
        <v>1000</v>
      </c>
      <c r="M1135" s="184">
        <v>965.03</v>
      </c>
      <c r="N1135" s="353"/>
      <c r="O1135" s="226"/>
      <c r="P1135" s="354">
        <f t="shared" si="417"/>
        <v>0</v>
      </c>
      <c r="Q1135" s="331"/>
      <c r="R1135" s="377">
        <f t="shared" si="419"/>
        <v>0</v>
      </c>
      <c r="S1135" s="331">
        <v>1693</v>
      </c>
      <c r="T1135" s="373"/>
    </row>
    <row r="1136" spans="1:20" ht="14.1" customHeight="1" x14ac:dyDescent="0.25">
      <c r="A1136" s="49"/>
      <c r="B1136" s="44">
        <v>5521</v>
      </c>
      <c r="C1136" s="45" t="s">
        <v>321</v>
      </c>
      <c r="D1136" s="20">
        <v>88008</v>
      </c>
      <c r="E1136" s="156">
        <v>120000</v>
      </c>
      <c r="F1136" s="20"/>
      <c r="G1136" s="273"/>
      <c r="H1136" s="156">
        <f t="shared" si="397"/>
        <v>120000</v>
      </c>
      <c r="I1136" s="207"/>
      <c r="J1136" s="157">
        <v>-20000</v>
      </c>
      <c r="K1136" s="157"/>
      <c r="L1136" s="157">
        <v>98000</v>
      </c>
      <c r="M1136" s="157">
        <v>86622.71</v>
      </c>
      <c r="N1136" s="353">
        <v>120000</v>
      </c>
      <c r="O1136" s="226">
        <v>-10000</v>
      </c>
      <c r="P1136" s="354">
        <f t="shared" si="417"/>
        <v>110000</v>
      </c>
      <c r="Q1136" s="331"/>
      <c r="R1136" s="377">
        <f t="shared" si="419"/>
        <v>110000</v>
      </c>
      <c r="S1136" s="331">
        <v>58745</v>
      </c>
      <c r="T1136" s="373"/>
    </row>
    <row r="1137" spans="1:26" ht="14.1" customHeight="1" x14ac:dyDescent="0.3">
      <c r="A1137" s="82" t="s">
        <v>513</v>
      </c>
      <c r="B1137" s="68"/>
      <c r="C1137" s="69" t="s">
        <v>514</v>
      </c>
      <c r="D1137" s="79">
        <f t="shared" ref="D1137:E1137" si="420">+D1138+D1139</f>
        <v>188699</v>
      </c>
      <c r="E1137" s="79">
        <f t="shared" si="420"/>
        <v>212000</v>
      </c>
      <c r="F1137" s="79">
        <f>+F1138+F1139</f>
        <v>0</v>
      </c>
      <c r="G1137" s="213"/>
      <c r="H1137" s="79">
        <f t="shared" si="397"/>
        <v>226980</v>
      </c>
      <c r="I1137" s="239">
        <f>+I1138+I1139</f>
        <v>14980</v>
      </c>
      <c r="J1137" s="75">
        <f>+J1138+J1139</f>
        <v>-30000</v>
      </c>
      <c r="K1137" s="75">
        <f t="shared" ref="K1137:M1137" si="421">+K1138+K1139</f>
        <v>0</v>
      </c>
      <c r="L1137" s="75">
        <f t="shared" si="421"/>
        <v>196980</v>
      </c>
      <c r="M1137" s="75">
        <f t="shared" si="421"/>
        <v>166366.78999999998</v>
      </c>
      <c r="N1137" s="70">
        <f>+N1138+N1139</f>
        <v>226980</v>
      </c>
      <c r="O1137" s="78">
        <f>+O1138+O1139</f>
        <v>-10000</v>
      </c>
      <c r="P1137" s="70">
        <f>+O1137+N1137</f>
        <v>216980</v>
      </c>
      <c r="Q1137" s="341"/>
      <c r="R1137" s="379">
        <f>+Q1137+P1137</f>
        <v>216980</v>
      </c>
      <c r="S1137" s="224">
        <f>+S1138+S1139</f>
        <v>109953</v>
      </c>
      <c r="T1137" s="373"/>
      <c r="Z1137" s="455"/>
    </row>
    <row r="1138" spans="1:26" ht="14.1" customHeight="1" x14ac:dyDescent="0.25">
      <c r="A1138" s="49"/>
      <c r="B1138" s="50">
        <v>50</v>
      </c>
      <c r="C1138" s="51" t="s">
        <v>152</v>
      </c>
      <c r="D1138" s="19">
        <v>73642</v>
      </c>
      <c r="E1138" s="153">
        <v>75000</v>
      </c>
      <c r="F1138" s="21"/>
      <c r="G1138" s="273"/>
      <c r="H1138" s="156">
        <f t="shared" si="397"/>
        <v>89980</v>
      </c>
      <c r="I1138" s="205">
        <v>14980</v>
      </c>
      <c r="J1138" s="184">
        <v>0</v>
      </c>
      <c r="K1138" s="184"/>
      <c r="L1138" s="184">
        <v>89980</v>
      </c>
      <c r="M1138" s="184">
        <v>78013.64</v>
      </c>
      <c r="N1138" s="353">
        <v>89980</v>
      </c>
      <c r="O1138" s="226">
        <v>0</v>
      </c>
      <c r="P1138" s="196">
        <f t="shared" ref="P1138:P1148" si="422">+O1138+N1138</f>
        <v>89980</v>
      </c>
      <c r="Q1138" s="331"/>
      <c r="R1138" s="378">
        <f>+Q1138+P1138</f>
        <v>89980</v>
      </c>
      <c r="S1138" s="226">
        <v>51578</v>
      </c>
      <c r="T1138" s="373"/>
    </row>
    <row r="1139" spans="1:26" ht="14.1" customHeight="1" x14ac:dyDescent="0.25">
      <c r="A1139" s="49"/>
      <c r="B1139" s="50">
        <v>55</v>
      </c>
      <c r="C1139" s="51" t="s">
        <v>515</v>
      </c>
      <c r="D1139" s="21">
        <f>+D1140+D1147+D1148</f>
        <v>115057</v>
      </c>
      <c r="E1139" s="153">
        <f>+E1140+E1147</f>
        <v>137000</v>
      </c>
      <c r="F1139" s="21">
        <f>+F1140+F1147</f>
        <v>0</v>
      </c>
      <c r="G1139" s="273"/>
      <c r="H1139" s="156">
        <f t="shared" si="397"/>
        <v>137000</v>
      </c>
      <c r="I1139" s="205">
        <f>+I1140+I1147</f>
        <v>0</v>
      </c>
      <c r="J1139" s="184">
        <f>+J1140+J1147+J1148</f>
        <v>-30000</v>
      </c>
      <c r="K1139" s="184"/>
      <c r="L1139" s="184">
        <f>+L1140+L1146+L1147+L1148</f>
        <v>107000</v>
      </c>
      <c r="M1139" s="184">
        <f>+M1140+M1146+M1147+M1148</f>
        <v>88353.15</v>
      </c>
      <c r="N1139" s="196">
        <f>+N1140+N1147+N1148</f>
        <v>137000</v>
      </c>
      <c r="O1139" s="220">
        <f>+O1140+O1147+O1148</f>
        <v>-10000</v>
      </c>
      <c r="P1139" s="196">
        <f t="shared" si="422"/>
        <v>127000</v>
      </c>
      <c r="Q1139" s="331"/>
      <c r="R1139" s="378">
        <f t="shared" ref="R1139:R1148" si="423">+Q1139+P1139</f>
        <v>127000</v>
      </c>
      <c r="S1139" s="226">
        <f>+S1140+S1146+S1147+S1148</f>
        <v>58375</v>
      </c>
      <c r="T1139" s="373"/>
    </row>
    <row r="1140" spans="1:26" ht="14.1" customHeight="1" x14ac:dyDescent="0.25">
      <c r="A1140" s="49"/>
      <c r="B1140" s="44">
        <v>5511</v>
      </c>
      <c r="C1140" s="45" t="s">
        <v>512</v>
      </c>
      <c r="D1140" s="20">
        <f>SUM(D1141:D1144)</f>
        <v>5441</v>
      </c>
      <c r="E1140" s="156">
        <f>SUM(E1143:E1144)</f>
        <v>7000</v>
      </c>
      <c r="F1140" s="20"/>
      <c r="G1140" s="273"/>
      <c r="H1140" s="156">
        <f t="shared" si="397"/>
        <v>7000</v>
      </c>
      <c r="I1140" s="207"/>
      <c r="J1140" s="157">
        <f>SUM(J1141:J1144)</f>
        <v>0</v>
      </c>
      <c r="K1140" s="157"/>
      <c r="L1140" s="157">
        <v>7000</v>
      </c>
      <c r="M1140" s="157">
        <f>+M1141+M1142+M1143+M1144+M1145</f>
        <v>4108</v>
      </c>
      <c r="N1140" s="228">
        <f>SUM(N1141:N1144)</f>
        <v>7000</v>
      </c>
      <c r="O1140" s="222"/>
      <c r="P1140" s="228">
        <f t="shared" si="422"/>
        <v>7000</v>
      </c>
      <c r="Q1140" s="331"/>
      <c r="R1140" s="377">
        <f t="shared" si="423"/>
        <v>7000</v>
      </c>
      <c r="S1140" s="331">
        <f>SUM(S1141:S1144)</f>
        <v>1083</v>
      </c>
      <c r="T1140" s="373"/>
    </row>
    <row r="1141" spans="1:26" ht="14.1" customHeight="1" x14ac:dyDescent="0.25">
      <c r="A1141" s="49"/>
      <c r="B1141" s="44"/>
      <c r="C1141" s="45" t="s">
        <v>516</v>
      </c>
      <c r="D1141" s="20">
        <v>1126</v>
      </c>
      <c r="E1141" s="156"/>
      <c r="F1141" s="20"/>
      <c r="G1141" s="273"/>
      <c r="H1141" s="156">
        <f t="shared" si="397"/>
        <v>0</v>
      </c>
      <c r="I1141" s="207"/>
      <c r="J1141" s="157"/>
      <c r="K1141" s="157"/>
      <c r="L1141" s="157"/>
      <c r="M1141" s="157"/>
      <c r="N1141" s="351"/>
      <c r="O1141" s="225"/>
      <c r="P1141" s="228">
        <f t="shared" si="422"/>
        <v>0</v>
      </c>
      <c r="Q1141" s="331"/>
      <c r="R1141" s="377">
        <f t="shared" si="423"/>
        <v>0</v>
      </c>
      <c r="S1141" s="331"/>
      <c r="T1141" s="373"/>
    </row>
    <row r="1142" spans="1:26" ht="14.1" customHeight="1" x14ac:dyDescent="0.25">
      <c r="A1142" s="49"/>
      <c r="B1142" s="44"/>
      <c r="C1142" s="45" t="s">
        <v>172</v>
      </c>
      <c r="D1142" s="20">
        <v>384</v>
      </c>
      <c r="E1142" s="156"/>
      <c r="F1142" s="20"/>
      <c r="G1142" s="273"/>
      <c r="H1142" s="156">
        <f t="shared" si="397"/>
        <v>0</v>
      </c>
      <c r="I1142" s="207"/>
      <c r="J1142" s="157"/>
      <c r="K1142" s="157"/>
      <c r="L1142" s="157"/>
      <c r="M1142" s="157">
        <v>166</v>
      </c>
      <c r="N1142" s="351"/>
      <c r="O1142" s="225"/>
      <c r="P1142" s="228">
        <f t="shared" si="422"/>
        <v>0</v>
      </c>
      <c r="Q1142" s="331"/>
      <c r="R1142" s="377">
        <f t="shared" si="423"/>
        <v>0</v>
      </c>
      <c r="S1142" s="331"/>
      <c r="T1142" s="373"/>
    </row>
    <row r="1143" spans="1:26" ht="14.1" customHeight="1" x14ac:dyDescent="0.25">
      <c r="A1143" s="49"/>
      <c r="B1143" s="44"/>
      <c r="C1143" s="45" t="s">
        <v>366</v>
      </c>
      <c r="D1143" s="105">
        <v>3576</v>
      </c>
      <c r="E1143" s="173">
        <v>4000</v>
      </c>
      <c r="F1143" s="20"/>
      <c r="G1143" s="273"/>
      <c r="H1143" s="156">
        <f t="shared" si="397"/>
        <v>4000</v>
      </c>
      <c r="I1143" s="207"/>
      <c r="J1143" s="157"/>
      <c r="K1143" s="157"/>
      <c r="L1143" s="157"/>
      <c r="M1143" s="157">
        <v>3673</v>
      </c>
      <c r="N1143" s="351">
        <v>4000</v>
      </c>
      <c r="O1143" s="225"/>
      <c r="P1143" s="228">
        <f t="shared" si="422"/>
        <v>4000</v>
      </c>
      <c r="Q1143" s="331"/>
      <c r="R1143" s="377">
        <f t="shared" si="423"/>
        <v>4000</v>
      </c>
      <c r="S1143" s="331">
        <v>951</v>
      </c>
      <c r="T1143" s="373"/>
    </row>
    <row r="1144" spans="1:26" ht="14.1" customHeight="1" x14ac:dyDescent="0.25">
      <c r="A1144" s="49"/>
      <c r="B1144" s="44"/>
      <c r="C1144" s="45" t="s">
        <v>517</v>
      </c>
      <c r="D1144" s="105">
        <v>355</v>
      </c>
      <c r="E1144" s="173">
        <v>3000</v>
      </c>
      <c r="F1144" s="20"/>
      <c r="G1144" s="273"/>
      <c r="H1144" s="156">
        <f t="shared" si="397"/>
        <v>3000</v>
      </c>
      <c r="I1144" s="207"/>
      <c r="J1144" s="157"/>
      <c r="K1144" s="157"/>
      <c r="L1144" s="157"/>
      <c r="M1144" s="157">
        <v>198</v>
      </c>
      <c r="N1144" s="351">
        <v>3000</v>
      </c>
      <c r="O1144" s="225"/>
      <c r="P1144" s="228">
        <f t="shared" si="422"/>
        <v>3000</v>
      </c>
      <c r="Q1144" s="331"/>
      <c r="R1144" s="377">
        <f t="shared" si="423"/>
        <v>3000</v>
      </c>
      <c r="S1144" s="331">
        <v>132</v>
      </c>
      <c r="T1144" s="373"/>
    </row>
    <row r="1145" spans="1:26" ht="14.1" customHeight="1" x14ac:dyDescent="0.25">
      <c r="A1145" s="49"/>
      <c r="B1145" s="44"/>
      <c r="C1145" s="45" t="s">
        <v>518</v>
      </c>
      <c r="D1145" s="105"/>
      <c r="E1145" s="173"/>
      <c r="F1145" s="20"/>
      <c r="G1145" s="273"/>
      <c r="H1145" s="156"/>
      <c r="I1145" s="207"/>
      <c r="J1145" s="157"/>
      <c r="K1145" s="157"/>
      <c r="L1145" s="157"/>
      <c r="M1145" s="157">
        <v>71</v>
      </c>
      <c r="N1145" s="351"/>
      <c r="O1145" s="225"/>
      <c r="P1145" s="228">
        <f t="shared" si="422"/>
        <v>0</v>
      </c>
      <c r="Q1145" s="331"/>
      <c r="R1145" s="377">
        <f t="shared" si="423"/>
        <v>0</v>
      </c>
      <c r="S1145" s="331"/>
      <c r="T1145" s="373"/>
    </row>
    <row r="1146" spans="1:26" ht="14.1" customHeight="1" x14ac:dyDescent="0.25">
      <c r="A1146" s="49"/>
      <c r="B1146" s="44">
        <v>5515</v>
      </c>
      <c r="C1146" s="45" t="s">
        <v>519</v>
      </c>
      <c r="D1146" s="105"/>
      <c r="E1146" s="173"/>
      <c r="F1146" s="20"/>
      <c r="G1146" s="273"/>
      <c r="H1146" s="156"/>
      <c r="I1146" s="207"/>
      <c r="J1146" s="157"/>
      <c r="K1146" s="157"/>
      <c r="L1146" s="157">
        <v>0</v>
      </c>
      <c r="M1146" s="157">
        <v>2297.37</v>
      </c>
      <c r="N1146" s="351"/>
      <c r="O1146" s="225"/>
      <c r="P1146" s="228">
        <f t="shared" si="422"/>
        <v>0</v>
      </c>
      <c r="Q1146" s="331"/>
      <c r="R1146" s="377">
        <f t="shared" si="423"/>
        <v>0</v>
      </c>
      <c r="S1146" s="331">
        <v>495</v>
      </c>
      <c r="T1146" s="373"/>
    </row>
    <row r="1147" spans="1:26" ht="14.1" customHeight="1" x14ac:dyDescent="0.25">
      <c r="A1147" s="49"/>
      <c r="B1147" s="44">
        <v>5521</v>
      </c>
      <c r="C1147" s="45" t="s">
        <v>520</v>
      </c>
      <c r="D1147" s="20">
        <v>109479</v>
      </c>
      <c r="E1147" s="156">
        <v>130000</v>
      </c>
      <c r="F1147" s="20"/>
      <c r="G1147" s="273"/>
      <c r="H1147" s="156">
        <f t="shared" si="397"/>
        <v>130000</v>
      </c>
      <c r="I1147" s="207"/>
      <c r="J1147" s="157">
        <v>-30000</v>
      </c>
      <c r="K1147" s="157"/>
      <c r="L1147" s="157">
        <v>100000</v>
      </c>
      <c r="M1147" s="157">
        <v>81947.78</v>
      </c>
      <c r="N1147" s="351">
        <v>130000</v>
      </c>
      <c r="O1147" s="225">
        <v>-10000</v>
      </c>
      <c r="P1147" s="228">
        <f t="shared" si="422"/>
        <v>120000</v>
      </c>
      <c r="Q1147" s="331"/>
      <c r="R1147" s="377">
        <f t="shared" si="423"/>
        <v>120000</v>
      </c>
      <c r="S1147" s="331">
        <v>56797</v>
      </c>
      <c r="T1147" s="373"/>
    </row>
    <row r="1148" spans="1:26" ht="14.1" customHeight="1" x14ac:dyDescent="0.25">
      <c r="A1148" s="49"/>
      <c r="B1148" s="44">
        <v>5522</v>
      </c>
      <c r="C1148" s="45" t="s">
        <v>521</v>
      </c>
      <c r="D1148" s="20">
        <v>137</v>
      </c>
      <c r="E1148" s="156"/>
      <c r="F1148" s="20"/>
      <c r="G1148" s="273"/>
      <c r="H1148" s="156"/>
      <c r="I1148" s="207"/>
      <c r="J1148" s="157"/>
      <c r="K1148" s="157"/>
      <c r="L1148" s="157"/>
      <c r="M1148" s="157"/>
      <c r="N1148" s="348"/>
      <c r="O1148" s="221"/>
      <c r="P1148" s="228">
        <f t="shared" si="422"/>
        <v>0</v>
      </c>
      <c r="Q1148" s="331"/>
      <c r="R1148" s="377">
        <f t="shared" si="423"/>
        <v>0</v>
      </c>
      <c r="S1148" s="331"/>
      <c r="T1148" s="373"/>
    </row>
    <row r="1149" spans="1:26" ht="14.1" customHeight="1" x14ac:dyDescent="0.25">
      <c r="A1149" s="67" t="s">
        <v>522</v>
      </c>
      <c r="B1149" s="68"/>
      <c r="C1149" s="69" t="s">
        <v>523</v>
      </c>
      <c r="D1149" s="79">
        <f>+D1150+D1151</f>
        <v>28758</v>
      </c>
      <c r="E1149" s="79">
        <f>+E1150+E1151</f>
        <v>32715</v>
      </c>
      <c r="F1149" s="79">
        <f>+F1150+F1151</f>
        <v>0</v>
      </c>
      <c r="G1149" s="238"/>
      <c r="H1149" s="79">
        <f t="shared" si="397"/>
        <v>33935</v>
      </c>
      <c r="I1149" s="239">
        <f>+I1150+I1151</f>
        <v>1220</v>
      </c>
      <c r="J1149" s="75">
        <f>+J1150+J1151</f>
        <v>-3000</v>
      </c>
      <c r="K1149" s="75">
        <f t="shared" ref="K1149:M1149" si="424">+K1150+K1151</f>
        <v>0</v>
      </c>
      <c r="L1149" s="75">
        <f t="shared" si="424"/>
        <v>30935</v>
      </c>
      <c r="M1149" s="75">
        <f t="shared" si="424"/>
        <v>23894.82</v>
      </c>
      <c r="N1149" s="352">
        <f>+N1150+N1151</f>
        <v>32915</v>
      </c>
      <c r="O1149" s="224">
        <f>+O1150+O1151</f>
        <v>0</v>
      </c>
      <c r="P1149" s="352">
        <f>+O1149+N1149</f>
        <v>32915</v>
      </c>
      <c r="Q1149" s="341"/>
      <c r="R1149" s="379">
        <f>+Q1149+P1149</f>
        <v>32915</v>
      </c>
      <c r="S1149" s="224">
        <f>+S1150+S1151</f>
        <v>11673.25</v>
      </c>
      <c r="T1149" s="373"/>
    </row>
    <row r="1150" spans="1:26" ht="14.1" customHeight="1" x14ac:dyDescent="0.25">
      <c r="A1150" s="49"/>
      <c r="B1150" s="50">
        <v>50</v>
      </c>
      <c r="C1150" s="51" t="s">
        <v>152</v>
      </c>
      <c r="D1150" s="19">
        <v>13082</v>
      </c>
      <c r="E1150" s="153">
        <v>13800</v>
      </c>
      <c r="F1150" s="21"/>
      <c r="G1150" s="273"/>
      <c r="H1150" s="153">
        <f t="shared" si="397"/>
        <v>15020</v>
      </c>
      <c r="I1150" s="205">
        <v>1220</v>
      </c>
      <c r="J1150" s="184">
        <v>0</v>
      </c>
      <c r="K1150" s="184"/>
      <c r="L1150" s="184">
        <v>15020</v>
      </c>
      <c r="M1150" s="184">
        <v>13110.11</v>
      </c>
      <c r="N1150" s="348">
        <v>15020</v>
      </c>
      <c r="O1150" s="221">
        <v>0</v>
      </c>
      <c r="P1150" s="353">
        <f t="shared" ref="P1150:P1165" si="425">+O1150+N1150</f>
        <v>15020</v>
      </c>
      <c r="Q1150" s="331"/>
      <c r="R1150" s="378">
        <f>+Q1150+P1150</f>
        <v>15020</v>
      </c>
      <c r="S1150" s="226">
        <v>8577</v>
      </c>
      <c r="T1150" s="373"/>
    </row>
    <row r="1151" spans="1:26" ht="14.1" customHeight="1" x14ac:dyDescent="0.25">
      <c r="A1151" s="49"/>
      <c r="B1151" s="50">
        <v>55</v>
      </c>
      <c r="C1151" s="51" t="s">
        <v>524</v>
      </c>
      <c r="D1151" s="21">
        <f>+D1152+D1153+D1154+D1162+D1163+D1164+D1165</f>
        <v>15676</v>
      </c>
      <c r="E1151" s="153">
        <f>+E1152+E1153+E1154+E1162+E1163+E1164+E1165</f>
        <v>18915</v>
      </c>
      <c r="F1151" s="21"/>
      <c r="G1151" s="61"/>
      <c r="H1151" s="153">
        <f t="shared" si="397"/>
        <v>18915</v>
      </c>
      <c r="I1151" s="205"/>
      <c r="J1151" s="184">
        <f>+J1152+J1153+J1154+J1162+J1163+J1164+J1165</f>
        <v>-3000</v>
      </c>
      <c r="K1151" s="184">
        <f t="shared" ref="K1151:M1151" si="426">+K1152+K1153+K1154+K1162+K1163+K1164+K1165</f>
        <v>0</v>
      </c>
      <c r="L1151" s="184">
        <f t="shared" si="426"/>
        <v>15915</v>
      </c>
      <c r="M1151" s="184">
        <f t="shared" si="426"/>
        <v>10784.71</v>
      </c>
      <c r="N1151" s="98">
        <f>+N1152+N1153+N1154+N1162+N1163+N1164+N1165</f>
        <v>17895</v>
      </c>
      <c r="O1151" s="76">
        <f>+O1152+O1153+O1154+O1162+O1163+O1164+O1165</f>
        <v>0</v>
      </c>
      <c r="P1151" s="353">
        <f t="shared" si="425"/>
        <v>17895</v>
      </c>
      <c r="Q1151" s="222"/>
      <c r="R1151" s="378">
        <f t="shared" ref="R1151:R1165" si="427">+Q1151+P1151</f>
        <v>17895</v>
      </c>
      <c r="S1151" s="226">
        <f>+S1152+S1153+S1154+S1162+S1163+S1164+S1165</f>
        <v>3096.25</v>
      </c>
      <c r="T1151" s="373"/>
    </row>
    <row r="1152" spans="1:26" ht="14.1" customHeight="1" x14ac:dyDescent="0.25">
      <c r="A1152" s="49"/>
      <c r="B1152" s="44">
        <v>5500</v>
      </c>
      <c r="C1152" s="53" t="s">
        <v>166</v>
      </c>
      <c r="D1152" s="54">
        <v>67</v>
      </c>
      <c r="E1152" s="156">
        <v>370</v>
      </c>
      <c r="F1152" s="20"/>
      <c r="G1152" s="273"/>
      <c r="H1152" s="156">
        <f t="shared" si="397"/>
        <v>370</v>
      </c>
      <c r="I1152" s="207"/>
      <c r="J1152" s="157"/>
      <c r="K1152" s="157"/>
      <c r="L1152" s="157">
        <v>370</v>
      </c>
      <c r="M1152" s="157">
        <v>66</v>
      </c>
      <c r="N1152" s="350">
        <v>350</v>
      </c>
      <c r="O1152" s="77"/>
      <c r="P1152" s="354">
        <f t="shared" si="425"/>
        <v>350</v>
      </c>
      <c r="Q1152" s="222"/>
      <c r="R1152" s="377">
        <f t="shared" si="427"/>
        <v>350</v>
      </c>
      <c r="S1152" s="331">
        <v>33</v>
      </c>
      <c r="T1152" s="373"/>
    </row>
    <row r="1153" spans="1:114" ht="14.1" customHeight="1" x14ac:dyDescent="0.25">
      <c r="A1153" s="49"/>
      <c r="B1153" s="44">
        <v>5504</v>
      </c>
      <c r="C1153" s="53" t="s">
        <v>312</v>
      </c>
      <c r="D1153" s="20">
        <v>70</v>
      </c>
      <c r="E1153" s="156">
        <v>120</v>
      </c>
      <c r="F1153" s="20"/>
      <c r="G1153" s="273"/>
      <c r="H1153" s="156">
        <f t="shared" ref="H1153:H1228" si="428">E1153+I1153</f>
        <v>120</v>
      </c>
      <c r="I1153" s="207"/>
      <c r="J1153" s="157"/>
      <c r="K1153" s="157"/>
      <c r="L1153" s="157">
        <v>120</v>
      </c>
      <c r="M1153" s="157"/>
      <c r="N1153" s="350">
        <v>120</v>
      </c>
      <c r="O1153" s="77"/>
      <c r="P1153" s="354">
        <f t="shared" si="425"/>
        <v>120</v>
      </c>
      <c r="Q1153" s="222"/>
      <c r="R1153" s="377">
        <f t="shared" si="427"/>
        <v>120</v>
      </c>
      <c r="S1153" s="331"/>
      <c r="T1153" s="373"/>
      <c r="U1153" s="428"/>
    </row>
    <row r="1154" spans="1:114" ht="14.1" customHeight="1" x14ac:dyDescent="0.25">
      <c r="A1154" s="49"/>
      <c r="B1154" s="44">
        <v>5511</v>
      </c>
      <c r="C1154" s="53" t="s">
        <v>160</v>
      </c>
      <c r="D1154" s="54">
        <f>SUM(D1155:D1161)</f>
        <v>7938</v>
      </c>
      <c r="E1154" s="156">
        <f>SUM(E1155:E1161)</f>
        <v>6900</v>
      </c>
      <c r="F1154" s="20"/>
      <c r="G1154" s="273"/>
      <c r="H1154" s="156">
        <f t="shared" si="428"/>
        <v>6900</v>
      </c>
      <c r="I1154" s="207"/>
      <c r="J1154" s="157">
        <f>SUM(J1155:J1161)</f>
        <v>0</v>
      </c>
      <c r="K1154" s="157"/>
      <c r="L1154" s="157">
        <v>6900</v>
      </c>
      <c r="M1154" s="157">
        <v>3514.83</v>
      </c>
      <c r="N1154" s="350">
        <f>+N1155+N1156+N1157+N1158+N1159+N1160+N1161</f>
        <v>6900</v>
      </c>
      <c r="O1154" s="77"/>
      <c r="P1154" s="354">
        <f t="shared" si="425"/>
        <v>6900</v>
      </c>
      <c r="Q1154" s="222"/>
      <c r="R1154" s="377">
        <f t="shared" si="427"/>
        <v>6900</v>
      </c>
      <c r="S1154" s="331">
        <f>+S1155+S1156+S1157+S1158+S1159+S1160+S1161</f>
        <v>3063.25</v>
      </c>
      <c r="T1154" s="373"/>
    </row>
    <row r="1155" spans="1:114" s="5" customFormat="1" ht="14.1" customHeight="1" x14ac:dyDescent="0.25">
      <c r="A1155" s="189"/>
      <c r="B1155" s="115"/>
      <c r="C1155" s="190" t="s">
        <v>281</v>
      </c>
      <c r="D1155" s="105">
        <v>4204</v>
      </c>
      <c r="E1155" s="173">
        <v>2300</v>
      </c>
      <c r="F1155" s="105"/>
      <c r="G1155" s="276"/>
      <c r="H1155" s="156">
        <f t="shared" si="428"/>
        <v>2300</v>
      </c>
      <c r="I1155" s="279"/>
      <c r="J1155" s="204"/>
      <c r="K1155" s="204"/>
      <c r="L1155" s="204">
        <v>0</v>
      </c>
      <c r="M1155" s="204">
        <v>1180.74</v>
      </c>
      <c r="N1155" s="350">
        <v>2300</v>
      </c>
      <c r="O1155" s="77"/>
      <c r="P1155" s="354">
        <f t="shared" si="425"/>
        <v>2300</v>
      </c>
      <c r="Q1155" s="232"/>
      <c r="R1155" s="377">
        <f t="shared" si="427"/>
        <v>2300</v>
      </c>
      <c r="S1155" s="331">
        <v>1549.62</v>
      </c>
      <c r="T1155" s="373"/>
      <c r="U1155" s="373"/>
      <c r="V1155" s="373"/>
      <c r="W1155" s="373"/>
      <c r="X1155" s="373"/>
      <c r="Y1155" s="373"/>
      <c r="Z1155" s="447"/>
      <c r="AA1155" s="447"/>
      <c r="AB1155" s="447"/>
      <c r="AC1155" s="448"/>
      <c r="AD1155" s="448"/>
      <c r="AE1155" s="448"/>
      <c r="AF1155" s="448"/>
      <c r="AG1155" s="448"/>
      <c r="AH1155" s="448"/>
      <c r="AI1155" s="448"/>
      <c r="AJ1155" s="448"/>
      <c r="AK1155" s="448"/>
      <c r="AL1155" s="448"/>
      <c r="AM1155" s="448"/>
      <c r="AN1155" s="448"/>
      <c r="AO1155" s="448"/>
      <c r="AP1155" s="448"/>
      <c r="AQ1155" s="448"/>
      <c r="AR1155" s="448"/>
      <c r="AS1155" s="448"/>
      <c r="AT1155" s="448"/>
      <c r="AU1155" s="448"/>
      <c r="AV1155" s="448"/>
      <c r="AW1155" s="448"/>
      <c r="AX1155" s="448"/>
      <c r="AY1155" s="448"/>
      <c r="AZ1155" s="448"/>
      <c r="BA1155" s="448"/>
      <c r="BB1155" s="448"/>
      <c r="BC1155" s="448"/>
      <c r="BD1155" s="448"/>
      <c r="BE1155" s="448"/>
      <c r="BF1155" s="448"/>
      <c r="BG1155" s="448"/>
      <c r="BH1155" s="448"/>
      <c r="BI1155" s="448"/>
      <c r="BJ1155" s="448"/>
      <c r="BK1155" s="448"/>
      <c r="BL1155" s="448"/>
      <c r="BM1155" s="448"/>
      <c r="BN1155" s="448"/>
      <c r="BO1155" s="448"/>
      <c r="BP1155" s="448"/>
      <c r="BQ1155" s="448"/>
      <c r="BR1155" s="448"/>
      <c r="BS1155" s="448"/>
      <c r="BT1155" s="448"/>
      <c r="BU1155" s="448"/>
      <c r="BV1155" s="448"/>
      <c r="BW1155" s="448"/>
      <c r="BX1155" s="448"/>
      <c r="BY1155" s="448"/>
      <c r="BZ1155" s="448"/>
      <c r="CA1155" s="448"/>
      <c r="CB1155" s="448"/>
      <c r="CC1155" s="448"/>
      <c r="CD1155" s="448"/>
      <c r="CE1155" s="448"/>
      <c r="CF1155" s="448"/>
      <c r="CG1155" s="448"/>
      <c r="CH1155" s="448"/>
      <c r="CI1155" s="448"/>
      <c r="CJ1155" s="448"/>
      <c r="CK1155" s="448"/>
      <c r="CL1155" s="448"/>
      <c r="CM1155" s="448"/>
      <c r="CN1155" s="448"/>
      <c r="CO1155" s="448"/>
      <c r="CP1155" s="448"/>
      <c r="CQ1155" s="448"/>
      <c r="CR1155" s="448"/>
      <c r="CS1155" s="448"/>
      <c r="CT1155" s="448"/>
      <c r="CU1155" s="448"/>
      <c r="CV1155" s="448"/>
      <c r="CW1155" s="448"/>
      <c r="CX1155" s="448"/>
      <c r="CY1155" s="448"/>
      <c r="CZ1155" s="448"/>
      <c r="DA1155" s="448"/>
      <c r="DB1155" s="448"/>
      <c r="DC1155" s="448"/>
      <c r="DD1155" s="448"/>
      <c r="DE1155" s="448"/>
      <c r="DF1155" s="448"/>
      <c r="DG1155" s="448"/>
      <c r="DH1155" s="448"/>
      <c r="DI1155" s="448"/>
      <c r="DJ1155" s="448"/>
    </row>
    <row r="1156" spans="1:114" s="5" customFormat="1" ht="14.1" customHeight="1" x14ac:dyDescent="0.25">
      <c r="A1156" s="189"/>
      <c r="B1156" s="115"/>
      <c r="C1156" s="190" t="s">
        <v>282</v>
      </c>
      <c r="D1156" s="105">
        <v>2195</v>
      </c>
      <c r="E1156" s="173">
        <v>2000</v>
      </c>
      <c r="F1156" s="105"/>
      <c r="G1156" s="276"/>
      <c r="H1156" s="156">
        <f t="shared" si="428"/>
        <v>2000</v>
      </c>
      <c r="I1156" s="279"/>
      <c r="J1156" s="204"/>
      <c r="K1156" s="204"/>
      <c r="L1156" s="204">
        <v>0</v>
      </c>
      <c r="M1156" s="204">
        <v>1471.35</v>
      </c>
      <c r="N1156" s="350">
        <v>2000</v>
      </c>
      <c r="O1156" s="77"/>
      <c r="P1156" s="354">
        <f t="shared" si="425"/>
        <v>2000</v>
      </c>
      <c r="Q1156" s="232"/>
      <c r="R1156" s="377">
        <f t="shared" si="427"/>
        <v>2000</v>
      </c>
      <c r="S1156" s="331">
        <v>909.4</v>
      </c>
      <c r="T1156" s="373"/>
      <c r="U1156" s="373"/>
      <c r="V1156" s="373"/>
      <c r="W1156" s="373"/>
      <c r="X1156" s="373"/>
      <c r="Y1156" s="373"/>
      <c r="Z1156" s="447"/>
      <c r="AA1156" s="447"/>
      <c r="AB1156" s="447"/>
      <c r="AC1156" s="448"/>
      <c r="AD1156" s="448"/>
      <c r="AE1156" s="448"/>
      <c r="AF1156" s="448"/>
      <c r="AG1156" s="448"/>
      <c r="AH1156" s="448"/>
      <c r="AI1156" s="448"/>
      <c r="AJ1156" s="448"/>
      <c r="AK1156" s="448"/>
      <c r="AL1156" s="448"/>
      <c r="AM1156" s="448"/>
      <c r="AN1156" s="448"/>
      <c r="AO1156" s="448"/>
      <c r="AP1156" s="448"/>
      <c r="AQ1156" s="448"/>
      <c r="AR1156" s="448"/>
      <c r="AS1156" s="448"/>
      <c r="AT1156" s="448"/>
      <c r="AU1156" s="448"/>
      <c r="AV1156" s="448"/>
      <c r="AW1156" s="448"/>
      <c r="AX1156" s="448"/>
      <c r="AY1156" s="448"/>
      <c r="AZ1156" s="448"/>
      <c r="BA1156" s="448"/>
      <c r="BB1156" s="448"/>
      <c r="BC1156" s="448"/>
      <c r="BD1156" s="448"/>
      <c r="BE1156" s="448"/>
      <c r="BF1156" s="448"/>
      <c r="BG1156" s="448"/>
      <c r="BH1156" s="448"/>
      <c r="BI1156" s="448"/>
      <c r="BJ1156" s="448"/>
      <c r="BK1156" s="448"/>
      <c r="BL1156" s="448"/>
      <c r="BM1156" s="448"/>
      <c r="BN1156" s="448"/>
      <c r="BO1156" s="448"/>
      <c r="BP1156" s="448"/>
      <c r="BQ1156" s="448"/>
      <c r="BR1156" s="448"/>
      <c r="BS1156" s="448"/>
      <c r="BT1156" s="448"/>
      <c r="BU1156" s="448"/>
      <c r="BV1156" s="448"/>
      <c r="BW1156" s="448"/>
      <c r="BX1156" s="448"/>
      <c r="BY1156" s="448"/>
      <c r="BZ1156" s="448"/>
      <c r="CA1156" s="448"/>
      <c r="CB1156" s="448"/>
      <c r="CC1156" s="448"/>
      <c r="CD1156" s="448"/>
      <c r="CE1156" s="448"/>
      <c r="CF1156" s="448"/>
      <c r="CG1156" s="448"/>
      <c r="CH1156" s="448"/>
      <c r="CI1156" s="448"/>
      <c r="CJ1156" s="448"/>
      <c r="CK1156" s="448"/>
      <c r="CL1156" s="448"/>
      <c r="CM1156" s="448"/>
      <c r="CN1156" s="448"/>
      <c r="CO1156" s="448"/>
      <c r="CP1156" s="448"/>
      <c r="CQ1156" s="448"/>
      <c r="CR1156" s="448"/>
      <c r="CS1156" s="448"/>
      <c r="CT1156" s="448"/>
      <c r="CU1156" s="448"/>
      <c r="CV1156" s="448"/>
      <c r="CW1156" s="448"/>
      <c r="CX1156" s="448"/>
      <c r="CY1156" s="448"/>
      <c r="CZ1156" s="448"/>
      <c r="DA1156" s="448"/>
      <c r="DB1156" s="448"/>
      <c r="DC1156" s="448"/>
      <c r="DD1156" s="448"/>
      <c r="DE1156" s="448"/>
      <c r="DF1156" s="448"/>
      <c r="DG1156" s="448"/>
      <c r="DH1156" s="448"/>
      <c r="DI1156" s="448"/>
      <c r="DJ1156" s="448"/>
    </row>
    <row r="1157" spans="1:114" s="5" customFormat="1" ht="14.1" customHeight="1" x14ac:dyDescent="0.25">
      <c r="A1157" s="189"/>
      <c r="B1157" s="115"/>
      <c r="C1157" s="190" t="s">
        <v>283</v>
      </c>
      <c r="D1157" s="105">
        <v>714</v>
      </c>
      <c r="E1157" s="173">
        <v>600</v>
      </c>
      <c r="F1157" s="105"/>
      <c r="G1157" s="276"/>
      <c r="H1157" s="156">
        <f t="shared" si="428"/>
        <v>600</v>
      </c>
      <c r="I1157" s="279"/>
      <c r="J1157" s="204"/>
      <c r="K1157" s="204"/>
      <c r="L1157" s="204">
        <v>0</v>
      </c>
      <c r="M1157" s="204">
        <v>278.26</v>
      </c>
      <c r="N1157" s="350">
        <v>600</v>
      </c>
      <c r="O1157" s="77"/>
      <c r="P1157" s="354">
        <f t="shared" si="425"/>
        <v>600</v>
      </c>
      <c r="Q1157" s="232"/>
      <c r="R1157" s="377">
        <f t="shared" si="427"/>
        <v>600</v>
      </c>
      <c r="S1157" s="331">
        <v>200.45</v>
      </c>
      <c r="T1157" s="373"/>
      <c r="U1157" s="373"/>
      <c r="V1157" s="373"/>
      <c r="W1157" s="373"/>
      <c r="X1157" s="373"/>
      <c r="Y1157" s="373"/>
      <c r="Z1157" s="447"/>
      <c r="AA1157" s="447"/>
      <c r="AB1157" s="447"/>
      <c r="AC1157" s="448"/>
      <c r="AD1157" s="448"/>
      <c r="AE1157" s="448"/>
      <c r="AF1157" s="448"/>
      <c r="AG1157" s="448"/>
      <c r="AH1157" s="448"/>
      <c r="AI1157" s="448"/>
      <c r="AJ1157" s="448"/>
      <c r="AK1157" s="448"/>
      <c r="AL1157" s="448"/>
      <c r="AM1157" s="448"/>
      <c r="AN1157" s="448"/>
      <c r="AO1157" s="448"/>
      <c r="AP1157" s="448"/>
      <c r="AQ1157" s="448"/>
      <c r="AR1157" s="448"/>
      <c r="AS1157" s="448"/>
      <c r="AT1157" s="448"/>
      <c r="AU1157" s="448"/>
      <c r="AV1157" s="448"/>
      <c r="AW1157" s="448"/>
      <c r="AX1157" s="448"/>
      <c r="AY1157" s="448"/>
      <c r="AZ1157" s="448"/>
      <c r="BA1157" s="448"/>
      <c r="BB1157" s="448"/>
      <c r="BC1157" s="448"/>
      <c r="BD1157" s="448"/>
      <c r="BE1157" s="448"/>
      <c r="BF1157" s="448"/>
      <c r="BG1157" s="448"/>
      <c r="BH1157" s="448"/>
      <c r="BI1157" s="448"/>
      <c r="BJ1157" s="448"/>
      <c r="BK1157" s="448"/>
      <c r="BL1157" s="448"/>
      <c r="BM1157" s="448"/>
      <c r="BN1157" s="448"/>
      <c r="BO1157" s="448"/>
      <c r="BP1157" s="448"/>
      <c r="BQ1157" s="448"/>
      <c r="BR1157" s="448"/>
      <c r="BS1157" s="448"/>
      <c r="BT1157" s="448"/>
      <c r="BU1157" s="448"/>
      <c r="BV1157" s="448"/>
      <c r="BW1157" s="448"/>
      <c r="BX1157" s="448"/>
      <c r="BY1157" s="448"/>
      <c r="BZ1157" s="448"/>
      <c r="CA1157" s="448"/>
      <c r="CB1157" s="448"/>
      <c r="CC1157" s="448"/>
      <c r="CD1157" s="448"/>
      <c r="CE1157" s="448"/>
      <c r="CF1157" s="448"/>
      <c r="CG1157" s="448"/>
      <c r="CH1157" s="448"/>
      <c r="CI1157" s="448"/>
      <c r="CJ1157" s="448"/>
      <c r="CK1157" s="448"/>
      <c r="CL1157" s="448"/>
      <c r="CM1157" s="448"/>
      <c r="CN1157" s="448"/>
      <c r="CO1157" s="448"/>
      <c r="CP1157" s="448"/>
      <c r="CQ1157" s="448"/>
      <c r="CR1157" s="448"/>
      <c r="CS1157" s="448"/>
      <c r="CT1157" s="448"/>
      <c r="CU1157" s="448"/>
      <c r="CV1157" s="448"/>
      <c r="CW1157" s="448"/>
      <c r="CX1157" s="448"/>
      <c r="CY1157" s="448"/>
      <c r="CZ1157" s="448"/>
      <c r="DA1157" s="448"/>
      <c r="DB1157" s="448"/>
      <c r="DC1157" s="448"/>
      <c r="DD1157" s="448"/>
      <c r="DE1157" s="448"/>
      <c r="DF1157" s="448"/>
      <c r="DG1157" s="448"/>
      <c r="DH1157" s="448"/>
      <c r="DI1157" s="448"/>
      <c r="DJ1157" s="448"/>
    </row>
    <row r="1158" spans="1:114" s="5" customFormat="1" ht="14.1" customHeight="1" x14ac:dyDescent="0.25">
      <c r="A1158" s="189"/>
      <c r="B1158" s="115"/>
      <c r="C1158" s="190" t="s">
        <v>284</v>
      </c>
      <c r="D1158" s="105">
        <v>153</v>
      </c>
      <c r="E1158" s="173">
        <v>1000</v>
      </c>
      <c r="F1158" s="105"/>
      <c r="G1158" s="276"/>
      <c r="H1158" s="156">
        <f t="shared" si="428"/>
        <v>1000</v>
      </c>
      <c r="I1158" s="279"/>
      <c r="J1158" s="204"/>
      <c r="K1158" s="204"/>
      <c r="L1158" s="204">
        <v>0</v>
      </c>
      <c r="M1158" s="204">
        <v>143.18</v>
      </c>
      <c r="N1158" s="350">
        <v>1000</v>
      </c>
      <c r="O1158" s="77"/>
      <c r="P1158" s="354">
        <f t="shared" si="425"/>
        <v>1000</v>
      </c>
      <c r="Q1158" s="232"/>
      <c r="R1158" s="377">
        <f t="shared" si="427"/>
        <v>1000</v>
      </c>
      <c r="S1158" s="331">
        <v>403.78</v>
      </c>
      <c r="T1158" s="373"/>
      <c r="U1158" s="373"/>
      <c r="V1158" s="373"/>
      <c r="W1158" s="373"/>
      <c r="X1158" s="373"/>
      <c r="Y1158" s="373"/>
      <c r="Z1158" s="447"/>
      <c r="AA1158" s="447"/>
      <c r="AB1158" s="447"/>
      <c r="AC1158" s="448"/>
      <c r="AD1158" s="448"/>
      <c r="AE1158" s="448"/>
      <c r="AF1158" s="448"/>
      <c r="AG1158" s="448"/>
      <c r="AH1158" s="448"/>
      <c r="AI1158" s="448"/>
      <c r="AJ1158" s="448"/>
      <c r="AK1158" s="448"/>
      <c r="AL1158" s="448"/>
      <c r="AM1158" s="448"/>
      <c r="AN1158" s="448"/>
      <c r="AO1158" s="448"/>
      <c r="AP1158" s="448"/>
      <c r="AQ1158" s="448"/>
      <c r="AR1158" s="448"/>
      <c r="AS1158" s="448"/>
      <c r="AT1158" s="448"/>
      <c r="AU1158" s="448"/>
      <c r="AV1158" s="448"/>
      <c r="AW1158" s="448"/>
      <c r="AX1158" s="448"/>
      <c r="AY1158" s="448"/>
      <c r="AZ1158" s="448"/>
      <c r="BA1158" s="448"/>
      <c r="BB1158" s="448"/>
      <c r="BC1158" s="448"/>
      <c r="BD1158" s="448"/>
      <c r="BE1158" s="448"/>
      <c r="BF1158" s="448"/>
      <c r="BG1158" s="448"/>
      <c r="BH1158" s="448"/>
      <c r="BI1158" s="448"/>
      <c r="BJ1158" s="448"/>
      <c r="BK1158" s="448"/>
      <c r="BL1158" s="448"/>
      <c r="BM1158" s="448"/>
      <c r="BN1158" s="448"/>
      <c r="BO1158" s="448"/>
      <c r="BP1158" s="448"/>
      <c r="BQ1158" s="448"/>
      <c r="BR1158" s="448"/>
      <c r="BS1158" s="448"/>
      <c r="BT1158" s="448"/>
      <c r="BU1158" s="448"/>
      <c r="BV1158" s="448"/>
      <c r="BW1158" s="448"/>
      <c r="BX1158" s="448"/>
      <c r="BY1158" s="448"/>
      <c r="BZ1158" s="448"/>
      <c r="CA1158" s="448"/>
      <c r="CB1158" s="448"/>
      <c r="CC1158" s="448"/>
      <c r="CD1158" s="448"/>
      <c r="CE1158" s="448"/>
      <c r="CF1158" s="448"/>
      <c r="CG1158" s="448"/>
      <c r="CH1158" s="448"/>
      <c r="CI1158" s="448"/>
      <c r="CJ1158" s="448"/>
      <c r="CK1158" s="448"/>
      <c r="CL1158" s="448"/>
      <c r="CM1158" s="448"/>
      <c r="CN1158" s="448"/>
      <c r="CO1158" s="448"/>
      <c r="CP1158" s="448"/>
      <c r="CQ1158" s="448"/>
      <c r="CR1158" s="448"/>
      <c r="CS1158" s="448"/>
      <c r="CT1158" s="448"/>
      <c r="CU1158" s="448"/>
      <c r="CV1158" s="448"/>
      <c r="CW1158" s="448"/>
      <c r="CX1158" s="448"/>
      <c r="CY1158" s="448"/>
      <c r="CZ1158" s="448"/>
      <c r="DA1158" s="448"/>
      <c r="DB1158" s="448"/>
      <c r="DC1158" s="448"/>
      <c r="DD1158" s="448"/>
      <c r="DE1158" s="448"/>
      <c r="DF1158" s="448"/>
      <c r="DG1158" s="448"/>
      <c r="DH1158" s="448"/>
      <c r="DI1158" s="448"/>
      <c r="DJ1158" s="448"/>
    </row>
    <row r="1159" spans="1:114" s="5" customFormat="1" ht="14.1" customHeight="1" x14ac:dyDescent="0.25">
      <c r="A1159" s="189"/>
      <c r="B1159" s="115"/>
      <c r="C1159" s="190" t="s">
        <v>285</v>
      </c>
      <c r="D1159" s="105">
        <v>583</v>
      </c>
      <c r="E1159" s="173">
        <v>300</v>
      </c>
      <c r="F1159" s="105"/>
      <c r="G1159" s="276"/>
      <c r="H1159" s="156">
        <f t="shared" si="428"/>
        <v>300</v>
      </c>
      <c r="I1159" s="279"/>
      <c r="J1159" s="204"/>
      <c r="K1159" s="204"/>
      <c r="L1159" s="204">
        <v>0</v>
      </c>
      <c r="M1159" s="204">
        <v>352.45</v>
      </c>
      <c r="N1159" s="350">
        <v>300</v>
      </c>
      <c r="O1159" s="77"/>
      <c r="P1159" s="354">
        <f t="shared" si="425"/>
        <v>300</v>
      </c>
      <c r="Q1159" s="232"/>
      <c r="R1159" s="377">
        <f t="shared" si="427"/>
        <v>300</v>
      </c>
      <c r="S1159" s="331"/>
      <c r="T1159" s="373"/>
      <c r="U1159" s="373"/>
      <c r="V1159" s="373"/>
      <c r="W1159" s="373"/>
      <c r="X1159" s="373"/>
      <c r="Y1159" s="373"/>
      <c r="Z1159" s="447"/>
      <c r="AA1159" s="447"/>
      <c r="AB1159" s="447"/>
      <c r="AC1159" s="448"/>
      <c r="AD1159" s="448"/>
      <c r="AE1159" s="448"/>
      <c r="AF1159" s="448"/>
      <c r="AG1159" s="448"/>
      <c r="AH1159" s="448"/>
      <c r="AI1159" s="448"/>
      <c r="AJ1159" s="448"/>
      <c r="AK1159" s="448"/>
      <c r="AL1159" s="448"/>
      <c r="AM1159" s="448"/>
      <c r="AN1159" s="448"/>
      <c r="AO1159" s="448"/>
      <c r="AP1159" s="448"/>
      <c r="AQ1159" s="448"/>
      <c r="AR1159" s="448"/>
      <c r="AS1159" s="448"/>
      <c r="AT1159" s="448"/>
      <c r="AU1159" s="448"/>
      <c r="AV1159" s="448"/>
      <c r="AW1159" s="448"/>
      <c r="AX1159" s="448"/>
      <c r="AY1159" s="448"/>
      <c r="AZ1159" s="448"/>
      <c r="BA1159" s="448"/>
      <c r="BB1159" s="448"/>
      <c r="BC1159" s="448"/>
      <c r="BD1159" s="448"/>
      <c r="BE1159" s="448"/>
      <c r="BF1159" s="448"/>
      <c r="BG1159" s="448"/>
      <c r="BH1159" s="448"/>
      <c r="BI1159" s="448"/>
      <c r="BJ1159" s="448"/>
      <c r="BK1159" s="448"/>
      <c r="BL1159" s="448"/>
      <c r="BM1159" s="448"/>
      <c r="BN1159" s="448"/>
      <c r="BO1159" s="448"/>
      <c r="BP1159" s="448"/>
      <c r="BQ1159" s="448"/>
      <c r="BR1159" s="448"/>
      <c r="BS1159" s="448"/>
      <c r="BT1159" s="448"/>
      <c r="BU1159" s="448"/>
      <c r="BV1159" s="448"/>
      <c r="BW1159" s="448"/>
      <c r="BX1159" s="448"/>
      <c r="BY1159" s="448"/>
      <c r="BZ1159" s="448"/>
      <c r="CA1159" s="448"/>
      <c r="CB1159" s="448"/>
      <c r="CC1159" s="448"/>
      <c r="CD1159" s="448"/>
      <c r="CE1159" s="448"/>
      <c r="CF1159" s="448"/>
      <c r="CG1159" s="448"/>
      <c r="CH1159" s="448"/>
      <c r="CI1159" s="448"/>
      <c r="CJ1159" s="448"/>
      <c r="CK1159" s="448"/>
      <c r="CL1159" s="448"/>
      <c r="CM1159" s="448"/>
      <c r="CN1159" s="448"/>
      <c r="CO1159" s="448"/>
      <c r="CP1159" s="448"/>
      <c r="CQ1159" s="448"/>
      <c r="CR1159" s="448"/>
      <c r="CS1159" s="448"/>
      <c r="CT1159" s="448"/>
      <c r="CU1159" s="448"/>
      <c r="CV1159" s="448"/>
      <c r="CW1159" s="448"/>
      <c r="CX1159" s="448"/>
      <c r="CY1159" s="448"/>
      <c r="CZ1159" s="448"/>
      <c r="DA1159" s="448"/>
      <c r="DB1159" s="448"/>
      <c r="DC1159" s="448"/>
      <c r="DD1159" s="448"/>
      <c r="DE1159" s="448"/>
      <c r="DF1159" s="448"/>
      <c r="DG1159" s="448"/>
      <c r="DH1159" s="448"/>
      <c r="DI1159" s="448"/>
      <c r="DJ1159" s="448"/>
    </row>
    <row r="1160" spans="1:114" s="5" customFormat="1" ht="14.1" customHeight="1" x14ac:dyDescent="0.25">
      <c r="A1160" s="189"/>
      <c r="B1160" s="115"/>
      <c r="C1160" s="190" t="s">
        <v>288</v>
      </c>
      <c r="D1160" s="105"/>
      <c r="E1160" s="173">
        <v>600</v>
      </c>
      <c r="F1160" s="105"/>
      <c r="G1160" s="276"/>
      <c r="H1160" s="156">
        <f t="shared" si="428"/>
        <v>600</v>
      </c>
      <c r="I1160" s="279"/>
      <c r="J1160" s="204"/>
      <c r="K1160" s="204"/>
      <c r="L1160" s="204"/>
      <c r="M1160" s="204"/>
      <c r="N1160" s="350">
        <v>700</v>
      </c>
      <c r="O1160" s="77"/>
      <c r="P1160" s="354">
        <f t="shared" si="425"/>
        <v>700</v>
      </c>
      <c r="Q1160" s="232"/>
      <c r="R1160" s="377">
        <f t="shared" si="427"/>
        <v>700</v>
      </c>
      <c r="S1160" s="331"/>
      <c r="T1160" s="373"/>
      <c r="U1160" s="373"/>
      <c r="V1160" s="373"/>
      <c r="W1160" s="373"/>
      <c r="X1160" s="373"/>
      <c r="Y1160" s="373"/>
      <c r="Z1160" s="447"/>
      <c r="AA1160" s="447"/>
      <c r="AB1160" s="447"/>
      <c r="AC1160" s="448"/>
      <c r="AD1160" s="448"/>
      <c r="AE1160" s="448"/>
      <c r="AF1160" s="448"/>
      <c r="AG1160" s="448"/>
      <c r="AH1160" s="448"/>
      <c r="AI1160" s="448"/>
      <c r="AJ1160" s="448"/>
      <c r="AK1160" s="448"/>
      <c r="AL1160" s="448"/>
      <c r="AM1160" s="448"/>
      <c r="AN1160" s="448"/>
      <c r="AO1160" s="448"/>
      <c r="AP1160" s="448"/>
      <c r="AQ1160" s="448"/>
      <c r="AR1160" s="448"/>
      <c r="AS1160" s="448"/>
      <c r="AT1160" s="448"/>
      <c r="AU1160" s="448"/>
      <c r="AV1160" s="448"/>
      <c r="AW1160" s="448"/>
      <c r="AX1160" s="448"/>
      <c r="AY1160" s="448"/>
      <c r="AZ1160" s="448"/>
      <c r="BA1160" s="448"/>
      <c r="BB1160" s="448"/>
      <c r="BC1160" s="448"/>
      <c r="BD1160" s="448"/>
      <c r="BE1160" s="448"/>
      <c r="BF1160" s="448"/>
      <c r="BG1160" s="448"/>
      <c r="BH1160" s="448"/>
      <c r="BI1160" s="448"/>
      <c r="BJ1160" s="448"/>
      <c r="BK1160" s="448"/>
      <c r="BL1160" s="448"/>
      <c r="BM1160" s="448"/>
      <c r="BN1160" s="448"/>
      <c r="BO1160" s="448"/>
      <c r="BP1160" s="448"/>
      <c r="BQ1160" s="448"/>
      <c r="BR1160" s="448"/>
      <c r="BS1160" s="448"/>
      <c r="BT1160" s="448"/>
      <c r="BU1160" s="448"/>
      <c r="BV1160" s="448"/>
      <c r="BW1160" s="448"/>
      <c r="BX1160" s="448"/>
      <c r="BY1160" s="448"/>
      <c r="BZ1160" s="448"/>
      <c r="CA1160" s="448"/>
      <c r="CB1160" s="448"/>
      <c r="CC1160" s="448"/>
      <c r="CD1160" s="448"/>
      <c r="CE1160" s="448"/>
      <c r="CF1160" s="448"/>
      <c r="CG1160" s="448"/>
      <c r="CH1160" s="448"/>
      <c r="CI1160" s="448"/>
      <c r="CJ1160" s="448"/>
      <c r="CK1160" s="448"/>
      <c r="CL1160" s="448"/>
      <c r="CM1160" s="448"/>
      <c r="CN1160" s="448"/>
      <c r="CO1160" s="448"/>
      <c r="CP1160" s="448"/>
      <c r="CQ1160" s="448"/>
      <c r="CR1160" s="448"/>
      <c r="CS1160" s="448"/>
      <c r="CT1160" s="448"/>
      <c r="CU1160" s="448"/>
      <c r="CV1160" s="448"/>
      <c r="CW1160" s="448"/>
      <c r="CX1160" s="448"/>
      <c r="CY1160" s="448"/>
      <c r="CZ1160" s="448"/>
      <c r="DA1160" s="448"/>
      <c r="DB1160" s="448"/>
      <c r="DC1160" s="448"/>
      <c r="DD1160" s="448"/>
      <c r="DE1160" s="448"/>
      <c r="DF1160" s="448"/>
      <c r="DG1160" s="448"/>
      <c r="DH1160" s="448"/>
      <c r="DI1160" s="448"/>
      <c r="DJ1160" s="448"/>
    </row>
    <row r="1161" spans="1:114" s="5" customFormat="1" ht="14.1" customHeight="1" x14ac:dyDescent="0.25">
      <c r="A1161" s="189"/>
      <c r="B1161" s="115"/>
      <c r="C1161" s="190" t="s">
        <v>289</v>
      </c>
      <c r="D1161" s="105">
        <v>89</v>
      </c>
      <c r="E1161" s="173">
        <v>100</v>
      </c>
      <c r="F1161" s="105"/>
      <c r="G1161" s="276"/>
      <c r="H1161" s="156">
        <f t="shared" si="428"/>
        <v>100</v>
      </c>
      <c r="I1161" s="279"/>
      <c r="J1161" s="204"/>
      <c r="K1161" s="204"/>
      <c r="L1161" s="204"/>
      <c r="M1161" s="204">
        <v>89</v>
      </c>
      <c r="N1161" s="350"/>
      <c r="O1161" s="77"/>
      <c r="P1161" s="354">
        <f t="shared" si="425"/>
        <v>0</v>
      </c>
      <c r="Q1161" s="232"/>
      <c r="R1161" s="377">
        <f t="shared" si="427"/>
        <v>0</v>
      </c>
      <c r="S1161" s="331"/>
      <c r="T1161" s="373"/>
      <c r="U1161" s="373"/>
      <c r="V1161" s="373"/>
      <c r="W1161" s="373"/>
      <c r="X1161" s="373"/>
      <c r="Y1161" s="373"/>
      <c r="Z1161" s="447"/>
      <c r="AA1161" s="447"/>
      <c r="AB1161" s="447"/>
      <c r="AC1161" s="448"/>
      <c r="AD1161" s="448"/>
      <c r="AE1161" s="448"/>
      <c r="AF1161" s="448"/>
      <c r="AG1161" s="448"/>
      <c r="AH1161" s="448"/>
      <c r="AI1161" s="448"/>
      <c r="AJ1161" s="448"/>
      <c r="AK1161" s="448"/>
      <c r="AL1161" s="448"/>
      <c r="AM1161" s="448"/>
      <c r="AN1161" s="448"/>
      <c r="AO1161" s="448"/>
      <c r="AP1161" s="448"/>
      <c r="AQ1161" s="448"/>
      <c r="AR1161" s="448"/>
      <c r="AS1161" s="448"/>
      <c r="AT1161" s="448"/>
      <c r="AU1161" s="448"/>
      <c r="AV1161" s="448"/>
      <c r="AW1161" s="448"/>
      <c r="AX1161" s="448"/>
      <c r="AY1161" s="448"/>
      <c r="AZ1161" s="448"/>
      <c r="BA1161" s="448"/>
      <c r="BB1161" s="448"/>
      <c r="BC1161" s="448"/>
      <c r="BD1161" s="448"/>
      <c r="BE1161" s="448"/>
      <c r="BF1161" s="448"/>
      <c r="BG1161" s="448"/>
      <c r="BH1161" s="448"/>
      <c r="BI1161" s="448"/>
      <c r="BJ1161" s="448"/>
      <c r="BK1161" s="448"/>
      <c r="BL1161" s="448"/>
      <c r="BM1161" s="448"/>
      <c r="BN1161" s="448"/>
      <c r="BO1161" s="448"/>
      <c r="BP1161" s="448"/>
      <c r="BQ1161" s="448"/>
      <c r="BR1161" s="448"/>
      <c r="BS1161" s="448"/>
      <c r="BT1161" s="448"/>
      <c r="BU1161" s="448"/>
      <c r="BV1161" s="448"/>
      <c r="BW1161" s="448"/>
      <c r="BX1161" s="448"/>
      <c r="BY1161" s="448"/>
      <c r="BZ1161" s="448"/>
      <c r="CA1161" s="448"/>
      <c r="CB1161" s="448"/>
      <c r="CC1161" s="448"/>
      <c r="CD1161" s="448"/>
      <c r="CE1161" s="448"/>
      <c r="CF1161" s="448"/>
      <c r="CG1161" s="448"/>
      <c r="CH1161" s="448"/>
      <c r="CI1161" s="448"/>
      <c r="CJ1161" s="448"/>
      <c r="CK1161" s="448"/>
      <c r="CL1161" s="448"/>
      <c r="CM1161" s="448"/>
      <c r="CN1161" s="448"/>
      <c r="CO1161" s="448"/>
      <c r="CP1161" s="448"/>
      <c r="CQ1161" s="448"/>
      <c r="CR1161" s="448"/>
      <c r="CS1161" s="448"/>
      <c r="CT1161" s="448"/>
      <c r="CU1161" s="448"/>
      <c r="CV1161" s="448"/>
      <c r="CW1161" s="448"/>
      <c r="CX1161" s="448"/>
      <c r="CY1161" s="448"/>
      <c r="CZ1161" s="448"/>
      <c r="DA1161" s="448"/>
      <c r="DB1161" s="448"/>
      <c r="DC1161" s="448"/>
      <c r="DD1161" s="448"/>
      <c r="DE1161" s="448"/>
      <c r="DF1161" s="448"/>
      <c r="DG1161" s="448"/>
      <c r="DH1161" s="448"/>
      <c r="DI1161" s="448"/>
      <c r="DJ1161" s="448"/>
    </row>
    <row r="1162" spans="1:114" ht="14.1" customHeight="1" x14ac:dyDescent="0.25">
      <c r="A1162" s="49"/>
      <c r="B1162" s="44">
        <v>5514</v>
      </c>
      <c r="C1162" s="45" t="s">
        <v>162</v>
      </c>
      <c r="D1162" s="20"/>
      <c r="E1162" s="156">
        <v>600</v>
      </c>
      <c r="F1162" s="20"/>
      <c r="G1162" s="273"/>
      <c r="H1162" s="156">
        <f t="shared" si="428"/>
        <v>600</v>
      </c>
      <c r="I1162" s="207"/>
      <c r="J1162" s="157"/>
      <c r="K1162" s="157"/>
      <c r="L1162" s="157">
        <v>600</v>
      </c>
      <c r="M1162" s="157">
        <v>870</v>
      </c>
      <c r="N1162" s="350">
        <v>200</v>
      </c>
      <c r="O1162" s="77"/>
      <c r="P1162" s="354">
        <f t="shared" si="425"/>
        <v>200</v>
      </c>
      <c r="Q1162" s="222"/>
      <c r="R1162" s="377">
        <f t="shared" si="427"/>
        <v>200</v>
      </c>
      <c r="S1162" s="331"/>
      <c r="T1162" s="373"/>
    </row>
    <row r="1163" spans="1:114" ht="14.1" customHeight="1" x14ac:dyDescent="0.25">
      <c r="A1163" s="49"/>
      <c r="B1163" s="44">
        <v>5515</v>
      </c>
      <c r="C1163" s="45" t="s">
        <v>184</v>
      </c>
      <c r="D1163" s="20">
        <v>1089</v>
      </c>
      <c r="E1163" s="156">
        <v>1200</v>
      </c>
      <c r="F1163" s="20"/>
      <c r="G1163" s="273"/>
      <c r="H1163" s="156">
        <f t="shared" si="428"/>
        <v>1200</v>
      </c>
      <c r="I1163" s="207"/>
      <c r="J1163" s="157"/>
      <c r="K1163" s="157"/>
      <c r="L1163" s="157">
        <v>1200</v>
      </c>
      <c r="M1163" s="157">
        <v>581.04999999999995</v>
      </c>
      <c r="N1163" s="350">
        <v>600</v>
      </c>
      <c r="O1163" s="77"/>
      <c r="P1163" s="354">
        <f t="shared" si="425"/>
        <v>600</v>
      </c>
      <c r="Q1163" s="222"/>
      <c r="R1163" s="377">
        <f t="shared" si="427"/>
        <v>600</v>
      </c>
      <c r="S1163" s="331"/>
      <c r="T1163" s="373"/>
    </row>
    <row r="1164" spans="1:114" ht="14.1" customHeight="1" x14ac:dyDescent="0.25">
      <c r="A1164" s="49"/>
      <c r="B1164" s="44">
        <v>5521</v>
      </c>
      <c r="C1164" s="45" t="s">
        <v>321</v>
      </c>
      <c r="D1164" s="20">
        <v>6512</v>
      </c>
      <c r="E1164" s="156">
        <v>9625</v>
      </c>
      <c r="F1164" s="20"/>
      <c r="G1164" s="273"/>
      <c r="H1164" s="156">
        <f t="shared" si="428"/>
        <v>9625</v>
      </c>
      <c r="I1164" s="207"/>
      <c r="J1164" s="157">
        <v>-3000</v>
      </c>
      <c r="K1164" s="157"/>
      <c r="L1164" s="157">
        <v>6625</v>
      </c>
      <c r="M1164" s="157">
        <v>5752.83</v>
      </c>
      <c r="N1164" s="350">
        <v>9625</v>
      </c>
      <c r="O1164" s="77"/>
      <c r="P1164" s="354">
        <f t="shared" si="425"/>
        <v>9625</v>
      </c>
      <c r="Q1164" s="222"/>
      <c r="R1164" s="377">
        <f t="shared" si="427"/>
        <v>9625</v>
      </c>
      <c r="S1164" s="331"/>
      <c r="T1164" s="373"/>
    </row>
    <row r="1165" spans="1:114" ht="14.1" customHeight="1" x14ac:dyDescent="0.25">
      <c r="A1165" s="49"/>
      <c r="B1165" s="24">
        <v>5522</v>
      </c>
      <c r="C1165" s="45" t="s">
        <v>188</v>
      </c>
      <c r="D1165" s="20">
        <v>0</v>
      </c>
      <c r="E1165" s="156">
        <v>100</v>
      </c>
      <c r="F1165" s="20"/>
      <c r="G1165" s="273"/>
      <c r="H1165" s="156">
        <f t="shared" si="428"/>
        <v>100</v>
      </c>
      <c r="I1165" s="207"/>
      <c r="J1165" s="157"/>
      <c r="K1165" s="157"/>
      <c r="L1165" s="157">
        <v>100</v>
      </c>
      <c r="M1165" s="157">
        <v>0</v>
      </c>
      <c r="N1165" s="350">
        <v>100</v>
      </c>
      <c r="O1165" s="77"/>
      <c r="P1165" s="354">
        <f t="shared" si="425"/>
        <v>100</v>
      </c>
      <c r="Q1165" s="222"/>
      <c r="R1165" s="377">
        <f t="shared" si="427"/>
        <v>100</v>
      </c>
      <c r="S1165" s="331"/>
      <c r="T1165" s="373"/>
    </row>
    <row r="1166" spans="1:114" ht="14.1" customHeight="1" x14ac:dyDescent="0.25">
      <c r="A1166" s="192" t="s">
        <v>525</v>
      </c>
      <c r="B1166" s="68"/>
      <c r="C1166" s="69" t="s">
        <v>526</v>
      </c>
      <c r="D1166" s="79">
        <f t="shared" ref="D1166:E1166" si="429">+D1167+D1168</f>
        <v>25609</v>
      </c>
      <c r="E1166" s="79">
        <f t="shared" si="429"/>
        <v>57750</v>
      </c>
      <c r="F1166" s="79">
        <f>+F1168</f>
        <v>0</v>
      </c>
      <c r="G1166" s="238"/>
      <c r="H1166" s="79">
        <f t="shared" si="428"/>
        <v>57750</v>
      </c>
      <c r="I1166" s="239">
        <f>+I1168</f>
        <v>0</v>
      </c>
      <c r="J1166" s="75">
        <f>+J1167+J1168</f>
        <v>0</v>
      </c>
      <c r="K1166" s="75">
        <f t="shared" ref="K1166:M1166" si="430">+K1167+K1168</f>
        <v>0</v>
      </c>
      <c r="L1166" s="75">
        <f t="shared" si="430"/>
        <v>57750</v>
      </c>
      <c r="M1166" s="75">
        <f t="shared" si="430"/>
        <v>31429.159999999996</v>
      </c>
      <c r="N1166" s="70">
        <f>+N1167+N1168</f>
        <v>79100</v>
      </c>
      <c r="O1166" s="78">
        <f>+O1167+O1168</f>
        <v>0</v>
      </c>
      <c r="P1166" s="70">
        <f>+O1166+N1166</f>
        <v>79100</v>
      </c>
      <c r="Q1166" s="199"/>
      <c r="R1166" s="379">
        <f>+Q1166+P1166</f>
        <v>79100</v>
      </c>
      <c r="S1166" s="224">
        <f>+S1167+S1168</f>
        <v>36957</v>
      </c>
      <c r="T1166" s="373"/>
    </row>
    <row r="1167" spans="1:114" s="155" customFormat="1" ht="14.1" customHeight="1" x14ac:dyDescent="0.25">
      <c r="A1167" s="150"/>
      <c r="B1167" s="151">
        <v>50</v>
      </c>
      <c r="C1167" s="152" t="s">
        <v>152</v>
      </c>
      <c r="D1167" s="153"/>
      <c r="E1167" s="153">
        <v>10000</v>
      </c>
      <c r="F1167" s="153"/>
      <c r="G1167" s="209"/>
      <c r="H1167" s="156">
        <f t="shared" si="428"/>
        <v>10000</v>
      </c>
      <c r="I1167" s="205"/>
      <c r="J1167" s="184"/>
      <c r="K1167" s="184">
        <v>1400</v>
      </c>
      <c r="L1167" s="184">
        <v>11400</v>
      </c>
      <c r="M1167" s="184">
        <v>9060</v>
      </c>
      <c r="N1167" s="196">
        <v>27800</v>
      </c>
      <c r="O1167" s="220">
        <v>0</v>
      </c>
      <c r="P1167" s="196">
        <f t="shared" ref="P1167:P1173" si="431">+O1167+N1167</f>
        <v>27800</v>
      </c>
      <c r="Q1167" s="222"/>
      <c r="R1167" s="378">
        <f>+Q1167+P1167</f>
        <v>27800</v>
      </c>
      <c r="S1167" s="226">
        <v>16031</v>
      </c>
      <c r="T1167" s="373"/>
      <c r="U1167" s="373"/>
      <c r="V1167" s="373"/>
      <c r="W1167" s="373"/>
      <c r="X1167" s="373"/>
      <c r="Y1167" s="373"/>
      <c r="Z1167" s="345"/>
      <c r="AA1167" s="345"/>
      <c r="AB1167" s="345"/>
      <c r="AC1167" s="345"/>
      <c r="AD1167" s="345"/>
      <c r="AE1167" s="345"/>
      <c r="AF1167" s="345"/>
      <c r="AG1167" s="345"/>
      <c r="AH1167" s="345"/>
      <c r="AI1167" s="345"/>
      <c r="AJ1167" s="345"/>
      <c r="AK1167" s="345"/>
      <c r="AL1167" s="345"/>
      <c r="AM1167" s="345"/>
      <c r="AN1167" s="345"/>
      <c r="AO1167" s="345"/>
      <c r="AP1167" s="345"/>
      <c r="AQ1167" s="345"/>
      <c r="AR1167" s="345"/>
      <c r="AS1167" s="345"/>
      <c r="AT1167" s="345"/>
      <c r="AU1167" s="345"/>
      <c r="AV1167" s="345"/>
      <c r="AW1167" s="345"/>
      <c r="AX1167" s="345"/>
      <c r="AY1167" s="345"/>
      <c r="AZ1167" s="345"/>
      <c r="BA1167" s="345"/>
      <c r="BB1167" s="345"/>
      <c r="BC1167" s="345"/>
      <c r="BD1167" s="345"/>
      <c r="BE1167" s="345"/>
      <c r="BF1167" s="345"/>
      <c r="BG1167" s="345"/>
      <c r="BH1167" s="345"/>
      <c r="BI1167" s="345"/>
      <c r="BJ1167" s="345"/>
      <c r="BK1167" s="345"/>
      <c r="BL1167" s="345"/>
      <c r="BM1167" s="345"/>
      <c r="BN1167" s="345"/>
      <c r="BO1167" s="345"/>
      <c r="BP1167" s="345"/>
      <c r="BQ1167" s="345"/>
      <c r="BR1167" s="345"/>
      <c r="BS1167" s="345"/>
      <c r="BT1167" s="345"/>
      <c r="BU1167" s="345"/>
      <c r="BV1167" s="345"/>
      <c r="BW1167" s="345"/>
      <c r="BX1167" s="345"/>
      <c r="BY1167" s="345"/>
      <c r="BZ1167" s="345"/>
      <c r="CA1167" s="345"/>
      <c r="CB1167" s="345"/>
      <c r="CC1167" s="345"/>
      <c r="CD1167" s="345"/>
      <c r="CE1167" s="345"/>
      <c r="CF1167" s="345"/>
      <c r="CG1167" s="345"/>
      <c r="CH1167" s="345"/>
      <c r="CI1167" s="345"/>
      <c r="CJ1167" s="345"/>
      <c r="CK1167" s="345"/>
      <c r="CL1167" s="345"/>
      <c r="CM1167" s="345"/>
      <c r="CN1167" s="345"/>
      <c r="CO1167" s="345"/>
      <c r="CP1167" s="345"/>
      <c r="CQ1167" s="345"/>
      <c r="CR1167" s="345"/>
      <c r="CS1167" s="345"/>
      <c r="CT1167" s="345"/>
      <c r="CU1167" s="345"/>
      <c r="CV1167" s="345"/>
      <c r="CW1167" s="345"/>
      <c r="CX1167" s="345"/>
      <c r="CY1167" s="345"/>
      <c r="CZ1167" s="345"/>
      <c r="DA1167" s="345"/>
      <c r="DB1167" s="345"/>
      <c r="DC1167" s="345"/>
      <c r="DD1167" s="345"/>
      <c r="DE1167" s="345"/>
      <c r="DF1167" s="345"/>
      <c r="DG1167" s="345"/>
      <c r="DH1167" s="345"/>
      <c r="DI1167" s="345"/>
      <c r="DJ1167" s="345"/>
    </row>
    <row r="1168" spans="1:114" ht="14.1" customHeight="1" x14ac:dyDescent="0.25">
      <c r="A1168" s="49"/>
      <c r="B1168" s="50">
        <v>55</v>
      </c>
      <c r="C1168" s="51" t="s">
        <v>524</v>
      </c>
      <c r="D1168" s="21">
        <v>25609</v>
      </c>
      <c r="E1168" s="153">
        <f>+E1170+E1171</f>
        <v>47750</v>
      </c>
      <c r="F1168" s="21"/>
      <c r="G1168" s="287"/>
      <c r="H1168" s="156">
        <f t="shared" si="428"/>
        <v>47750</v>
      </c>
      <c r="I1168" s="205"/>
      <c r="J1168" s="184">
        <f>+J1170+J1171</f>
        <v>0</v>
      </c>
      <c r="K1168" s="184">
        <f>+K1169+K1170+K1171+K1173</f>
        <v>-1400</v>
      </c>
      <c r="L1168" s="184">
        <f t="shared" ref="L1168:M1168" si="432">+L1169+L1170+L1171+L1173</f>
        <v>46350</v>
      </c>
      <c r="M1168" s="184">
        <f t="shared" si="432"/>
        <v>22369.159999999996</v>
      </c>
      <c r="N1168" s="228">
        <f>+N1169+N1170+N1171+N1173</f>
        <v>51300</v>
      </c>
      <c r="O1168" s="222">
        <f>+O1169+O1170+O1171+O1173</f>
        <v>0</v>
      </c>
      <c r="P1168" s="196">
        <f t="shared" si="431"/>
        <v>51300</v>
      </c>
      <c r="Q1168" s="222"/>
      <c r="R1168" s="378">
        <f t="shared" ref="R1168:R1173" si="433">+Q1168+P1168</f>
        <v>51300</v>
      </c>
      <c r="S1168" s="226">
        <f>+S1169+S1170+S1171+S1172+S1173</f>
        <v>20926</v>
      </c>
      <c r="T1168" s="373"/>
    </row>
    <row r="1169" spans="1:114" ht="14.1" customHeight="1" x14ac:dyDescent="0.25">
      <c r="A1169" s="49"/>
      <c r="B1169" s="44">
        <v>5514</v>
      </c>
      <c r="C1169" s="45" t="s">
        <v>162</v>
      </c>
      <c r="D1169" s="21"/>
      <c r="E1169" s="153"/>
      <c r="F1169" s="21"/>
      <c r="G1169" s="287"/>
      <c r="H1169" s="156"/>
      <c r="I1169" s="205"/>
      <c r="J1169" s="184"/>
      <c r="K1169" s="184"/>
      <c r="L1169" s="184"/>
      <c r="M1169" s="184"/>
      <c r="N1169" s="228">
        <v>360</v>
      </c>
      <c r="O1169" s="222"/>
      <c r="P1169" s="228">
        <f t="shared" si="431"/>
        <v>360</v>
      </c>
      <c r="Q1169" s="222"/>
      <c r="R1169" s="377">
        <f t="shared" si="433"/>
        <v>360</v>
      </c>
      <c r="S1169" s="331"/>
      <c r="T1169" s="373"/>
    </row>
    <row r="1170" spans="1:114" ht="14.1" customHeight="1" x14ac:dyDescent="0.25">
      <c r="A1170" s="49"/>
      <c r="B1170" s="44">
        <v>5515</v>
      </c>
      <c r="C1170" s="45" t="s">
        <v>184</v>
      </c>
      <c r="D1170" s="21"/>
      <c r="E1170" s="153">
        <v>25000</v>
      </c>
      <c r="F1170" s="21"/>
      <c r="G1170" s="287"/>
      <c r="H1170" s="156">
        <f t="shared" si="428"/>
        <v>25000</v>
      </c>
      <c r="I1170" s="205"/>
      <c r="J1170" s="184"/>
      <c r="K1170" s="157">
        <v>-1400</v>
      </c>
      <c r="L1170" s="157">
        <v>23600</v>
      </c>
      <c r="M1170" s="157">
        <v>4065.49</v>
      </c>
      <c r="N1170" s="228">
        <v>500</v>
      </c>
      <c r="O1170" s="222"/>
      <c r="P1170" s="228">
        <f t="shared" si="431"/>
        <v>500</v>
      </c>
      <c r="Q1170" s="222"/>
      <c r="R1170" s="377">
        <f t="shared" si="433"/>
        <v>500</v>
      </c>
      <c r="S1170" s="331">
        <v>45</v>
      </c>
      <c r="T1170" s="373"/>
    </row>
    <row r="1171" spans="1:114" ht="13.5" customHeight="1" x14ac:dyDescent="0.25">
      <c r="A1171" s="49"/>
      <c r="B1171" s="44">
        <v>5521</v>
      </c>
      <c r="C1171" s="45" t="s">
        <v>321</v>
      </c>
      <c r="D1171" s="20"/>
      <c r="E1171" s="156">
        <v>22750</v>
      </c>
      <c r="F1171" s="20"/>
      <c r="G1171" s="273"/>
      <c r="H1171" s="156">
        <f>E1171+I1171</f>
        <v>22750</v>
      </c>
      <c r="I1171" s="207"/>
      <c r="J1171" s="157"/>
      <c r="K1171" s="156"/>
      <c r="L1171" s="156">
        <v>22750</v>
      </c>
      <c r="M1171" s="156">
        <v>17990.669999999998</v>
      </c>
      <c r="N1171" s="460">
        <v>50300</v>
      </c>
      <c r="O1171" s="222"/>
      <c r="P1171" s="228">
        <f t="shared" si="431"/>
        <v>50300</v>
      </c>
      <c r="Q1171" s="222"/>
      <c r="R1171" s="377">
        <f t="shared" si="433"/>
        <v>50300</v>
      </c>
      <c r="S1171" s="331">
        <v>20809</v>
      </c>
      <c r="T1171" s="373"/>
    </row>
    <row r="1172" spans="1:114" ht="13.5" customHeight="1" thickBot="1" x14ac:dyDescent="0.3">
      <c r="A1172" s="49"/>
      <c r="B1172" s="376">
        <v>5525</v>
      </c>
      <c r="C1172" s="53" t="s">
        <v>190</v>
      </c>
      <c r="D1172" s="164"/>
      <c r="E1172" s="201"/>
      <c r="F1172" s="164"/>
      <c r="G1172" s="164"/>
      <c r="H1172" s="156"/>
      <c r="I1172" s="201"/>
      <c r="J1172" s="201"/>
      <c r="K1172" s="156"/>
      <c r="L1172" s="156"/>
      <c r="M1172" s="156"/>
      <c r="N1172" s="229"/>
      <c r="O1172" s="222"/>
      <c r="P1172" s="228"/>
      <c r="Q1172" s="222"/>
      <c r="R1172" s="377">
        <f t="shared" si="433"/>
        <v>0</v>
      </c>
      <c r="S1172" s="331">
        <v>72</v>
      </c>
      <c r="T1172" s="373"/>
    </row>
    <row r="1173" spans="1:114" ht="14.1" customHeight="1" thickBot="1" x14ac:dyDescent="0.3">
      <c r="A1173" s="49"/>
      <c r="B1173" s="240">
        <v>5532</v>
      </c>
      <c r="C1173" s="195" t="s">
        <v>527</v>
      </c>
      <c r="D1173" s="1"/>
      <c r="E1173" s="155"/>
      <c r="F1173" s="1"/>
      <c r="G1173" s="1"/>
      <c r="H1173" s="247"/>
      <c r="I1173" s="1"/>
      <c r="J1173" s="155"/>
      <c r="K1173" s="247"/>
      <c r="L1173" s="248">
        <v>0</v>
      </c>
      <c r="M1173" s="248">
        <v>313</v>
      </c>
      <c r="N1173" s="461">
        <v>140</v>
      </c>
      <c r="O1173" s="336"/>
      <c r="P1173" s="228">
        <f t="shared" si="431"/>
        <v>140</v>
      </c>
      <c r="Q1173" s="222"/>
      <c r="R1173" s="377">
        <f t="shared" si="433"/>
        <v>140</v>
      </c>
      <c r="S1173" s="331"/>
      <c r="T1173" s="373"/>
    </row>
    <row r="1174" spans="1:114" ht="14.1" customHeight="1" x14ac:dyDescent="0.25">
      <c r="A1174" s="67" t="s">
        <v>528</v>
      </c>
      <c r="B1174" s="68"/>
      <c r="C1174" s="69" t="s">
        <v>529</v>
      </c>
      <c r="D1174" s="79">
        <f t="shared" ref="D1174:E1174" si="434">+D1175+D1176</f>
        <v>32660</v>
      </c>
      <c r="E1174" s="79">
        <f t="shared" si="434"/>
        <v>32686</v>
      </c>
      <c r="F1174" s="79">
        <f>+F1175+F1176</f>
        <v>0</v>
      </c>
      <c r="G1174" s="238"/>
      <c r="H1174" s="79">
        <f t="shared" si="428"/>
        <v>40528</v>
      </c>
      <c r="I1174" s="239">
        <f>+I1175+I1176</f>
        <v>7842</v>
      </c>
      <c r="J1174" s="75">
        <f>+J1175+J1176</f>
        <v>-4600</v>
      </c>
      <c r="K1174" s="75">
        <f t="shared" ref="K1174:M1174" si="435">+K1175+K1176</f>
        <v>0</v>
      </c>
      <c r="L1174" s="75">
        <f t="shared" si="435"/>
        <v>35928</v>
      </c>
      <c r="M1174" s="75">
        <f t="shared" si="435"/>
        <v>30201.11</v>
      </c>
      <c r="N1174" s="462">
        <f>+N1175+N1176</f>
        <v>40528</v>
      </c>
      <c r="O1174" s="224">
        <f>+O1175+O1176</f>
        <v>0</v>
      </c>
      <c r="P1174" s="352">
        <f>+O1174+N1174</f>
        <v>40528</v>
      </c>
      <c r="Q1174" s="341"/>
      <c r="R1174" s="379">
        <f>+Q1174+P1174</f>
        <v>40528</v>
      </c>
      <c r="S1174" s="224">
        <f>+S1175+S1176</f>
        <v>19466</v>
      </c>
      <c r="T1174" s="373"/>
    </row>
    <row r="1175" spans="1:114" ht="14.1" customHeight="1" x14ac:dyDescent="0.25">
      <c r="A1175" s="49"/>
      <c r="B1175" s="50">
        <v>50</v>
      </c>
      <c r="C1175" s="51" t="s">
        <v>152</v>
      </c>
      <c r="D1175" s="21">
        <v>14052</v>
      </c>
      <c r="E1175" s="153">
        <v>14932</v>
      </c>
      <c r="F1175" s="100"/>
      <c r="G1175" s="273"/>
      <c r="H1175" s="153">
        <f t="shared" si="428"/>
        <v>18432</v>
      </c>
      <c r="I1175" s="205">
        <v>3500</v>
      </c>
      <c r="J1175" s="184">
        <v>-600</v>
      </c>
      <c r="K1175" s="184"/>
      <c r="L1175" s="184">
        <v>17832</v>
      </c>
      <c r="M1175" s="184">
        <v>16421.53</v>
      </c>
      <c r="N1175" s="348">
        <v>18432</v>
      </c>
      <c r="O1175" s="221">
        <v>0</v>
      </c>
      <c r="P1175" s="353">
        <f t="shared" ref="P1175:P1177" si="436">+O1175+N1175</f>
        <v>18432</v>
      </c>
      <c r="Q1175" s="331"/>
      <c r="R1175" s="377">
        <f>+Q1175+P1175</f>
        <v>18432</v>
      </c>
      <c r="S1175" s="331">
        <v>11105</v>
      </c>
      <c r="T1175" s="373"/>
      <c r="Y1175" s="448"/>
    </row>
    <row r="1176" spans="1:114" ht="14.1" customHeight="1" x14ac:dyDescent="0.25">
      <c r="A1176" s="49"/>
      <c r="B1176" s="50">
        <v>55</v>
      </c>
      <c r="C1176" s="51" t="s">
        <v>524</v>
      </c>
      <c r="D1176" s="21">
        <f>+D1177</f>
        <v>18608</v>
      </c>
      <c r="E1176" s="153">
        <f>+E1177</f>
        <v>17754</v>
      </c>
      <c r="F1176" s="21"/>
      <c r="G1176" s="273"/>
      <c r="H1176" s="156">
        <f t="shared" si="428"/>
        <v>22096</v>
      </c>
      <c r="I1176" s="205">
        <f>+I1177</f>
        <v>4342</v>
      </c>
      <c r="J1176" s="184">
        <f>+J1177</f>
        <v>-4000</v>
      </c>
      <c r="K1176" s="184">
        <f t="shared" ref="K1176:M1176" si="437">+K1177</f>
        <v>0</v>
      </c>
      <c r="L1176" s="184">
        <f t="shared" si="437"/>
        <v>18096</v>
      </c>
      <c r="M1176" s="184">
        <f t="shared" si="437"/>
        <v>13779.58</v>
      </c>
      <c r="N1176" s="351">
        <f>+N1177</f>
        <v>22096</v>
      </c>
      <c r="O1176" s="225">
        <f>+O1177</f>
        <v>0</v>
      </c>
      <c r="P1176" s="353">
        <f t="shared" si="436"/>
        <v>22096</v>
      </c>
      <c r="Q1176" s="331"/>
      <c r="R1176" s="377">
        <f t="shared" ref="R1176:R1177" si="438">+Q1176+P1176</f>
        <v>22096</v>
      </c>
      <c r="S1176" s="331">
        <f>+S1177</f>
        <v>8361</v>
      </c>
      <c r="T1176" s="373"/>
      <c r="Y1176" s="448"/>
    </row>
    <row r="1177" spans="1:114" ht="14.1" customHeight="1" x14ac:dyDescent="0.25">
      <c r="A1177" s="49"/>
      <c r="B1177" s="44">
        <v>5521</v>
      </c>
      <c r="C1177" s="45" t="s">
        <v>321</v>
      </c>
      <c r="D1177" s="21">
        <v>18608</v>
      </c>
      <c r="E1177" s="156">
        <v>17754</v>
      </c>
      <c r="F1177" s="21"/>
      <c r="G1177" s="273"/>
      <c r="H1177" s="156">
        <f t="shared" si="428"/>
        <v>22096</v>
      </c>
      <c r="I1177" s="205">
        <v>4342</v>
      </c>
      <c r="J1177" s="157">
        <v>-4000</v>
      </c>
      <c r="K1177" s="157"/>
      <c r="L1177" s="157">
        <v>18096</v>
      </c>
      <c r="M1177" s="157">
        <v>13779.58</v>
      </c>
      <c r="N1177" s="351">
        <v>22096</v>
      </c>
      <c r="O1177" s="225"/>
      <c r="P1177" s="354">
        <f t="shared" si="436"/>
        <v>22096</v>
      </c>
      <c r="Q1177" s="331"/>
      <c r="R1177" s="377">
        <f t="shared" si="438"/>
        <v>22096</v>
      </c>
      <c r="S1177" s="331">
        <v>8361</v>
      </c>
      <c r="T1177" s="373"/>
      <c r="Y1177" s="448"/>
    </row>
    <row r="1178" spans="1:114" ht="14.1" customHeight="1" x14ac:dyDescent="0.25">
      <c r="A1178" s="193" t="s">
        <v>530</v>
      </c>
      <c r="B1178" s="68">
        <v>9602</v>
      </c>
      <c r="C1178" s="69" t="s">
        <v>531</v>
      </c>
      <c r="D1178" s="79">
        <f>+D1179+D1180</f>
        <v>98356</v>
      </c>
      <c r="E1178" s="79">
        <f>+E1179+E1180</f>
        <v>90500</v>
      </c>
      <c r="F1178" s="79">
        <f>+F1179+F1180</f>
        <v>0</v>
      </c>
      <c r="G1178" s="238"/>
      <c r="H1178" s="79">
        <f t="shared" si="428"/>
        <v>99500</v>
      </c>
      <c r="I1178" s="239">
        <f>+I1179+I1180</f>
        <v>9000</v>
      </c>
      <c r="J1178" s="75">
        <f>+J1179+J1180</f>
        <v>-6600</v>
      </c>
      <c r="K1178" s="75">
        <f t="shared" ref="K1178:M1178" si="439">+K1179+K1180</f>
        <v>0</v>
      </c>
      <c r="L1178" s="75">
        <f t="shared" si="439"/>
        <v>92900</v>
      </c>
      <c r="M1178" s="75">
        <f t="shared" si="439"/>
        <v>72097</v>
      </c>
      <c r="N1178" s="70">
        <f>+N1179+N1180</f>
        <v>99500</v>
      </c>
      <c r="O1178" s="78">
        <f>+O1179+O1180</f>
        <v>0</v>
      </c>
      <c r="P1178" s="70">
        <f>+O1178+N1178</f>
        <v>99500</v>
      </c>
      <c r="Q1178" s="341"/>
      <c r="R1178" s="379">
        <f>+Q1178+P1178</f>
        <v>99500</v>
      </c>
      <c r="S1178" s="224">
        <f>+S1179+S1180</f>
        <v>51262.51</v>
      </c>
      <c r="T1178" s="373"/>
    </row>
    <row r="1179" spans="1:114" ht="14.1" customHeight="1" x14ac:dyDescent="0.25">
      <c r="A1179" s="49"/>
      <c r="B1179" s="50">
        <v>50</v>
      </c>
      <c r="C1179" s="51" t="s">
        <v>152</v>
      </c>
      <c r="D1179" s="19">
        <v>67523</v>
      </c>
      <c r="E1179" s="153">
        <v>63000</v>
      </c>
      <c r="F1179" s="21"/>
      <c r="G1179" s="273"/>
      <c r="H1179" s="156">
        <f t="shared" si="428"/>
        <v>72000</v>
      </c>
      <c r="I1179" s="205">
        <v>9000</v>
      </c>
      <c r="J1179" s="184">
        <v>-1000</v>
      </c>
      <c r="K1179" s="184"/>
      <c r="L1179" s="184">
        <v>71000</v>
      </c>
      <c r="M1179" s="184">
        <v>55799</v>
      </c>
      <c r="N1179" s="348">
        <v>72000</v>
      </c>
      <c r="O1179" s="221">
        <v>0</v>
      </c>
      <c r="P1179" s="196">
        <f t="shared" ref="P1179:P1193" si="440">+O1179+N1179</f>
        <v>72000</v>
      </c>
      <c r="Q1179" s="331"/>
      <c r="R1179" s="378">
        <f>+Q1179+P1179</f>
        <v>72000</v>
      </c>
      <c r="S1179" s="331">
        <v>37423</v>
      </c>
      <c r="T1179" s="373"/>
    </row>
    <row r="1180" spans="1:114" ht="14.1" customHeight="1" x14ac:dyDescent="0.25">
      <c r="A1180" s="49"/>
      <c r="B1180" s="50">
        <v>55</v>
      </c>
      <c r="C1180" s="51" t="s">
        <v>524</v>
      </c>
      <c r="D1180" s="21">
        <f>+D1181+D1182+D1191+D1193</f>
        <v>30833</v>
      </c>
      <c r="E1180" s="153">
        <f>+E1182+E1191+E1193</f>
        <v>27500</v>
      </c>
      <c r="F1180" s="21">
        <f>+F1182+F1191+F1193</f>
        <v>0</v>
      </c>
      <c r="G1180" s="273"/>
      <c r="H1180" s="156">
        <f t="shared" si="428"/>
        <v>27500</v>
      </c>
      <c r="I1180" s="205">
        <f>+I1182+I1191+I1193</f>
        <v>0</v>
      </c>
      <c r="J1180" s="184">
        <f>+J1181+J1182+J1191+J1193</f>
        <v>-5600</v>
      </c>
      <c r="K1180" s="184"/>
      <c r="L1180" s="184">
        <f>+L1181+L1182+L1191+L1193</f>
        <v>21900</v>
      </c>
      <c r="M1180" s="184">
        <f>+M1181+M1182+M1191+M1192+M1193</f>
        <v>16298</v>
      </c>
      <c r="N1180" s="196">
        <f>+N1181+N1182+N1191+N1193</f>
        <v>27500</v>
      </c>
      <c r="O1180" s="220">
        <f>+O1181+O1182+O1191+O1193</f>
        <v>0</v>
      </c>
      <c r="P1180" s="196">
        <f t="shared" si="440"/>
        <v>27500</v>
      </c>
      <c r="Q1180" s="331"/>
      <c r="R1180" s="378">
        <f t="shared" ref="R1180:R1193" si="441">+Q1180+P1180</f>
        <v>27500</v>
      </c>
      <c r="S1180" s="331">
        <f>+S1181+S1182+S1191+S1193</f>
        <v>13839.510000000002</v>
      </c>
      <c r="T1180" s="373"/>
      <c r="Y1180" s="447"/>
    </row>
    <row r="1181" spans="1:114" s="9" customFormat="1" ht="14.1" customHeight="1" x14ac:dyDescent="0.25">
      <c r="A1181" s="43"/>
      <c r="B1181" s="44">
        <v>5500</v>
      </c>
      <c r="C1181" s="53" t="s">
        <v>166</v>
      </c>
      <c r="D1181" s="20">
        <v>4</v>
      </c>
      <c r="E1181" s="156"/>
      <c r="F1181" s="20"/>
      <c r="G1181" s="273"/>
      <c r="H1181" s="156"/>
      <c r="I1181" s="207"/>
      <c r="J1181" s="157"/>
      <c r="K1181" s="157"/>
      <c r="L1181" s="157"/>
      <c r="M1181" s="157">
        <v>7</v>
      </c>
      <c r="N1181" s="354"/>
      <c r="O1181" s="331"/>
      <c r="P1181" s="228">
        <f t="shared" si="440"/>
        <v>0</v>
      </c>
      <c r="Q1181" s="331"/>
      <c r="R1181" s="377">
        <f t="shared" si="441"/>
        <v>0</v>
      </c>
      <c r="S1181" s="331">
        <v>6</v>
      </c>
      <c r="T1181" s="373"/>
      <c r="U1181" s="373"/>
      <c r="V1181" s="373"/>
      <c r="W1181" s="373"/>
      <c r="X1181" s="373"/>
      <c r="Y1181" s="373"/>
      <c r="Z1181" s="438"/>
      <c r="AA1181" s="438"/>
      <c r="AB1181" s="438"/>
      <c r="AC1181" s="439"/>
      <c r="AD1181" s="439"/>
      <c r="AE1181" s="439"/>
      <c r="AF1181" s="439"/>
      <c r="AG1181" s="439"/>
      <c r="AH1181" s="439"/>
      <c r="AI1181" s="439"/>
      <c r="AJ1181" s="439"/>
      <c r="AK1181" s="439"/>
      <c r="AL1181" s="439"/>
      <c r="AM1181" s="439"/>
      <c r="AN1181" s="439"/>
      <c r="AO1181" s="439"/>
      <c r="AP1181" s="439"/>
      <c r="AQ1181" s="439"/>
      <c r="AR1181" s="439"/>
      <c r="AS1181" s="439"/>
      <c r="AT1181" s="439"/>
      <c r="AU1181" s="439"/>
      <c r="AV1181" s="439"/>
      <c r="AW1181" s="439"/>
      <c r="AX1181" s="439"/>
      <c r="AY1181" s="439"/>
      <c r="AZ1181" s="439"/>
      <c r="BA1181" s="439"/>
      <c r="BB1181" s="439"/>
      <c r="BC1181" s="439"/>
      <c r="BD1181" s="439"/>
      <c r="BE1181" s="439"/>
      <c r="BF1181" s="439"/>
      <c r="BG1181" s="439"/>
      <c r="BH1181" s="439"/>
      <c r="BI1181" s="439"/>
      <c r="BJ1181" s="439"/>
      <c r="BK1181" s="439"/>
      <c r="BL1181" s="439"/>
      <c r="BM1181" s="439"/>
      <c r="BN1181" s="439"/>
      <c r="BO1181" s="439"/>
      <c r="BP1181" s="439"/>
      <c r="BQ1181" s="439"/>
      <c r="BR1181" s="439"/>
      <c r="BS1181" s="439"/>
      <c r="BT1181" s="439"/>
      <c r="BU1181" s="439"/>
      <c r="BV1181" s="439"/>
      <c r="BW1181" s="439"/>
      <c r="BX1181" s="439"/>
      <c r="BY1181" s="439"/>
      <c r="BZ1181" s="439"/>
      <c r="CA1181" s="439"/>
      <c r="CB1181" s="439"/>
      <c r="CC1181" s="439"/>
      <c r="CD1181" s="439"/>
      <c r="CE1181" s="439"/>
      <c r="CF1181" s="439"/>
      <c r="CG1181" s="439"/>
      <c r="CH1181" s="439"/>
      <c r="CI1181" s="439"/>
      <c r="CJ1181" s="439"/>
      <c r="CK1181" s="439"/>
      <c r="CL1181" s="439"/>
      <c r="CM1181" s="439"/>
      <c r="CN1181" s="439"/>
      <c r="CO1181" s="439"/>
      <c r="CP1181" s="439"/>
      <c r="CQ1181" s="439"/>
      <c r="CR1181" s="439"/>
      <c r="CS1181" s="439"/>
      <c r="CT1181" s="439"/>
      <c r="CU1181" s="439"/>
      <c r="CV1181" s="439"/>
      <c r="CW1181" s="439"/>
      <c r="CX1181" s="439"/>
      <c r="CY1181" s="439"/>
      <c r="CZ1181" s="439"/>
      <c r="DA1181" s="439"/>
      <c r="DB1181" s="439"/>
      <c r="DC1181" s="439"/>
      <c r="DD1181" s="439"/>
      <c r="DE1181" s="439"/>
      <c r="DF1181" s="439"/>
      <c r="DG1181" s="439"/>
      <c r="DH1181" s="439"/>
      <c r="DI1181" s="439"/>
      <c r="DJ1181" s="439"/>
    </row>
    <row r="1182" spans="1:114" ht="14.1" customHeight="1" x14ac:dyDescent="0.25">
      <c r="A1182" s="49"/>
      <c r="B1182" s="44" t="s">
        <v>170</v>
      </c>
      <c r="C1182" s="45" t="s">
        <v>160</v>
      </c>
      <c r="D1182" s="20">
        <f t="shared" ref="D1182:E1182" si="442">SUM(D1183:D1190)</f>
        <v>28229</v>
      </c>
      <c r="E1182" s="156">
        <f t="shared" si="442"/>
        <v>23400</v>
      </c>
      <c r="F1182" s="20"/>
      <c r="G1182" s="273"/>
      <c r="H1182" s="156">
        <f t="shared" si="428"/>
        <v>23400</v>
      </c>
      <c r="I1182" s="207"/>
      <c r="J1182" s="157">
        <v>-1500</v>
      </c>
      <c r="K1182" s="157"/>
      <c r="L1182" s="157">
        <v>21900</v>
      </c>
      <c r="M1182" s="157">
        <f>+M1183+M1184+M1185+M1186+M1187+M1188+M1189+M1190</f>
        <v>15379</v>
      </c>
      <c r="N1182" s="228">
        <f>+N1183+N1184+N1185+N1186+N1187+N1188+N1189+N1190</f>
        <v>23400</v>
      </c>
      <c r="O1182" s="222"/>
      <c r="P1182" s="228">
        <f t="shared" si="440"/>
        <v>23400</v>
      </c>
      <c r="Q1182" s="331"/>
      <c r="R1182" s="377">
        <f t="shared" si="441"/>
        <v>23400</v>
      </c>
      <c r="S1182" s="331">
        <f>+S1183+S1184+S1185+S1186+S1187+S1188+S1189+S1190</f>
        <v>13833.510000000002</v>
      </c>
      <c r="T1182" s="373"/>
    </row>
    <row r="1183" spans="1:114" ht="14.1" customHeight="1" x14ac:dyDescent="0.25">
      <c r="A1183" s="49"/>
      <c r="B1183" s="115"/>
      <c r="C1183" s="104" t="s">
        <v>281</v>
      </c>
      <c r="D1183" s="105">
        <v>8494</v>
      </c>
      <c r="E1183" s="173">
        <v>15600</v>
      </c>
      <c r="F1183" s="20"/>
      <c r="G1183" s="273"/>
      <c r="H1183" s="156">
        <f t="shared" si="428"/>
        <v>15600</v>
      </c>
      <c r="I1183" s="207"/>
      <c r="J1183" s="157"/>
      <c r="K1183" s="157"/>
      <c r="L1183" s="157"/>
      <c r="M1183" s="157">
        <v>6704</v>
      </c>
      <c r="N1183" s="351">
        <v>15600</v>
      </c>
      <c r="O1183" s="225"/>
      <c r="P1183" s="228">
        <f t="shared" si="440"/>
        <v>15600</v>
      </c>
      <c r="Q1183" s="331"/>
      <c r="R1183" s="377">
        <f t="shared" si="441"/>
        <v>15600</v>
      </c>
      <c r="S1183" s="331">
        <v>5480.12</v>
      </c>
      <c r="T1183" s="373"/>
    </row>
    <row r="1184" spans="1:114" ht="14.1" customHeight="1" x14ac:dyDescent="0.25">
      <c r="A1184" s="49"/>
      <c r="B1184" s="115"/>
      <c r="C1184" s="104" t="s">
        <v>282</v>
      </c>
      <c r="D1184" s="105">
        <v>5198</v>
      </c>
      <c r="E1184" s="173">
        <v>4500</v>
      </c>
      <c r="F1184" s="20"/>
      <c r="G1184" s="273"/>
      <c r="H1184" s="156">
        <f t="shared" si="428"/>
        <v>4500</v>
      </c>
      <c r="I1184" s="207"/>
      <c r="J1184" s="157"/>
      <c r="K1184" s="157"/>
      <c r="L1184" s="157"/>
      <c r="M1184" s="204">
        <v>3552</v>
      </c>
      <c r="N1184" s="356">
        <v>4500</v>
      </c>
      <c r="O1184" s="330"/>
      <c r="P1184" s="357">
        <f t="shared" si="440"/>
        <v>4500</v>
      </c>
      <c r="Q1184" s="331"/>
      <c r="R1184" s="377">
        <f t="shared" si="441"/>
        <v>4500</v>
      </c>
      <c r="S1184" s="331">
        <v>3577.14</v>
      </c>
      <c r="T1184" s="373"/>
    </row>
    <row r="1185" spans="1:20" ht="14.1" customHeight="1" x14ac:dyDescent="0.25">
      <c r="A1185" s="49"/>
      <c r="B1185" s="115"/>
      <c r="C1185" s="104" t="s">
        <v>283</v>
      </c>
      <c r="D1185" s="105">
        <v>1547</v>
      </c>
      <c r="E1185" s="173">
        <v>2000</v>
      </c>
      <c r="F1185" s="20"/>
      <c r="G1185" s="273"/>
      <c r="H1185" s="156">
        <f t="shared" si="428"/>
        <v>2000</v>
      </c>
      <c r="I1185" s="207"/>
      <c r="J1185" s="157"/>
      <c r="K1185" s="157"/>
      <c r="L1185" s="157"/>
      <c r="M1185" s="204">
        <v>1630</v>
      </c>
      <c r="N1185" s="356">
        <v>2000</v>
      </c>
      <c r="O1185" s="330"/>
      <c r="P1185" s="357">
        <f t="shared" si="440"/>
        <v>2000</v>
      </c>
      <c r="Q1185" s="331"/>
      <c r="R1185" s="377">
        <f t="shared" si="441"/>
        <v>2000</v>
      </c>
      <c r="S1185" s="331">
        <v>608.41999999999996</v>
      </c>
      <c r="T1185" s="373"/>
    </row>
    <row r="1186" spans="1:20" ht="14.1" customHeight="1" x14ac:dyDescent="0.25">
      <c r="A1186" s="49"/>
      <c r="B1186" s="115"/>
      <c r="C1186" s="104" t="s">
        <v>532</v>
      </c>
      <c r="D1186" s="105">
        <v>3241</v>
      </c>
      <c r="E1186" s="173"/>
      <c r="F1186" s="20"/>
      <c r="G1186" s="273"/>
      <c r="H1186" s="156">
        <f t="shared" si="428"/>
        <v>0</v>
      </c>
      <c r="I1186" s="207"/>
      <c r="J1186" s="157"/>
      <c r="K1186" s="157"/>
      <c r="L1186" s="157"/>
      <c r="M1186" s="204">
        <v>2265</v>
      </c>
      <c r="N1186" s="356"/>
      <c r="O1186" s="330"/>
      <c r="P1186" s="357">
        <f t="shared" si="440"/>
        <v>0</v>
      </c>
      <c r="Q1186" s="331"/>
      <c r="R1186" s="377">
        <f t="shared" si="441"/>
        <v>0</v>
      </c>
      <c r="S1186" s="331">
        <v>2027.29</v>
      </c>
      <c r="T1186" s="373"/>
    </row>
    <row r="1187" spans="1:20" ht="14.1" customHeight="1" x14ac:dyDescent="0.25">
      <c r="A1187" s="49"/>
      <c r="B1187" s="115"/>
      <c r="C1187" s="104" t="s">
        <v>285</v>
      </c>
      <c r="D1187" s="105">
        <v>366</v>
      </c>
      <c r="E1187" s="173">
        <v>500</v>
      </c>
      <c r="F1187" s="20"/>
      <c r="G1187" s="273"/>
      <c r="H1187" s="156">
        <f t="shared" si="428"/>
        <v>500</v>
      </c>
      <c r="I1187" s="207"/>
      <c r="J1187" s="157"/>
      <c r="K1187" s="157"/>
      <c r="L1187" s="157"/>
      <c r="M1187" s="204">
        <v>230</v>
      </c>
      <c r="N1187" s="356">
        <v>500</v>
      </c>
      <c r="O1187" s="330"/>
      <c r="P1187" s="357">
        <f t="shared" si="440"/>
        <v>500</v>
      </c>
      <c r="Q1187" s="331"/>
      <c r="R1187" s="377">
        <f t="shared" si="441"/>
        <v>500</v>
      </c>
      <c r="S1187" s="331">
        <v>169.62</v>
      </c>
      <c r="T1187" s="373"/>
    </row>
    <row r="1188" spans="1:20" ht="14.1" customHeight="1" x14ac:dyDescent="0.25">
      <c r="A1188" s="49"/>
      <c r="B1188" s="115"/>
      <c r="C1188" s="104" t="s">
        <v>286</v>
      </c>
      <c r="D1188" s="105">
        <v>988</v>
      </c>
      <c r="E1188" s="173">
        <v>600</v>
      </c>
      <c r="F1188" s="20"/>
      <c r="G1188" s="273"/>
      <c r="H1188" s="156">
        <f t="shared" si="428"/>
        <v>600</v>
      </c>
      <c r="I1188" s="207"/>
      <c r="J1188" s="157"/>
      <c r="K1188" s="157"/>
      <c r="L1188" s="157"/>
      <c r="M1188" s="204">
        <v>825</v>
      </c>
      <c r="N1188" s="356">
        <v>600</v>
      </c>
      <c r="O1188" s="330"/>
      <c r="P1188" s="357">
        <f t="shared" si="440"/>
        <v>600</v>
      </c>
      <c r="Q1188" s="331"/>
      <c r="R1188" s="377">
        <f t="shared" si="441"/>
        <v>600</v>
      </c>
      <c r="S1188" s="331">
        <v>584.91999999999996</v>
      </c>
      <c r="T1188" s="373"/>
    </row>
    <row r="1189" spans="1:20" ht="14.1" customHeight="1" x14ac:dyDescent="0.25">
      <c r="A1189" s="49"/>
      <c r="B1189" s="115"/>
      <c r="C1189" s="104" t="s">
        <v>533</v>
      </c>
      <c r="D1189" s="105">
        <v>8064</v>
      </c>
      <c r="E1189" s="173"/>
      <c r="F1189" s="20"/>
      <c r="G1189" s="273"/>
      <c r="H1189" s="156">
        <f t="shared" si="428"/>
        <v>0</v>
      </c>
      <c r="I1189" s="207"/>
      <c r="J1189" s="157"/>
      <c r="K1189" s="157"/>
      <c r="L1189" s="157"/>
      <c r="M1189" s="204"/>
      <c r="N1189" s="356"/>
      <c r="O1189" s="330"/>
      <c r="P1189" s="357">
        <f t="shared" si="440"/>
        <v>0</v>
      </c>
      <c r="Q1189" s="331"/>
      <c r="R1189" s="377">
        <f t="shared" si="441"/>
        <v>0</v>
      </c>
      <c r="S1189" s="331">
        <v>1386</v>
      </c>
      <c r="T1189" s="373"/>
    </row>
    <row r="1190" spans="1:20" ht="14.1" customHeight="1" x14ac:dyDescent="0.25">
      <c r="A1190" s="49"/>
      <c r="B1190" s="115"/>
      <c r="C1190" s="104" t="s">
        <v>289</v>
      </c>
      <c r="D1190" s="105">
        <v>331</v>
      </c>
      <c r="E1190" s="173">
        <v>200</v>
      </c>
      <c r="F1190" s="20"/>
      <c r="G1190" s="273"/>
      <c r="H1190" s="156">
        <f t="shared" si="428"/>
        <v>200</v>
      </c>
      <c r="I1190" s="207"/>
      <c r="J1190" s="157"/>
      <c r="K1190" s="157"/>
      <c r="L1190" s="157"/>
      <c r="M1190" s="204">
        <v>173</v>
      </c>
      <c r="N1190" s="356">
        <v>200</v>
      </c>
      <c r="O1190" s="330"/>
      <c r="P1190" s="357">
        <f t="shared" si="440"/>
        <v>200</v>
      </c>
      <c r="Q1190" s="331"/>
      <c r="R1190" s="377">
        <f t="shared" si="441"/>
        <v>200</v>
      </c>
      <c r="S1190" s="331"/>
      <c r="T1190" s="373"/>
    </row>
    <row r="1191" spans="1:20" ht="14.1" customHeight="1" x14ac:dyDescent="0.25">
      <c r="A1191" s="49"/>
      <c r="B1191" s="44">
        <v>5515</v>
      </c>
      <c r="C1191" s="45" t="s">
        <v>184</v>
      </c>
      <c r="D1191" s="20">
        <v>2600</v>
      </c>
      <c r="E1191" s="156">
        <v>3000</v>
      </c>
      <c r="F1191" s="20"/>
      <c r="G1191" s="273"/>
      <c r="H1191" s="156">
        <f t="shared" si="428"/>
        <v>3000</v>
      </c>
      <c r="I1191" s="207"/>
      <c r="J1191" s="157">
        <v>-3000</v>
      </c>
      <c r="K1191" s="157"/>
      <c r="L1191" s="157"/>
      <c r="M1191" s="157">
        <v>124</v>
      </c>
      <c r="N1191" s="351">
        <v>3000</v>
      </c>
      <c r="O1191" s="225"/>
      <c r="P1191" s="228">
        <f t="shared" si="440"/>
        <v>3000</v>
      </c>
      <c r="Q1191" s="331"/>
      <c r="R1191" s="377">
        <f t="shared" si="441"/>
        <v>3000</v>
      </c>
      <c r="S1191" s="331"/>
      <c r="T1191" s="373"/>
    </row>
    <row r="1192" spans="1:20" ht="14.1" customHeight="1" x14ac:dyDescent="0.25">
      <c r="A1192" s="49"/>
      <c r="B1192" s="44">
        <v>5516</v>
      </c>
      <c r="C1192" s="45" t="s">
        <v>534</v>
      </c>
      <c r="D1192" s="20"/>
      <c r="E1192" s="156"/>
      <c r="F1192" s="20"/>
      <c r="G1192" s="273"/>
      <c r="H1192" s="156"/>
      <c r="I1192" s="207"/>
      <c r="J1192" s="157"/>
      <c r="K1192" s="157"/>
      <c r="L1192" s="157"/>
      <c r="M1192" s="157">
        <v>788</v>
      </c>
      <c r="N1192" s="351"/>
      <c r="O1192" s="225"/>
      <c r="P1192" s="228">
        <f t="shared" si="440"/>
        <v>0</v>
      </c>
      <c r="Q1192" s="331"/>
      <c r="R1192" s="377">
        <f t="shared" si="441"/>
        <v>0</v>
      </c>
      <c r="S1192" s="331"/>
      <c r="T1192" s="373"/>
    </row>
    <row r="1193" spans="1:20" ht="14.1" customHeight="1" x14ac:dyDescent="0.25">
      <c r="A1193" s="49"/>
      <c r="B1193" s="44">
        <v>5540</v>
      </c>
      <c r="C1193" s="53" t="s">
        <v>163</v>
      </c>
      <c r="D1193" s="54"/>
      <c r="E1193" s="156">
        <v>1100</v>
      </c>
      <c r="F1193" s="20"/>
      <c r="G1193" s="273"/>
      <c r="H1193" s="156">
        <f t="shared" si="428"/>
        <v>1100</v>
      </c>
      <c r="I1193" s="207"/>
      <c r="J1193" s="157">
        <v>-1100</v>
      </c>
      <c r="K1193" s="157"/>
      <c r="L1193" s="157"/>
      <c r="M1193" s="157"/>
      <c r="N1193" s="351">
        <v>1100</v>
      </c>
      <c r="O1193" s="225"/>
      <c r="P1193" s="228">
        <f t="shared" si="440"/>
        <v>1100</v>
      </c>
      <c r="Q1193" s="331"/>
      <c r="R1193" s="378">
        <f t="shared" si="441"/>
        <v>1100</v>
      </c>
      <c r="S1193" s="331"/>
      <c r="T1193" s="373"/>
    </row>
    <row r="1194" spans="1:20" ht="14.1" customHeight="1" x14ac:dyDescent="0.25">
      <c r="A1194" s="82" t="s">
        <v>535</v>
      </c>
      <c r="B1194" s="68"/>
      <c r="C1194" s="69" t="s">
        <v>536</v>
      </c>
      <c r="D1194" s="79">
        <f>+D1195</f>
        <v>802</v>
      </c>
      <c r="E1194" s="79">
        <f>+E1195</f>
        <v>1500</v>
      </c>
      <c r="F1194" s="79">
        <f>+F1195</f>
        <v>0</v>
      </c>
      <c r="G1194" s="213"/>
      <c r="H1194" s="79">
        <f t="shared" si="428"/>
        <v>1500</v>
      </c>
      <c r="I1194" s="239">
        <f>+I1195</f>
        <v>0</v>
      </c>
      <c r="J1194" s="75">
        <f>+J1195</f>
        <v>0</v>
      </c>
      <c r="K1194" s="75">
        <f t="shared" ref="K1194:M1194" si="443">+K1195</f>
        <v>0</v>
      </c>
      <c r="L1194" s="75">
        <f t="shared" si="443"/>
        <v>1500</v>
      </c>
      <c r="M1194" s="75">
        <f t="shared" si="443"/>
        <v>960</v>
      </c>
      <c r="N1194" s="352">
        <f>+N1195</f>
        <v>1500</v>
      </c>
      <c r="O1194" s="224">
        <f>+O1195</f>
        <v>0</v>
      </c>
      <c r="P1194" s="352">
        <f>+P1195</f>
        <v>1500</v>
      </c>
      <c r="Q1194" s="341"/>
      <c r="R1194" s="379">
        <f>+Q1194+P1194</f>
        <v>1500</v>
      </c>
      <c r="S1194" s="224">
        <f>+S1195</f>
        <v>1308</v>
      </c>
      <c r="T1194" s="373"/>
    </row>
    <row r="1195" spans="1:20" ht="14.1" customHeight="1" x14ac:dyDescent="0.25">
      <c r="A1195" s="49"/>
      <c r="B1195" s="163">
        <v>4521</v>
      </c>
      <c r="C1195" s="45" t="s">
        <v>537</v>
      </c>
      <c r="D1195" s="20">
        <v>802</v>
      </c>
      <c r="E1195" s="156">
        <v>1500</v>
      </c>
      <c r="F1195" s="20"/>
      <c r="G1195" s="273"/>
      <c r="H1195" s="156">
        <f t="shared" si="428"/>
        <v>1500</v>
      </c>
      <c r="I1195" s="207"/>
      <c r="J1195" s="157"/>
      <c r="K1195" s="157"/>
      <c r="L1195" s="157">
        <v>1500</v>
      </c>
      <c r="M1195" s="157">
        <v>960</v>
      </c>
      <c r="N1195" s="351">
        <v>1500</v>
      </c>
      <c r="O1195" s="225">
        <v>0</v>
      </c>
      <c r="P1195" s="351">
        <v>1500</v>
      </c>
      <c r="Q1195" s="331"/>
      <c r="R1195" s="385">
        <v>1500</v>
      </c>
      <c r="S1195" s="331">
        <v>1308</v>
      </c>
      <c r="T1195" s="373"/>
    </row>
    <row r="1196" spans="1:20" ht="14.1" customHeight="1" x14ac:dyDescent="0.25">
      <c r="A1196" s="67" t="s">
        <v>538</v>
      </c>
      <c r="B1196" s="68">
        <v>9602</v>
      </c>
      <c r="C1196" s="69" t="s">
        <v>539</v>
      </c>
      <c r="D1196" s="79">
        <f>+D1197+D1198</f>
        <v>35217</v>
      </c>
      <c r="E1196" s="79">
        <f>+E1197+E1198</f>
        <v>36190</v>
      </c>
      <c r="F1196" s="79">
        <f>+F1197+F1198</f>
        <v>0</v>
      </c>
      <c r="G1196" s="213"/>
      <c r="H1196" s="79">
        <f t="shared" si="428"/>
        <v>40582</v>
      </c>
      <c r="I1196" s="239">
        <f>+I1197+I1198</f>
        <v>4392</v>
      </c>
      <c r="J1196" s="75">
        <f>+J1197+J1198</f>
        <v>-6000</v>
      </c>
      <c r="K1196" s="75">
        <f t="shared" ref="K1196:M1196" si="444">+K1197+K1198</f>
        <v>0</v>
      </c>
      <c r="L1196" s="75">
        <f t="shared" si="444"/>
        <v>34582</v>
      </c>
      <c r="M1196" s="75">
        <f t="shared" si="444"/>
        <v>27641</v>
      </c>
      <c r="N1196" s="352">
        <f>+N1197+N1198</f>
        <v>40682</v>
      </c>
      <c r="O1196" s="224">
        <f>+O1197+O1198</f>
        <v>0</v>
      </c>
      <c r="P1196" s="352">
        <f>+O1196+N1196</f>
        <v>40682</v>
      </c>
      <c r="Q1196" s="341"/>
      <c r="R1196" s="379">
        <f>+Q1196+P1196</f>
        <v>40682</v>
      </c>
      <c r="S1196" s="224">
        <f>+S1197+S1198</f>
        <v>19535</v>
      </c>
      <c r="T1196" s="373"/>
    </row>
    <row r="1197" spans="1:20" ht="14.1" customHeight="1" x14ac:dyDescent="0.25">
      <c r="A1197" s="49"/>
      <c r="B1197" s="50">
        <v>50</v>
      </c>
      <c r="C1197" s="51" t="s">
        <v>152</v>
      </c>
      <c r="D1197" s="19">
        <v>33832</v>
      </c>
      <c r="E1197" s="153">
        <v>33340</v>
      </c>
      <c r="F1197" s="21"/>
      <c r="G1197" s="273"/>
      <c r="H1197" s="156">
        <f t="shared" si="428"/>
        <v>37732</v>
      </c>
      <c r="I1197" s="205">
        <v>4392</v>
      </c>
      <c r="J1197" s="184">
        <v>-6000</v>
      </c>
      <c r="K1197" s="184"/>
      <c r="L1197" s="184">
        <v>31732</v>
      </c>
      <c r="M1197" s="184">
        <v>27132</v>
      </c>
      <c r="N1197" s="348">
        <v>37732</v>
      </c>
      <c r="O1197" s="221">
        <v>0</v>
      </c>
      <c r="P1197" s="353">
        <f t="shared" ref="P1197:P1207" si="445">+O1197+N1197</f>
        <v>37732</v>
      </c>
      <c r="Q1197" s="331"/>
      <c r="R1197" s="378">
        <f>+Q1197+P1197</f>
        <v>37732</v>
      </c>
      <c r="S1197" s="331">
        <v>18668</v>
      </c>
      <c r="T1197" s="373"/>
    </row>
    <row r="1198" spans="1:20" ht="14.1" customHeight="1" x14ac:dyDescent="0.25">
      <c r="A1198" s="49"/>
      <c r="B1198" s="50">
        <v>55</v>
      </c>
      <c r="C1198" s="51" t="s">
        <v>154</v>
      </c>
      <c r="D1198" s="21">
        <f>SUM(D1199:D1207)</f>
        <v>1385</v>
      </c>
      <c r="E1198" s="153">
        <f>SUM(E1199:E1207)</f>
        <v>2850</v>
      </c>
      <c r="F1198" s="21">
        <f>SUM(F1199:F1207)</f>
        <v>0</v>
      </c>
      <c r="G1198" s="273"/>
      <c r="H1198" s="156">
        <f t="shared" si="428"/>
        <v>2850</v>
      </c>
      <c r="I1198" s="205">
        <f>SUM(I1199:I1207)</f>
        <v>0</v>
      </c>
      <c r="J1198" s="184">
        <f>SUM(J1199:J1207)</f>
        <v>0</v>
      </c>
      <c r="K1198" s="184">
        <f t="shared" ref="K1198:M1198" si="446">SUM(K1199:K1207)</f>
        <v>0</v>
      </c>
      <c r="L1198" s="184">
        <f t="shared" si="446"/>
        <v>2850</v>
      </c>
      <c r="M1198" s="184">
        <f t="shared" si="446"/>
        <v>509</v>
      </c>
      <c r="N1198" s="348">
        <f>+N1199+N1200+N1201+N1202+N1203+N1204+N1205+N1206+N1207</f>
        <v>2950</v>
      </c>
      <c r="O1198" s="221">
        <f>+O1199+O1200+O1201+O1202+O1203+O1204+O1205+O1206+O1207</f>
        <v>0</v>
      </c>
      <c r="P1198" s="353">
        <f t="shared" si="445"/>
        <v>2950</v>
      </c>
      <c r="Q1198" s="331"/>
      <c r="R1198" s="378">
        <f t="shared" ref="R1198:R1207" si="447">+Q1198+P1198</f>
        <v>2950</v>
      </c>
      <c r="S1198" s="331">
        <f>+S1199+S1200+S1201+S1202+S1203+S1204+S1205+S1206+S1207</f>
        <v>867</v>
      </c>
      <c r="T1198" s="373"/>
    </row>
    <row r="1199" spans="1:20" ht="14.1" customHeight="1" x14ac:dyDescent="0.25">
      <c r="A1199" s="49"/>
      <c r="B1199" s="44">
        <v>5500</v>
      </c>
      <c r="C1199" s="53" t="s">
        <v>166</v>
      </c>
      <c r="D1199" s="20"/>
      <c r="E1199" s="156"/>
      <c r="F1199" s="20"/>
      <c r="G1199" s="273"/>
      <c r="H1199" s="156">
        <f t="shared" si="428"/>
        <v>0</v>
      </c>
      <c r="I1199" s="207"/>
      <c r="J1199" s="157"/>
      <c r="K1199" s="157"/>
      <c r="L1199" s="157"/>
      <c r="M1199" s="157"/>
      <c r="N1199" s="351">
        <v>0</v>
      </c>
      <c r="O1199" s="225"/>
      <c r="P1199" s="354">
        <f t="shared" si="445"/>
        <v>0</v>
      </c>
      <c r="Q1199" s="331"/>
      <c r="R1199" s="377">
        <f t="shared" si="447"/>
        <v>0</v>
      </c>
      <c r="S1199" s="331">
        <v>2</v>
      </c>
      <c r="T1199" s="373"/>
    </row>
    <row r="1200" spans="1:20" ht="14.1" customHeight="1" x14ac:dyDescent="0.25">
      <c r="A1200" s="49"/>
      <c r="B1200" s="44">
        <v>5504</v>
      </c>
      <c r="C1200" s="45" t="s">
        <v>312</v>
      </c>
      <c r="D1200" s="20"/>
      <c r="E1200" s="156">
        <v>300</v>
      </c>
      <c r="F1200" s="20"/>
      <c r="G1200" s="273"/>
      <c r="H1200" s="156">
        <f t="shared" si="428"/>
        <v>300</v>
      </c>
      <c r="I1200" s="207"/>
      <c r="J1200" s="157"/>
      <c r="K1200" s="157"/>
      <c r="L1200" s="157">
        <v>300</v>
      </c>
      <c r="M1200" s="157"/>
      <c r="N1200" s="351">
        <v>300</v>
      </c>
      <c r="O1200" s="225"/>
      <c r="P1200" s="354">
        <f t="shared" si="445"/>
        <v>300</v>
      </c>
      <c r="Q1200" s="331"/>
      <c r="R1200" s="377">
        <f t="shared" si="447"/>
        <v>300</v>
      </c>
      <c r="S1200" s="331"/>
      <c r="T1200" s="373"/>
    </row>
    <row r="1201" spans="1:114" ht="14.1" customHeight="1" x14ac:dyDescent="0.25">
      <c r="A1201" s="49"/>
      <c r="B1201" s="44">
        <v>5511</v>
      </c>
      <c r="C1201" s="45" t="s">
        <v>160</v>
      </c>
      <c r="D1201" s="20">
        <v>212</v>
      </c>
      <c r="E1201" s="156"/>
      <c r="F1201" s="20"/>
      <c r="G1201" s="273"/>
      <c r="H1201" s="156">
        <f t="shared" si="428"/>
        <v>0</v>
      </c>
      <c r="I1201" s="207"/>
      <c r="J1201" s="157"/>
      <c r="K1201" s="157"/>
      <c r="L1201" s="157"/>
      <c r="M1201" s="157">
        <v>40</v>
      </c>
      <c r="N1201" s="351">
        <v>0</v>
      </c>
      <c r="O1201" s="225"/>
      <c r="P1201" s="354">
        <f t="shared" si="445"/>
        <v>0</v>
      </c>
      <c r="Q1201" s="331"/>
      <c r="R1201" s="377">
        <f t="shared" si="447"/>
        <v>0</v>
      </c>
      <c r="S1201" s="331"/>
      <c r="T1201" s="373"/>
    </row>
    <row r="1202" spans="1:114" ht="14.1" customHeight="1" x14ac:dyDescent="0.25">
      <c r="A1202" s="49"/>
      <c r="B1202" s="44">
        <v>5513</v>
      </c>
      <c r="C1202" s="45" t="s">
        <v>500</v>
      </c>
      <c r="D1202" s="20"/>
      <c r="E1202" s="156">
        <v>100</v>
      </c>
      <c r="F1202" s="20"/>
      <c r="G1202" s="273"/>
      <c r="H1202" s="156">
        <f t="shared" si="428"/>
        <v>100</v>
      </c>
      <c r="I1202" s="207"/>
      <c r="J1202" s="157"/>
      <c r="K1202" s="157"/>
      <c r="L1202" s="157">
        <v>100</v>
      </c>
      <c r="M1202" s="157"/>
      <c r="N1202" s="351">
        <v>100</v>
      </c>
      <c r="O1202" s="225"/>
      <c r="P1202" s="354">
        <f t="shared" si="445"/>
        <v>100</v>
      </c>
      <c r="Q1202" s="331"/>
      <c r="R1202" s="377">
        <f t="shared" si="447"/>
        <v>100</v>
      </c>
      <c r="S1202" s="331">
        <v>111</v>
      </c>
      <c r="T1202" s="373"/>
    </row>
    <row r="1203" spans="1:114" ht="14.1" customHeight="1" x14ac:dyDescent="0.25">
      <c r="A1203" s="49"/>
      <c r="B1203" s="44">
        <v>5515</v>
      </c>
      <c r="C1203" s="45" t="s">
        <v>184</v>
      </c>
      <c r="D1203" s="20">
        <v>968</v>
      </c>
      <c r="E1203" s="156">
        <v>2000</v>
      </c>
      <c r="F1203" s="20"/>
      <c r="G1203" s="273"/>
      <c r="H1203" s="156">
        <f t="shared" si="428"/>
        <v>2000</v>
      </c>
      <c r="I1203" s="207"/>
      <c r="J1203" s="157"/>
      <c r="K1203" s="157"/>
      <c r="L1203" s="157">
        <v>2000</v>
      </c>
      <c r="M1203" s="157">
        <v>102</v>
      </c>
      <c r="N1203" s="351">
        <v>2100</v>
      </c>
      <c r="O1203" s="225"/>
      <c r="P1203" s="354">
        <f t="shared" si="445"/>
        <v>2100</v>
      </c>
      <c r="Q1203" s="331"/>
      <c r="R1203" s="377">
        <f t="shared" si="447"/>
        <v>2100</v>
      </c>
      <c r="S1203" s="331">
        <v>553</v>
      </c>
      <c r="T1203" s="373"/>
    </row>
    <row r="1204" spans="1:114" ht="14.1" customHeight="1" x14ac:dyDescent="0.25">
      <c r="A1204" s="49"/>
      <c r="B1204" s="24">
        <v>5522</v>
      </c>
      <c r="C1204" s="45" t="s">
        <v>188</v>
      </c>
      <c r="D1204" s="20">
        <v>28</v>
      </c>
      <c r="E1204" s="156"/>
      <c r="F1204" s="20"/>
      <c r="G1204" s="273"/>
      <c r="H1204" s="156">
        <f t="shared" si="428"/>
        <v>0</v>
      </c>
      <c r="I1204" s="207"/>
      <c r="J1204" s="157"/>
      <c r="K1204" s="157"/>
      <c r="L1204" s="157"/>
      <c r="M1204" s="157"/>
      <c r="N1204" s="351">
        <v>0</v>
      </c>
      <c r="O1204" s="225"/>
      <c r="P1204" s="354">
        <f t="shared" si="445"/>
        <v>0</v>
      </c>
      <c r="Q1204" s="331"/>
      <c r="R1204" s="377">
        <f t="shared" si="447"/>
        <v>0</v>
      </c>
      <c r="S1204" s="331">
        <v>38</v>
      </c>
      <c r="T1204" s="373"/>
    </row>
    <row r="1205" spans="1:114" ht="14.1" customHeight="1" x14ac:dyDescent="0.25">
      <c r="A1205" s="49"/>
      <c r="B1205" s="44">
        <v>5524</v>
      </c>
      <c r="C1205" s="45" t="s">
        <v>299</v>
      </c>
      <c r="D1205" s="20"/>
      <c r="E1205" s="156">
        <v>100</v>
      </c>
      <c r="F1205" s="20"/>
      <c r="G1205" s="273"/>
      <c r="H1205" s="156">
        <f t="shared" si="428"/>
        <v>100</v>
      </c>
      <c r="I1205" s="207"/>
      <c r="J1205" s="157"/>
      <c r="K1205" s="157"/>
      <c r="L1205" s="157">
        <v>100</v>
      </c>
      <c r="M1205" s="157">
        <v>258</v>
      </c>
      <c r="N1205" s="351">
        <v>100</v>
      </c>
      <c r="O1205" s="225"/>
      <c r="P1205" s="354">
        <f t="shared" si="445"/>
        <v>100</v>
      </c>
      <c r="Q1205" s="331"/>
      <c r="R1205" s="377">
        <f t="shared" si="447"/>
        <v>100</v>
      </c>
      <c r="S1205" s="331"/>
      <c r="T1205" s="373"/>
    </row>
    <row r="1206" spans="1:114" ht="14.1" customHeight="1" x14ac:dyDescent="0.25">
      <c r="A1206" s="49"/>
      <c r="B1206" s="44">
        <v>5525</v>
      </c>
      <c r="C1206" s="45" t="s">
        <v>190</v>
      </c>
      <c r="D1206" s="20">
        <v>177</v>
      </c>
      <c r="E1206" s="156">
        <v>250</v>
      </c>
      <c r="F1206" s="20"/>
      <c r="G1206" s="273"/>
      <c r="H1206" s="156">
        <f t="shared" si="428"/>
        <v>250</v>
      </c>
      <c r="I1206" s="207"/>
      <c r="J1206" s="157"/>
      <c r="K1206" s="157"/>
      <c r="L1206" s="157">
        <v>250</v>
      </c>
      <c r="M1206" s="157">
        <v>109</v>
      </c>
      <c r="N1206" s="351">
        <v>250</v>
      </c>
      <c r="O1206" s="225"/>
      <c r="P1206" s="354">
        <f t="shared" si="445"/>
        <v>250</v>
      </c>
      <c r="Q1206" s="331"/>
      <c r="R1206" s="377">
        <f t="shared" si="447"/>
        <v>250</v>
      </c>
      <c r="S1206" s="331">
        <v>163</v>
      </c>
      <c r="T1206" s="373"/>
    </row>
    <row r="1207" spans="1:114" ht="14.1" customHeight="1" x14ac:dyDescent="0.25">
      <c r="A1207" s="49"/>
      <c r="B1207" s="44">
        <v>5540</v>
      </c>
      <c r="C1207" s="45" t="s">
        <v>163</v>
      </c>
      <c r="D1207" s="20"/>
      <c r="E1207" s="156">
        <v>100</v>
      </c>
      <c r="F1207" s="20"/>
      <c r="G1207" s="273"/>
      <c r="H1207" s="156">
        <f t="shared" si="428"/>
        <v>100</v>
      </c>
      <c r="I1207" s="207"/>
      <c r="J1207" s="157"/>
      <c r="K1207" s="157"/>
      <c r="L1207" s="157">
        <v>100</v>
      </c>
      <c r="M1207" s="157"/>
      <c r="N1207" s="354">
        <v>100</v>
      </c>
      <c r="O1207" s="331"/>
      <c r="P1207" s="354">
        <f t="shared" si="445"/>
        <v>100</v>
      </c>
      <c r="Q1207" s="331"/>
      <c r="R1207" s="377">
        <f t="shared" si="447"/>
        <v>100</v>
      </c>
      <c r="S1207" s="331"/>
      <c r="T1207" s="373"/>
    </row>
    <row r="1208" spans="1:114" ht="14.1" customHeight="1" x14ac:dyDescent="0.25">
      <c r="A1208" s="38" t="s">
        <v>540</v>
      </c>
      <c r="B1208" s="39">
        <v>10</v>
      </c>
      <c r="C1208" s="40" t="s">
        <v>541</v>
      </c>
      <c r="D1208" s="48">
        <f>+D1209+D1226+D1246+D1255+D1257+D1260+D1265+D1266+D1269+D1271+D1286+D1289</f>
        <v>1045251</v>
      </c>
      <c r="E1208" s="48" t="e">
        <f>+E1209+E1226+E1246+E1255+E1257+E1260+E1265+E1266+E1269+E1271+E1286+E1289</f>
        <v>#REF!</v>
      </c>
      <c r="F1208" s="48" t="e">
        <f>+F1209+F1226+F1246+F1255+F1257+F1260+F1265+F1266+F1269+F1271+F1286+F1289</f>
        <v>#REF!</v>
      </c>
      <c r="G1208" s="309"/>
      <c r="H1208" s="48" t="e">
        <f t="shared" si="428"/>
        <v>#REF!</v>
      </c>
      <c r="I1208" s="277">
        <f>+I1209+I1226+I1246+I1255+I1257+I1260+I1265+I1266+I1269+I1271+I1286+I1289</f>
        <v>9040</v>
      </c>
      <c r="J1208" s="41">
        <f>+J1209+J1226+J1246+J1255+J1257+J1260+J1265+J1266+J1269+J1271+J1286+J1289</f>
        <v>61350</v>
      </c>
      <c r="K1208" s="41">
        <f>+K1209+K1226+K1246+K1255+K1257+K1260+K1265+K1266+K1269+K1271+K1286+K1289</f>
        <v>41619</v>
      </c>
      <c r="L1208" s="41">
        <f>+L1209+L1226+L1246+L1255+L1257+L1260+L1265+L1266+L1269+L1271+L1286+L1289</f>
        <v>1370146</v>
      </c>
      <c r="M1208" s="41">
        <f>+M1209+M1226+M1246+M1255+M1257+M1260+M1265+M1266+M1269+M1271+M1286+M1289</f>
        <v>1109252.49</v>
      </c>
      <c r="N1208" s="427">
        <f>+N1209+N1226+N1246+N1255+N1260+N1265+N1269+N1271+N1286+N1289</f>
        <v>1178203</v>
      </c>
      <c r="O1208" s="327">
        <f>+O1209+O1226+O1246+O1255+O1260+O1265+O1269+O1271+O1286+O1288+O1289</f>
        <v>19469</v>
      </c>
      <c r="P1208" s="327">
        <f>+P1209+P1226+P1246+P1255+P1260+P1265+P1269+P1271+P1286+P1288+P1289</f>
        <v>1197672</v>
      </c>
      <c r="Q1208" s="381">
        <f>+Q1209+Q1216+Q1225+Q1226+Q1246+Q1255+Q1257+Q1260+Q1265+Q1266+Q1269+Q1271+Q1286+Q1288+Q1289</f>
        <v>28532</v>
      </c>
      <c r="R1208" s="380">
        <f>+Q1208+P1208</f>
        <v>1226204</v>
      </c>
      <c r="S1208" s="381">
        <f>+S1209+S1226+S1246+S1255+S1260+S1265+S1269+S1271+S1286+S1289</f>
        <v>621502.19999999995</v>
      </c>
      <c r="T1208" s="373"/>
    </row>
    <row r="1209" spans="1:114" ht="14.1" customHeight="1" x14ac:dyDescent="0.25">
      <c r="A1209" s="67" t="s">
        <v>542</v>
      </c>
      <c r="B1209" s="68">
        <v>10121</v>
      </c>
      <c r="C1209" s="126" t="s">
        <v>543</v>
      </c>
      <c r="D1209" s="109">
        <f>+D1210+D1216+D1222+D1223+D1224</f>
        <v>121705</v>
      </c>
      <c r="E1209" s="109">
        <f>+E1210+E1216+E1222+E1223+E1224</f>
        <v>153840</v>
      </c>
      <c r="F1209" s="109">
        <f>+F1210+F1216+F1222+F1223+F1224</f>
        <v>0</v>
      </c>
      <c r="G1209" s="212">
        <f>+G1210+G1216+G1222+G1223+G1224</f>
        <v>0</v>
      </c>
      <c r="H1209" s="106">
        <f t="shared" si="428"/>
        <v>153840</v>
      </c>
      <c r="I1209" s="297">
        <f>+I1210+I1216+I1222+I1223+I1224</f>
        <v>0</v>
      </c>
      <c r="J1209" s="75">
        <f>+J1216+J1225</f>
        <v>16106</v>
      </c>
      <c r="K1209" s="75">
        <f>+K1216+K1225</f>
        <v>41000</v>
      </c>
      <c r="L1209" s="75">
        <f>+L1210+L1216+L1222+L1223+L1224+L1225</f>
        <v>210946</v>
      </c>
      <c r="M1209" s="75">
        <f>+M1210+M1216+M1222+M1223+M1224+M1225</f>
        <v>138854.32</v>
      </c>
      <c r="N1209" s="352">
        <f>+N1210+N1216+N1222+N1223+N1224+N1225</f>
        <v>183840</v>
      </c>
      <c r="O1209" s="326">
        <f>+O1210+O1216+O1222+O1223+O1224+O1225</f>
        <v>61890</v>
      </c>
      <c r="P1209" s="326">
        <f>+P1210+P1216+P1222+P1223+P1224+P1225</f>
        <v>245730</v>
      </c>
      <c r="Q1209" s="341"/>
      <c r="R1209" s="379">
        <f>+Q1209+P1209</f>
        <v>245730</v>
      </c>
      <c r="S1209" s="224">
        <f>+S1210+S1216+S1222+S1223+S1224+S1225</f>
        <v>119900.2</v>
      </c>
      <c r="T1209" s="373"/>
    </row>
    <row r="1210" spans="1:114" s="5" customFormat="1" ht="14.1" customHeight="1" x14ac:dyDescent="0.25">
      <c r="A1210" s="110" t="s">
        <v>544</v>
      </c>
      <c r="B1210" s="115"/>
      <c r="C1210" s="128" t="s">
        <v>545</v>
      </c>
      <c r="D1210" s="116">
        <f t="shared" ref="D1210:I1210" si="448">+D1214+D1215</f>
        <v>96620</v>
      </c>
      <c r="E1210" s="265">
        <f t="shared" si="448"/>
        <v>109840</v>
      </c>
      <c r="F1210" s="116">
        <f t="shared" si="448"/>
        <v>0</v>
      </c>
      <c r="G1210" s="288">
        <f t="shared" si="448"/>
        <v>0</v>
      </c>
      <c r="H1210" s="156">
        <f t="shared" si="428"/>
        <v>109840</v>
      </c>
      <c r="I1210" s="302">
        <f t="shared" si="448"/>
        <v>0</v>
      </c>
      <c r="J1210" s="204"/>
      <c r="K1210" s="204"/>
      <c r="L1210" s="204">
        <v>109840</v>
      </c>
      <c r="M1210" s="204">
        <v>87810.92</v>
      </c>
      <c r="N1210" s="348">
        <f>+N1214+N1215</f>
        <v>109840</v>
      </c>
      <c r="O1210" s="325">
        <f>+O1214+O1215+O1213+O1211</f>
        <v>17700</v>
      </c>
      <c r="P1210" s="328">
        <f>+P1211+P1213+P1214+P1215</f>
        <v>127540</v>
      </c>
      <c r="Q1210" s="331"/>
      <c r="R1210" s="377">
        <f>+Q1210+P1210</f>
        <v>127540</v>
      </c>
      <c r="S1210" s="331">
        <f>+S1211+S1212+S1213+S1214+S1215</f>
        <v>58626.2</v>
      </c>
      <c r="T1210" s="373"/>
      <c r="U1210" s="373"/>
      <c r="V1210" s="373"/>
      <c r="W1210" s="373"/>
      <c r="X1210" s="373"/>
      <c r="Y1210" s="373"/>
      <c r="Z1210" s="447"/>
      <c r="AA1210" s="447"/>
      <c r="AB1210" s="447"/>
      <c r="AC1210" s="448"/>
      <c r="AD1210" s="448"/>
      <c r="AE1210" s="448"/>
      <c r="AF1210" s="448"/>
      <c r="AG1210" s="448"/>
      <c r="AH1210" s="448"/>
      <c r="AI1210" s="448"/>
      <c r="AJ1210" s="448"/>
      <c r="AK1210" s="448"/>
      <c r="AL1210" s="448"/>
      <c r="AM1210" s="448"/>
      <c r="AN1210" s="448"/>
      <c r="AO1210" s="448"/>
      <c r="AP1210" s="448"/>
      <c r="AQ1210" s="448"/>
      <c r="AR1210" s="448"/>
      <c r="AS1210" s="448"/>
      <c r="AT1210" s="448"/>
      <c r="AU1210" s="448"/>
      <c r="AV1210" s="448"/>
      <c r="AW1210" s="448"/>
      <c r="AX1210" s="448"/>
      <c r="AY1210" s="448"/>
      <c r="AZ1210" s="448"/>
      <c r="BA1210" s="448"/>
      <c r="BB1210" s="448"/>
      <c r="BC1210" s="448"/>
      <c r="BD1210" s="448"/>
      <c r="BE1210" s="448"/>
      <c r="BF1210" s="448"/>
      <c r="BG1210" s="448"/>
      <c r="BH1210" s="448"/>
      <c r="BI1210" s="448"/>
      <c r="BJ1210" s="448"/>
      <c r="BK1210" s="448"/>
      <c r="BL1210" s="448"/>
      <c r="BM1210" s="448"/>
      <c r="BN1210" s="448"/>
      <c r="BO1210" s="448"/>
      <c r="BP1210" s="448"/>
      <c r="BQ1210" s="448"/>
      <c r="BR1210" s="448"/>
      <c r="BS1210" s="448"/>
      <c r="BT1210" s="448"/>
      <c r="BU1210" s="448"/>
      <c r="BV1210" s="448"/>
      <c r="BW1210" s="448"/>
      <c r="BX1210" s="448"/>
      <c r="BY1210" s="448"/>
      <c r="BZ1210" s="448"/>
      <c r="CA1210" s="448"/>
      <c r="CB1210" s="448"/>
      <c r="CC1210" s="448"/>
      <c r="CD1210" s="448"/>
      <c r="CE1210" s="448"/>
      <c r="CF1210" s="448"/>
      <c r="CG1210" s="448"/>
      <c r="CH1210" s="448"/>
      <c r="CI1210" s="448"/>
      <c r="CJ1210" s="448"/>
      <c r="CK1210" s="448"/>
      <c r="CL1210" s="448"/>
      <c r="CM1210" s="448"/>
      <c r="CN1210" s="448"/>
      <c r="CO1210" s="448"/>
      <c r="CP1210" s="448"/>
      <c r="CQ1210" s="448"/>
      <c r="CR1210" s="448"/>
      <c r="CS1210" s="448"/>
      <c r="CT1210" s="448"/>
      <c r="CU1210" s="448"/>
      <c r="CV1210" s="448"/>
      <c r="CW1210" s="448"/>
      <c r="CX1210" s="448"/>
      <c r="CY1210" s="448"/>
      <c r="CZ1210" s="448"/>
      <c r="DA1210" s="448"/>
      <c r="DB1210" s="448"/>
      <c r="DC1210" s="448"/>
      <c r="DD1210" s="448"/>
      <c r="DE1210" s="448"/>
      <c r="DF1210" s="448"/>
      <c r="DG1210" s="448"/>
      <c r="DH1210" s="448"/>
      <c r="DI1210" s="448"/>
      <c r="DJ1210" s="448"/>
    </row>
    <row r="1211" spans="1:114" s="5" customFormat="1" ht="14.1" customHeight="1" x14ac:dyDescent="0.25">
      <c r="A1211" s="110"/>
      <c r="B1211" s="115">
        <v>50</v>
      </c>
      <c r="C1211" s="51" t="s">
        <v>152</v>
      </c>
      <c r="D1211" s="116"/>
      <c r="E1211" s="265"/>
      <c r="F1211" s="116"/>
      <c r="G1211" s="342"/>
      <c r="H1211" s="156"/>
      <c r="I1211" s="302"/>
      <c r="J1211" s="204"/>
      <c r="K1211" s="204"/>
      <c r="L1211" s="204"/>
      <c r="M1211" s="204"/>
      <c r="N1211" s="348"/>
      <c r="O1211" s="221">
        <v>6262</v>
      </c>
      <c r="P1211" s="351">
        <f t="shared" ref="P1211:P1225" si="449">+O1211+N1211</f>
        <v>6262</v>
      </c>
      <c r="Q1211" s="331"/>
      <c r="R1211" s="377">
        <f t="shared" ref="R1211:R1215" si="450">+Q1211+P1211</f>
        <v>6262</v>
      </c>
      <c r="S1211" s="391">
        <v>3951</v>
      </c>
      <c r="T1211" s="373"/>
      <c r="U1211" s="373"/>
      <c r="V1211" s="373"/>
      <c r="W1211" s="373"/>
      <c r="X1211" s="373"/>
      <c r="Y1211" s="373"/>
      <c r="Z1211" s="447"/>
      <c r="AA1211" s="447"/>
      <c r="AB1211" s="447"/>
      <c r="AC1211" s="448"/>
      <c r="AD1211" s="448"/>
      <c r="AE1211" s="448"/>
      <c r="AF1211" s="448"/>
      <c r="AG1211" s="448"/>
      <c r="AH1211" s="448"/>
      <c r="AI1211" s="448"/>
      <c r="AJ1211" s="448"/>
      <c r="AK1211" s="448"/>
      <c r="AL1211" s="448"/>
      <c r="AM1211" s="448"/>
      <c r="AN1211" s="448"/>
      <c r="AO1211" s="448"/>
      <c r="AP1211" s="448"/>
      <c r="AQ1211" s="448"/>
      <c r="AR1211" s="448"/>
      <c r="AS1211" s="448"/>
      <c r="AT1211" s="448"/>
      <c r="AU1211" s="448"/>
      <c r="AV1211" s="448"/>
      <c r="AW1211" s="448"/>
      <c r="AX1211" s="448"/>
      <c r="AY1211" s="448"/>
      <c r="AZ1211" s="448"/>
      <c r="BA1211" s="448"/>
      <c r="BB1211" s="448"/>
      <c r="BC1211" s="448"/>
      <c r="BD1211" s="448"/>
      <c r="BE1211" s="448"/>
      <c r="BF1211" s="448"/>
      <c r="BG1211" s="448"/>
      <c r="BH1211" s="448"/>
      <c r="BI1211" s="448"/>
      <c r="BJ1211" s="448"/>
      <c r="BK1211" s="448"/>
      <c r="BL1211" s="448"/>
      <c r="BM1211" s="448"/>
      <c r="BN1211" s="448"/>
      <c r="BO1211" s="448"/>
      <c r="BP1211" s="448"/>
      <c r="BQ1211" s="448"/>
      <c r="BR1211" s="448"/>
      <c r="BS1211" s="448"/>
      <c r="BT1211" s="448"/>
      <c r="BU1211" s="448"/>
      <c r="BV1211" s="448"/>
      <c r="BW1211" s="448"/>
      <c r="BX1211" s="448"/>
      <c r="BY1211" s="448"/>
      <c r="BZ1211" s="448"/>
      <c r="CA1211" s="448"/>
      <c r="CB1211" s="448"/>
      <c r="CC1211" s="448"/>
      <c r="CD1211" s="448"/>
      <c r="CE1211" s="448"/>
      <c r="CF1211" s="448"/>
      <c r="CG1211" s="448"/>
      <c r="CH1211" s="448"/>
      <c r="CI1211" s="448"/>
      <c r="CJ1211" s="448"/>
      <c r="CK1211" s="448"/>
      <c r="CL1211" s="448"/>
      <c r="CM1211" s="448"/>
      <c r="CN1211" s="448"/>
      <c r="CO1211" s="448"/>
      <c r="CP1211" s="448"/>
      <c r="CQ1211" s="448"/>
      <c r="CR1211" s="448"/>
      <c r="CS1211" s="448"/>
      <c r="CT1211" s="448"/>
      <c r="CU1211" s="448"/>
      <c r="CV1211" s="448"/>
      <c r="CW1211" s="448"/>
      <c r="CX1211" s="448"/>
      <c r="CY1211" s="448"/>
      <c r="CZ1211" s="448"/>
      <c r="DA1211" s="448"/>
      <c r="DB1211" s="448"/>
      <c r="DC1211" s="448"/>
      <c r="DD1211" s="448"/>
      <c r="DE1211" s="448"/>
      <c r="DF1211" s="448"/>
      <c r="DG1211" s="448"/>
      <c r="DH1211" s="448"/>
      <c r="DI1211" s="448"/>
      <c r="DJ1211" s="448"/>
    </row>
    <row r="1212" spans="1:114" s="5" customFormat="1" ht="14.1" customHeight="1" x14ac:dyDescent="0.25">
      <c r="A1212" s="110"/>
      <c r="B1212" s="115">
        <v>5513</v>
      </c>
      <c r="C1212" s="45" t="s">
        <v>500</v>
      </c>
      <c r="D1212" s="116"/>
      <c r="E1212" s="265"/>
      <c r="F1212" s="116"/>
      <c r="G1212" s="342"/>
      <c r="H1212" s="156"/>
      <c r="I1212" s="302"/>
      <c r="J1212" s="204"/>
      <c r="K1212" s="204"/>
      <c r="L1212" s="204"/>
      <c r="M1212" s="204"/>
      <c r="N1212" s="348"/>
      <c r="O1212" s="221"/>
      <c r="P1212" s="351"/>
      <c r="Q1212" s="331"/>
      <c r="R1212" s="377"/>
      <c r="S1212" s="391">
        <v>67.2</v>
      </c>
      <c r="T1212" s="373"/>
      <c r="U1212" s="373"/>
      <c r="V1212" s="373"/>
      <c r="W1212" s="373"/>
      <c r="X1212" s="373"/>
      <c r="Y1212" s="373"/>
      <c r="Z1212" s="447"/>
      <c r="AA1212" s="447"/>
      <c r="AB1212" s="447"/>
      <c r="AC1212" s="448"/>
      <c r="AD1212" s="448"/>
      <c r="AE1212" s="448"/>
      <c r="AF1212" s="448"/>
      <c r="AG1212" s="448"/>
      <c r="AH1212" s="448"/>
      <c r="AI1212" s="448"/>
      <c r="AJ1212" s="448"/>
      <c r="AK1212" s="448"/>
      <c r="AL1212" s="448"/>
      <c r="AM1212" s="448"/>
      <c r="AN1212" s="448"/>
      <c r="AO1212" s="448"/>
      <c r="AP1212" s="448"/>
      <c r="AQ1212" s="448"/>
      <c r="AR1212" s="448"/>
      <c r="AS1212" s="448"/>
      <c r="AT1212" s="448"/>
      <c r="AU1212" s="448"/>
      <c r="AV1212" s="448"/>
      <c r="AW1212" s="448"/>
      <c r="AX1212" s="448"/>
      <c r="AY1212" s="448"/>
      <c r="AZ1212" s="448"/>
      <c r="BA1212" s="448"/>
      <c r="BB1212" s="448"/>
      <c r="BC1212" s="448"/>
      <c r="BD1212" s="448"/>
      <c r="BE1212" s="448"/>
      <c r="BF1212" s="448"/>
      <c r="BG1212" s="448"/>
      <c r="BH1212" s="448"/>
      <c r="BI1212" s="448"/>
      <c r="BJ1212" s="448"/>
      <c r="BK1212" s="448"/>
      <c r="BL1212" s="448"/>
      <c r="BM1212" s="448"/>
      <c r="BN1212" s="448"/>
      <c r="BO1212" s="448"/>
      <c r="BP1212" s="448"/>
      <c r="BQ1212" s="448"/>
      <c r="BR1212" s="448"/>
      <c r="BS1212" s="448"/>
      <c r="BT1212" s="448"/>
      <c r="BU1212" s="448"/>
      <c r="BV1212" s="448"/>
      <c r="BW1212" s="448"/>
      <c r="BX1212" s="448"/>
      <c r="BY1212" s="448"/>
      <c r="BZ1212" s="448"/>
      <c r="CA1212" s="448"/>
      <c r="CB1212" s="448"/>
      <c r="CC1212" s="448"/>
      <c r="CD1212" s="448"/>
      <c r="CE1212" s="448"/>
      <c r="CF1212" s="448"/>
      <c r="CG1212" s="448"/>
      <c r="CH1212" s="448"/>
      <c r="CI1212" s="448"/>
      <c r="CJ1212" s="448"/>
      <c r="CK1212" s="448"/>
      <c r="CL1212" s="448"/>
      <c r="CM1212" s="448"/>
      <c r="CN1212" s="448"/>
      <c r="CO1212" s="448"/>
      <c r="CP1212" s="448"/>
      <c r="CQ1212" s="448"/>
      <c r="CR1212" s="448"/>
      <c r="CS1212" s="448"/>
      <c r="CT1212" s="448"/>
      <c r="CU1212" s="448"/>
      <c r="CV1212" s="448"/>
      <c r="CW1212" s="448"/>
      <c r="CX1212" s="448"/>
      <c r="CY1212" s="448"/>
      <c r="CZ1212" s="448"/>
      <c r="DA1212" s="448"/>
      <c r="DB1212" s="448"/>
      <c r="DC1212" s="448"/>
      <c r="DD1212" s="448"/>
      <c r="DE1212" s="448"/>
      <c r="DF1212" s="448"/>
      <c r="DG1212" s="448"/>
      <c r="DH1212" s="448"/>
      <c r="DI1212" s="448"/>
      <c r="DJ1212" s="448"/>
    </row>
    <row r="1213" spans="1:114" s="5" customFormat="1" ht="14.1" customHeight="1" x14ac:dyDescent="0.25">
      <c r="A1213" s="110"/>
      <c r="B1213" s="115">
        <v>5526</v>
      </c>
      <c r="C1213" s="127" t="s">
        <v>546</v>
      </c>
      <c r="D1213" s="116"/>
      <c r="E1213" s="265"/>
      <c r="F1213" s="116"/>
      <c r="G1213" s="342"/>
      <c r="H1213" s="156"/>
      <c r="I1213" s="302"/>
      <c r="J1213" s="204"/>
      <c r="K1213" s="204"/>
      <c r="L1213" s="204"/>
      <c r="M1213" s="204"/>
      <c r="N1213" s="348"/>
      <c r="O1213" s="226">
        <v>7200</v>
      </c>
      <c r="P1213" s="351">
        <f t="shared" si="449"/>
        <v>7200</v>
      </c>
      <c r="Q1213" s="331"/>
      <c r="R1213" s="377">
        <f t="shared" si="450"/>
        <v>7200</v>
      </c>
      <c r="S1213" s="391">
        <v>1051</v>
      </c>
      <c r="T1213" s="373"/>
      <c r="U1213" s="373"/>
      <c r="V1213" s="373"/>
      <c r="W1213" s="373"/>
      <c r="X1213" s="373"/>
      <c r="Y1213" s="373"/>
      <c r="Z1213" s="447"/>
      <c r="AA1213" s="447"/>
      <c r="AB1213" s="447"/>
      <c r="AC1213" s="448"/>
      <c r="AD1213" s="448"/>
      <c r="AE1213" s="448"/>
      <c r="AF1213" s="448"/>
      <c r="AG1213" s="448"/>
      <c r="AH1213" s="448"/>
      <c r="AI1213" s="448"/>
      <c r="AJ1213" s="448"/>
      <c r="AK1213" s="448"/>
      <c r="AL1213" s="448"/>
      <c r="AM1213" s="448"/>
      <c r="AN1213" s="448"/>
      <c r="AO1213" s="448"/>
      <c r="AP1213" s="448"/>
      <c r="AQ1213" s="448"/>
      <c r="AR1213" s="448"/>
      <c r="AS1213" s="448"/>
      <c r="AT1213" s="448"/>
      <c r="AU1213" s="448"/>
      <c r="AV1213" s="448"/>
      <c r="AW1213" s="448"/>
      <c r="AX1213" s="448"/>
      <c r="AY1213" s="448"/>
      <c r="AZ1213" s="448"/>
      <c r="BA1213" s="448"/>
      <c r="BB1213" s="448"/>
      <c r="BC1213" s="448"/>
      <c r="BD1213" s="448"/>
      <c r="BE1213" s="448"/>
      <c r="BF1213" s="448"/>
      <c r="BG1213" s="448"/>
      <c r="BH1213" s="448"/>
      <c r="BI1213" s="448"/>
      <c r="BJ1213" s="448"/>
      <c r="BK1213" s="448"/>
      <c r="BL1213" s="448"/>
      <c r="BM1213" s="448"/>
      <c r="BN1213" s="448"/>
      <c r="BO1213" s="448"/>
      <c r="BP1213" s="448"/>
      <c r="BQ1213" s="448"/>
      <c r="BR1213" s="448"/>
      <c r="BS1213" s="448"/>
      <c r="BT1213" s="448"/>
      <c r="BU1213" s="448"/>
      <c r="BV1213" s="448"/>
      <c r="BW1213" s="448"/>
      <c r="BX1213" s="448"/>
      <c r="BY1213" s="448"/>
      <c r="BZ1213" s="448"/>
      <c r="CA1213" s="448"/>
      <c r="CB1213" s="448"/>
      <c r="CC1213" s="448"/>
      <c r="CD1213" s="448"/>
      <c r="CE1213" s="448"/>
      <c r="CF1213" s="448"/>
      <c r="CG1213" s="448"/>
      <c r="CH1213" s="448"/>
      <c r="CI1213" s="448"/>
      <c r="CJ1213" s="448"/>
      <c r="CK1213" s="448"/>
      <c r="CL1213" s="448"/>
      <c r="CM1213" s="448"/>
      <c r="CN1213" s="448"/>
      <c r="CO1213" s="448"/>
      <c r="CP1213" s="448"/>
      <c r="CQ1213" s="448"/>
      <c r="CR1213" s="448"/>
      <c r="CS1213" s="448"/>
      <c r="CT1213" s="448"/>
      <c r="CU1213" s="448"/>
      <c r="CV1213" s="448"/>
      <c r="CW1213" s="448"/>
      <c r="CX1213" s="448"/>
      <c r="CY1213" s="448"/>
      <c r="CZ1213" s="448"/>
      <c r="DA1213" s="448"/>
      <c r="DB1213" s="448"/>
      <c r="DC1213" s="448"/>
      <c r="DD1213" s="448"/>
      <c r="DE1213" s="448"/>
      <c r="DF1213" s="448"/>
      <c r="DG1213" s="448"/>
      <c r="DH1213" s="448"/>
      <c r="DI1213" s="448"/>
      <c r="DJ1213" s="448"/>
    </row>
    <row r="1214" spans="1:114" ht="14.1" customHeight="1" x14ac:dyDescent="0.25">
      <c r="A1214" s="43"/>
      <c r="B1214" s="44" t="s">
        <v>547</v>
      </c>
      <c r="C1214" s="45" t="s">
        <v>548</v>
      </c>
      <c r="D1214" s="20">
        <v>84113</v>
      </c>
      <c r="E1214" s="156">
        <v>93840</v>
      </c>
      <c r="F1214" s="20"/>
      <c r="G1214" s="273"/>
      <c r="H1214" s="156">
        <f t="shared" si="428"/>
        <v>93840</v>
      </c>
      <c r="I1214" s="207"/>
      <c r="J1214" s="157"/>
      <c r="K1214" s="157"/>
      <c r="L1214" s="157">
        <v>93840</v>
      </c>
      <c r="M1214" s="157">
        <v>80861.119999999995</v>
      </c>
      <c r="N1214" s="351">
        <v>93840</v>
      </c>
      <c r="O1214" s="225">
        <v>12238</v>
      </c>
      <c r="P1214" s="351">
        <f t="shared" si="449"/>
        <v>106078</v>
      </c>
      <c r="Q1214" s="331"/>
      <c r="R1214" s="377">
        <f t="shared" si="450"/>
        <v>106078</v>
      </c>
      <c r="S1214" s="391">
        <v>48161</v>
      </c>
      <c r="T1214" s="373"/>
    </row>
    <row r="1215" spans="1:114" ht="14.1" customHeight="1" x14ac:dyDescent="0.25">
      <c r="A1215" s="43"/>
      <c r="B1215" s="44" t="s">
        <v>549</v>
      </c>
      <c r="C1215" s="45" t="s">
        <v>550</v>
      </c>
      <c r="D1215" s="20">
        <v>12507</v>
      </c>
      <c r="E1215" s="156">
        <v>16000</v>
      </c>
      <c r="F1215" s="20"/>
      <c r="G1215" s="273"/>
      <c r="H1215" s="156">
        <f t="shared" si="428"/>
        <v>16000</v>
      </c>
      <c r="I1215" s="207"/>
      <c r="J1215" s="157"/>
      <c r="K1215" s="157"/>
      <c r="L1215" s="157">
        <v>16000</v>
      </c>
      <c r="M1215" s="157">
        <v>6949.8</v>
      </c>
      <c r="N1215" s="351">
        <v>16000</v>
      </c>
      <c r="O1215" s="225">
        <v>-8000</v>
      </c>
      <c r="P1215" s="351">
        <f t="shared" si="449"/>
        <v>8000</v>
      </c>
      <c r="Q1215" s="331"/>
      <c r="R1215" s="377">
        <f t="shared" si="450"/>
        <v>8000</v>
      </c>
      <c r="S1215" s="391">
        <v>5396</v>
      </c>
      <c r="T1215" s="373"/>
      <c r="AC1215" s="345"/>
      <c r="AD1215" s="345"/>
      <c r="AE1215" s="345"/>
      <c r="AF1215" s="345"/>
      <c r="AG1215" s="345"/>
      <c r="AH1215" s="345"/>
      <c r="AI1215" s="345"/>
      <c r="AJ1215" s="345"/>
      <c r="AK1215" s="345"/>
      <c r="AL1215" s="345"/>
      <c r="AM1215" s="345"/>
      <c r="AN1215" s="345"/>
      <c r="AO1215" s="345"/>
      <c r="AP1215" s="345"/>
      <c r="AQ1215" s="345"/>
      <c r="AR1215" s="345"/>
      <c r="AS1215" s="345"/>
      <c r="AT1215" s="345"/>
      <c r="AU1215" s="345"/>
      <c r="AV1215" s="345"/>
      <c r="AW1215" s="345"/>
      <c r="AX1215" s="345"/>
      <c r="AY1215" s="345"/>
      <c r="AZ1215" s="345"/>
      <c r="BA1215" s="345"/>
      <c r="BB1215" s="345"/>
      <c r="BC1215" s="345"/>
      <c r="BD1215" s="345"/>
      <c r="BE1215" s="345"/>
      <c r="BF1215" s="345"/>
      <c r="BG1215" s="345"/>
      <c r="BH1215" s="345"/>
      <c r="BI1215" s="345"/>
      <c r="BJ1215" s="345"/>
      <c r="BK1215" s="345"/>
      <c r="BL1215" s="345"/>
      <c r="BM1215" s="345"/>
      <c r="BN1215" s="345"/>
      <c r="BO1215" s="345"/>
      <c r="BP1215" s="345"/>
      <c r="BQ1215" s="345"/>
      <c r="BR1215" s="345"/>
      <c r="BS1215" s="345"/>
      <c r="BT1215" s="345"/>
      <c r="BU1215" s="345"/>
      <c r="BV1215" s="345"/>
      <c r="BW1215" s="345"/>
      <c r="BX1215" s="345"/>
    </row>
    <row r="1216" spans="1:114" s="316" customFormat="1" ht="14.1" customHeight="1" x14ac:dyDescent="0.25">
      <c r="A1216" s="392" t="s">
        <v>551</v>
      </c>
      <c r="B1216" s="467"/>
      <c r="C1216" s="468" t="s">
        <v>552</v>
      </c>
      <c r="D1216" s="173">
        <f t="shared" ref="D1216:I1216" si="451">+D1218+D1219</f>
        <v>16595</v>
      </c>
      <c r="E1216" s="173">
        <f t="shared" si="451"/>
        <v>27000</v>
      </c>
      <c r="F1216" s="173">
        <f t="shared" si="451"/>
        <v>0</v>
      </c>
      <c r="G1216" s="204">
        <f t="shared" si="451"/>
        <v>0</v>
      </c>
      <c r="H1216" s="156">
        <f t="shared" si="428"/>
        <v>27000</v>
      </c>
      <c r="I1216" s="279">
        <f t="shared" si="451"/>
        <v>0</v>
      </c>
      <c r="J1216" s="204">
        <f>+J1218</f>
        <v>9266</v>
      </c>
      <c r="K1216" s="204"/>
      <c r="L1216" s="204">
        <v>36266</v>
      </c>
      <c r="M1216" s="204">
        <v>13472.4</v>
      </c>
      <c r="N1216" s="353">
        <f>+N1218+N1219</f>
        <v>27000</v>
      </c>
      <c r="O1216" s="328">
        <f>+O1217+O1218+O1219+O1221</f>
        <v>70190</v>
      </c>
      <c r="P1216" s="353">
        <f>+O1216+N1216</f>
        <v>97190</v>
      </c>
      <c r="Q1216" s="331"/>
      <c r="R1216" s="378">
        <f>+Q1216+P1216</f>
        <v>97190</v>
      </c>
      <c r="S1216" s="226">
        <f>+S1217+S1218+S1219+S1220+S1221</f>
        <v>31766</v>
      </c>
      <c r="T1216" s="373"/>
      <c r="U1216" s="373"/>
      <c r="V1216" s="373"/>
      <c r="W1216" s="373"/>
      <c r="X1216" s="373"/>
      <c r="Y1216" s="373"/>
      <c r="Z1216" s="447"/>
      <c r="AA1216" s="447"/>
      <c r="AB1216" s="447"/>
      <c r="AC1216" s="447"/>
      <c r="AD1216" s="447"/>
      <c r="AE1216" s="447"/>
      <c r="AF1216" s="447"/>
      <c r="AG1216" s="447"/>
      <c r="AH1216" s="447"/>
      <c r="AI1216" s="447"/>
      <c r="AJ1216" s="447"/>
      <c r="AK1216" s="447"/>
      <c r="AL1216" s="447"/>
      <c r="AM1216" s="447"/>
      <c r="AN1216" s="447"/>
      <c r="AO1216" s="447"/>
      <c r="AP1216" s="447"/>
      <c r="AQ1216" s="447"/>
      <c r="AR1216" s="447"/>
      <c r="AS1216" s="447"/>
      <c r="AT1216" s="447"/>
      <c r="AU1216" s="447"/>
      <c r="AV1216" s="447"/>
      <c r="AW1216" s="447"/>
      <c r="AX1216" s="447"/>
      <c r="AY1216" s="447"/>
      <c r="AZ1216" s="447"/>
      <c r="BA1216" s="447"/>
      <c r="BB1216" s="447"/>
      <c r="BC1216" s="447"/>
      <c r="BD1216" s="447"/>
      <c r="BE1216" s="447"/>
      <c r="BF1216" s="447"/>
      <c r="BG1216" s="447"/>
      <c r="BH1216" s="447"/>
      <c r="BI1216" s="447"/>
      <c r="BJ1216" s="447"/>
      <c r="BK1216" s="447"/>
      <c r="BL1216" s="447"/>
      <c r="BM1216" s="447"/>
      <c r="BN1216" s="447"/>
      <c r="BO1216" s="447"/>
      <c r="BP1216" s="447"/>
      <c r="BQ1216" s="447"/>
      <c r="BR1216" s="447"/>
      <c r="BS1216" s="447"/>
      <c r="BT1216" s="447"/>
      <c r="BU1216" s="447"/>
      <c r="BV1216" s="447"/>
      <c r="BW1216" s="447"/>
      <c r="BX1216" s="447"/>
      <c r="BY1216" s="447"/>
      <c r="BZ1216" s="447"/>
      <c r="CA1216" s="447"/>
      <c r="CB1216" s="447"/>
      <c r="CC1216" s="447"/>
      <c r="CD1216" s="447"/>
      <c r="CE1216" s="447"/>
      <c r="CF1216" s="447"/>
      <c r="CG1216" s="447"/>
      <c r="CH1216" s="447"/>
      <c r="CI1216" s="447"/>
      <c r="CJ1216" s="447"/>
      <c r="CK1216" s="447"/>
      <c r="CL1216" s="447"/>
      <c r="CM1216" s="447"/>
      <c r="CN1216" s="447"/>
      <c r="CO1216" s="447"/>
      <c r="CP1216" s="447"/>
      <c r="CQ1216" s="447"/>
      <c r="CR1216" s="447"/>
      <c r="CS1216" s="447"/>
      <c r="CT1216" s="447"/>
      <c r="CU1216" s="447"/>
      <c r="CV1216" s="447"/>
      <c r="CW1216" s="447"/>
      <c r="CX1216" s="447"/>
      <c r="CY1216" s="447"/>
      <c r="CZ1216" s="447"/>
      <c r="DA1216" s="447"/>
      <c r="DB1216" s="447"/>
      <c r="DC1216" s="447"/>
      <c r="DD1216" s="447"/>
      <c r="DE1216" s="447"/>
      <c r="DF1216" s="447"/>
      <c r="DG1216" s="447"/>
      <c r="DH1216" s="447"/>
      <c r="DI1216" s="447"/>
      <c r="DJ1216" s="447"/>
    </row>
    <row r="1217" spans="1:114" s="5" customFormat="1" ht="14.1" customHeight="1" x14ac:dyDescent="0.25">
      <c r="A1217" s="110"/>
      <c r="B1217" s="44">
        <v>50</v>
      </c>
      <c r="C1217" s="51" t="s">
        <v>152</v>
      </c>
      <c r="D1217" s="105"/>
      <c r="E1217" s="173"/>
      <c r="F1217" s="105"/>
      <c r="G1217" s="342"/>
      <c r="H1217" s="156"/>
      <c r="I1217" s="279"/>
      <c r="J1217" s="204"/>
      <c r="K1217" s="204"/>
      <c r="L1217" s="204"/>
      <c r="M1217" s="204"/>
      <c r="N1217" s="348"/>
      <c r="O1217" s="226">
        <v>12435</v>
      </c>
      <c r="P1217" s="354">
        <f t="shared" si="449"/>
        <v>12435</v>
      </c>
      <c r="Q1217" s="331"/>
      <c r="R1217" s="377">
        <f>+Q1217+P1217</f>
        <v>12435</v>
      </c>
      <c r="S1217" s="331">
        <v>5908</v>
      </c>
      <c r="T1217" s="373"/>
      <c r="U1217" s="373"/>
      <c r="V1217" s="373"/>
      <c r="W1217" s="373"/>
      <c r="X1217" s="373"/>
      <c r="Y1217" s="373"/>
      <c r="Z1217" s="447"/>
      <c r="AA1217" s="447"/>
      <c r="AB1217" s="447"/>
      <c r="AC1217" s="448"/>
      <c r="AD1217" s="448"/>
      <c r="AE1217" s="448"/>
      <c r="AF1217" s="448"/>
      <c r="AG1217" s="448"/>
      <c r="AH1217" s="448"/>
      <c r="AI1217" s="448"/>
      <c r="AJ1217" s="448"/>
      <c r="AK1217" s="448"/>
      <c r="AL1217" s="448"/>
      <c r="AM1217" s="448"/>
      <c r="AN1217" s="448"/>
      <c r="AO1217" s="448"/>
      <c r="AP1217" s="448"/>
      <c r="AQ1217" s="448"/>
      <c r="AR1217" s="448"/>
      <c r="AS1217" s="448"/>
      <c r="AT1217" s="448"/>
      <c r="AU1217" s="448"/>
      <c r="AV1217" s="448"/>
      <c r="AW1217" s="448"/>
      <c r="AX1217" s="448"/>
      <c r="AY1217" s="448"/>
      <c r="AZ1217" s="448"/>
      <c r="BA1217" s="448"/>
      <c r="BB1217" s="448"/>
      <c r="BC1217" s="448"/>
      <c r="BD1217" s="448"/>
      <c r="BE1217" s="448"/>
      <c r="BF1217" s="448"/>
      <c r="BG1217" s="448"/>
      <c r="BH1217" s="448"/>
      <c r="BI1217" s="448"/>
      <c r="BJ1217" s="448"/>
      <c r="BK1217" s="448"/>
      <c r="BL1217" s="448"/>
      <c r="BM1217" s="448"/>
      <c r="BN1217" s="448"/>
      <c r="BO1217" s="448"/>
      <c r="BP1217" s="448"/>
      <c r="BQ1217" s="448"/>
      <c r="BR1217" s="448"/>
      <c r="BS1217" s="448"/>
      <c r="BT1217" s="448"/>
      <c r="BU1217" s="448"/>
      <c r="BV1217" s="448"/>
      <c r="BW1217" s="448"/>
      <c r="BX1217" s="448"/>
      <c r="BY1217" s="448"/>
      <c r="BZ1217" s="448"/>
      <c r="CA1217" s="448"/>
      <c r="CB1217" s="448"/>
      <c r="CC1217" s="448"/>
      <c r="CD1217" s="448"/>
      <c r="CE1217" s="448"/>
      <c r="CF1217" s="448"/>
      <c r="CG1217" s="448"/>
      <c r="CH1217" s="448"/>
      <c r="CI1217" s="448"/>
      <c r="CJ1217" s="448"/>
      <c r="CK1217" s="448"/>
      <c r="CL1217" s="448"/>
      <c r="CM1217" s="448"/>
      <c r="CN1217" s="448"/>
      <c r="CO1217" s="448"/>
      <c r="CP1217" s="448"/>
      <c r="CQ1217" s="448"/>
      <c r="CR1217" s="448"/>
      <c r="CS1217" s="448"/>
      <c r="CT1217" s="448"/>
      <c r="CU1217" s="448"/>
      <c r="CV1217" s="448"/>
      <c r="CW1217" s="448"/>
      <c r="CX1217" s="448"/>
      <c r="CY1217" s="448"/>
      <c r="CZ1217" s="448"/>
      <c r="DA1217" s="448"/>
      <c r="DB1217" s="448"/>
      <c r="DC1217" s="448"/>
      <c r="DD1217" s="448"/>
      <c r="DE1217" s="448"/>
      <c r="DF1217" s="448"/>
      <c r="DG1217" s="448"/>
      <c r="DH1217" s="448"/>
      <c r="DI1217" s="448"/>
      <c r="DJ1217" s="448"/>
    </row>
    <row r="1218" spans="1:114" ht="14.1" customHeight="1" x14ac:dyDescent="0.25">
      <c r="A1218" s="43"/>
      <c r="B1218" s="44" t="s">
        <v>547</v>
      </c>
      <c r="C1218" s="129" t="s">
        <v>548</v>
      </c>
      <c r="D1218" s="20">
        <v>10820</v>
      </c>
      <c r="E1218" s="156">
        <v>20000</v>
      </c>
      <c r="F1218" s="20"/>
      <c r="G1218" s="273"/>
      <c r="H1218" s="156">
        <f t="shared" si="428"/>
        <v>20000</v>
      </c>
      <c r="I1218" s="207"/>
      <c r="J1218" s="157">
        <v>9266</v>
      </c>
      <c r="K1218" s="157"/>
      <c r="L1218" s="157">
        <v>29266</v>
      </c>
      <c r="M1218" s="157">
        <v>7770</v>
      </c>
      <c r="N1218" s="351">
        <v>20000</v>
      </c>
      <c r="O1218" s="225"/>
      <c r="P1218" s="351">
        <f t="shared" si="449"/>
        <v>20000</v>
      </c>
      <c r="Q1218" s="331"/>
      <c r="R1218" s="377">
        <f t="shared" ref="R1218:R1224" si="452">+Q1218+P1218</f>
        <v>20000</v>
      </c>
      <c r="S1218" s="331">
        <v>7466</v>
      </c>
      <c r="T1218" s="373"/>
    </row>
    <row r="1219" spans="1:114" ht="14.1" customHeight="1" x14ac:dyDescent="0.25">
      <c r="A1219" s="43"/>
      <c r="B1219" s="130">
        <v>4137</v>
      </c>
      <c r="C1219" s="127" t="s">
        <v>553</v>
      </c>
      <c r="D1219" s="20">
        <v>5775</v>
      </c>
      <c r="E1219" s="156">
        <v>7000</v>
      </c>
      <c r="F1219" s="20"/>
      <c r="G1219" s="273"/>
      <c r="H1219" s="156">
        <f t="shared" si="428"/>
        <v>7000</v>
      </c>
      <c r="I1219" s="207"/>
      <c r="J1219" s="157"/>
      <c r="K1219" s="157"/>
      <c r="L1219" s="157">
        <v>7000</v>
      </c>
      <c r="M1219" s="157">
        <v>5702.4</v>
      </c>
      <c r="N1219" s="351">
        <v>7000</v>
      </c>
      <c r="O1219" s="225"/>
      <c r="P1219" s="351">
        <f t="shared" si="449"/>
        <v>7000</v>
      </c>
      <c r="Q1219" s="331"/>
      <c r="R1219" s="377">
        <f t="shared" si="452"/>
        <v>7000</v>
      </c>
      <c r="S1219" s="331">
        <v>2698</v>
      </c>
      <c r="T1219" s="373"/>
    </row>
    <row r="1220" spans="1:114" ht="14.1" customHeight="1" x14ac:dyDescent="0.25">
      <c r="A1220" s="43"/>
      <c r="B1220" s="130">
        <v>5513</v>
      </c>
      <c r="C1220" s="45" t="s">
        <v>500</v>
      </c>
      <c r="D1220" s="20"/>
      <c r="E1220" s="156"/>
      <c r="F1220" s="20"/>
      <c r="G1220" s="273"/>
      <c r="H1220" s="156"/>
      <c r="I1220" s="207"/>
      <c r="J1220" s="157"/>
      <c r="K1220" s="157"/>
      <c r="L1220" s="157"/>
      <c r="M1220" s="157"/>
      <c r="N1220" s="351"/>
      <c r="O1220" s="225"/>
      <c r="P1220" s="351"/>
      <c r="Q1220" s="331"/>
      <c r="R1220" s="377"/>
      <c r="S1220" s="331">
        <v>26</v>
      </c>
      <c r="T1220" s="373"/>
    </row>
    <row r="1221" spans="1:114" ht="14.1" customHeight="1" x14ac:dyDescent="0.25">
      <c r="A1221" s="43"/>
      <c r="B1221" s="130">
        <v>5526</v>
      </c>
      <c r="C1221" s="127" t="s">
        <v>554</v>
      </c>
      <c r="D1221" s="20"/>
      <c r="E1221" s="156"/>
      <c r="F1221" s="20"/>
      <c r="G1221" s="273"/>
      <c r="H1221" s="156"/>
      <c r="I1221" s="207"/>
      <c r="J1221" s="157"/>
      <c r="K1221" s="157"/>
      <c r="L1221" s="156"/>
      <c r="M1221" s="156"/>
      <c r="N1221" s="351"/>
      <c r="O1221" s="225">
        <v>57755</v>
      </c>
      <c r="P1221" s="351">
        <f t="shared" si="449"/>
        <v>57755</v>
      </c>
      <c r="Q1221" s="331"/>
      <c r="R1221" s="377">
        <f t="shared" si="452"/>
        <v>57755</v>
      </c>
      <c r="S1221" s="331">
        <v>15668</v>
      </c>
      <c r="T1221" s="373"/>
    </row>
    <row r="1222" spans="1:114" ht="14.1" customHeight="1" x14ac:dyDescent="0.25">
      <c r="A1222" s="43" t="s">
        <v>555</v>
      </c>
      <c r="B1222" s="130">
        <v>4130</v>
      </c>
      <c r="C1222" s="127" t="s">
        <v>556</v>
      </c>
      <c r="D1222" s="20">
        <v>5950</v>
      </c>
      <c r="E1222" s="156">
        <v>12000</v>
      </c>
      <c r="F1222" s="20"/>
      <c r="G1222" s="273"/>
      <c r="H1222" s="156">
        <f t="shared" si="428"/>
        <v>12000</v>
      </c>
      <c r="I1222" s="207"/>
      <c r="J1222" s="157"/>
      <c r="K1222" s="157"/>
      <c r="L1222" s="172">
        <v>12000</v>
      </c>
      <c r="M1222" s="172">
        <v>1785</v>
      </c>
      <c r="N1222" s="351">
        <v>12000</v>
      </c>
      <c r="O1222" s="225">
        <v>-12000</v>
      </c>
      <c r="P1222" s="351">
        <f t="shared" si="449"/>
        <v>0</v>
      </c>
      <c r="Q1222" s="331"/>
      <c r="R1222" s="377">
        <f t="shared" si="452"/>
        <v>0</v>
      </c>
      <c r="S1222" s="331"/>
      <c r="T1222" s="373"/>
    </row>
    <row r="1223" spans="1:114" ht="14.1" customHeight="1" x14ac:dyDescent="0.25">
      <c r="A1223" s="43" t="s">
        <v>557</v>
      </c>
      <c r="B1223" s="44">
        <v>4133</v>
      </c>
      <c r="C1223" s="131" t="s">
        <v>558</v>
      </c>
      <c r="D1223" s="20">
        <v>2240</v>
      </c>
      <c r="E1223" s="156">
        <v>3000</v>
      </c>
      <c r="F1223" s="20"/>
      <c r="G1223" s="273"/>
      <c r="H1223" s="156">
        <f t="shared" si="428"/>
        <v>3000</v>
      </c>
      <c r="I1223" s="207"/>
      <c r="J1223" s="157"/>
      <c r="K1223" s="157"/>
      <c r="L1223" s="157">
        <v>3000</v>
      </c>
      <c r="M1223" s="157">
        <v>800</v>
      </c>
      <c r="N1223" s="351">
        <v>3000</v>
      </c>
      <c r="O1223" s="225">
        <v>-3000</v>
      </c>
      <c r="P1223" s="351">
        <f t="shared" si="449"/>
        <v>0</v>
      </c>
      <c r="Q1223" s="222"/>
      <c r="R1223" s="377">
        <f t="shared" si="452"/>
        <v>0</v>
      </c>
      <c r="S1223" s="331"/>
      <c r="T1223" s="373"/>
    </row>
    <row r="1224" spans="1:114" ht="14.1" customHeight="1" x14ac:dyDescent="0.25">
      <c r="A1224" s="43" t="s">
        <v>559</v>
      </c>
      <c r="B1224" s="44" t="s">
        <v>560</v>
      </c>
      <c r="C1224" s="45" t="s">
        <v>561</v>
      </c>
      <c r="D1224" s="20">
        <v>300</v>
      </c>
      <c r="E1224" s="156">
        <v>2000</v>
      </c>
      <c r="F1224" s="20"/>
      <c r="G1224" s="273"/>
      <c r="H1224" s="156">
        <f t="shared" si="428"/>
        <v>2000</v>
      </c>
      <c r="I1224" s="207"/>
      <c r="J1224" s="157"/>
      <c r="K1224" s="157"/>
      <c r="L1224" s="157">
        <v>2000</v>
      </c>
      <c r="M1224" s="157">
        <v>724</v>
      </c>
      <c r="N1224" s="351">
        <v>2000</v>
      </c>
      <c r="O1224" s="225">
        <v>-2000</v>
      </c>
      <c r="P1224" s="351">
        <f t="shared" si="449"/>
        <v>0</v>
      </c>
      <c r="Q1224" s="331"/>
      <c r="R1224" s="377">
        <f t="shared" si="452"/>
        <v>0</v>
      </c>
      <c r="S1224" s="331"/>
      <c r="T1224" s="373"/>
    </row>
    <row r="1225" spans="1:114" s="8" customFormat="1" ht="14.1" customHeight="1" x14ac:dyDescent="0.25">
      <c r="A1225" s="67" t="s">
        <v>562</v>
      </c>
      <c r="B1225" s="68">
        <v>5526</v>
      </c>
      <c r="C1225" s="69" t="s">
        <v>563</v>
      </c>
      <c r="D1225" s="75"/>
      <c r="E1225" s="79"/>
      <c r="F1225" s="79"/>
      <c r="G1225" s="213"/>
      <c r="H1225" s="79"/>
      <c r="I1225" s="239"/>
      <c r="J1225" s="75">
        <v>6840</v>
      </c>
      <c r="K1225" s="75">
        <v>41000</v>
      </c>
      <c r="L1225" s="75">
        <v>47840</v>
      </c>
      <c r="M1225" s="75">
        <v>34262</v>
      </c>
      <c r="N1225" s="352">
        <v>30000</v>
      </c>
      <c r="O1225" s="224">
        <v>-9000</v>
      </c>
      <c r="P1225" s="352">
        <f t="shared" si="449"/>
        <v>21000</v>
      </c>
      <c r="Q1225" s="224"/>
      <c r="R1225" s="379">
        <f>+Q1225+P1225</f>
        <v>21000</v>
      </c>
      <c r="S1225" s="224">
        <v>29508</v>
      </c>
      <c r="T1225" s="428"/>
      <c r="U1225" s="428"/>
      <c r="V1225" s="428"/>
      <c r="W1225" s="428"/>
      <c r="X1225" s="428"/>
      <c r="Y1225" s="428"/>
      <c r="Z1225" s="429"/>
      <c r="AA1225" s="429"/>
      <c r="AB1225" s="429"/>
      <c r="AC1225" s="430"/>
      <c r="AD1225" s="430"/>
      <c r="AE1225" s="430"/>
      <c r="AF1225" s="430"/>
      <c r="AG1225" s="430"/>
      <c r="AH1225" s="430"/>
      <c r="AI1225" s="430"/>
      <c r="AJ1225" s="430"/>
      <c r="AK1225" s="430"/>
      <c r="AL1225" s="430"/>
      <c r="AM1225" s="430"/>
      <c r="AN1225" s="430"/>
      <c r="AO1225" s="430"/>
      <c r="AP1225" s="430"/>
      <c r="AQ1225" s="430"/>
      <c r="AR1225" s="430"/>
      <c r="AS1225" s="430"/>
      <c r="AT1225" s="430"/>
      <c r="AU1225" s="430"/>
      <c r="AV1225" s="430"/>
      <c r="AW1225" s="430"/>
      <c r="AX1225" s="430"/>
      <c r="AY1225" s="430"/>
      <c r="AZ1225" s="430"/>
      <c r="BA1225" s="430"/>
      <c r="BB1225" s="430"/>
      <c r="BC1225" s="430"/>
      <c r="BD1225" s="430"/>
      <c r="BE1225" s="430"/>
      <c r="BF1225" s="430"/>
      <c r="BG1225" s="430"/>
      <c r="BH1225" s="430"/>
      <c r="BI1225" s="430"/>
      <c r="BJ1225" s="430"/>
      <c r="BK1225" s="430"/>
      <c r="BL1225" s="430"/>
      <c r="BM1225" s="430"/>
      <c r="BN1225" s="430"/>
      <c r="BO1225" s="430"/>
      <c r="BP1225" s="430"/>
      <c r="BQ1225" s="430"/>
      <c r="BR1225" s="430"/>
      <c r="BS1225" s="430"/>
      <c r="BT1225" s="430"/>
      <c r="BU1225" s="430"/>
      <c r="BV1225" s="430"/>
      <c r="BW1225" s="430"/>
      <c r="BX1225" s="430"/>
      <c r="BY1225" s="430"/>
      <c r="BZ1225" s="430"/>
      <c r="CA1225" s="430"/>
      <c r="CB1225" s="430"/>
      <c r="CC1225" s="430"/>
      <c r="CD1225" s="430"/>
      <c r="CE1225" s="430"/>
      <c r="CF1225" s="430"/>
      <c r="CG1225" s="430"/>
      <c r="CH1225" s="430"/>
      <c r="CI1225" s="430"/>
      <c r="CJ1225" s="430"/>
      <c r="CK1225" s="430"/>
      <c r="CL1225" s="430"/>
      <c r="CM1225" s="430"/>
      <c r="CN1225" s="430"/>
      <c r="CO1225" s="430"/>
      <c r="CP1225" s="430"/>
      <c r="CQ1225" s="430"/>
      <c r="CR1225" s="430"/>
      <c r="CS1225" s="430"/>
      <c r="CT1225" s="430"/>
      <c r="CU1225" s="430"/>
      <c r="CV1225" s="430"/>
      <c r="CW1225" s="430"/>
      <c r="CX1225" s="430"/>
      <c r="CY1225" s="430"/>
      <c r="CZ1225" s="430"/>
      <c r="DA1225" s="430"/>
      <c r="DB1225" s="430"/>
      <c r="DC1225" s="430"/>
      <c r="DD1225" s="430"/>
      <c r="DE1225" s="430"/>
      <c r="DF1225" s="430"/>
      <c r="DG1225" s="430"/>
      <c r="DH1225" s="430"/>
      <c r="DI1225" s="430"/>
      <c r="DJ1225" s="430"/>
    </row>
    <row r="1226" spans="1:114" ht="14.1" customHeight="1" x14ac:dyDescent="0.25">
      <c r="A1226" s="67" t="s">
        <v>564</v>
      </c>
      <c r="B1226" s="68"/>
      <c r="C1226" s="69" t="s">
        <v>565</v>
      </c>
      <c r="D1226" s="75">
        <f>+D1227+D1228</f>
        <v>56109</v>
      </c>
      <c r="E1226" s="79">
        <f>+E1227+E1228</f>
        <v>66430</v>
      </c>
      <c r="F1226" s="79">
        <f>+F1227+F1228</f>
        <v>0</v>
      </c>
      <c r="G1226" s="238"/>
      <c r="H1226" s="106">
        <f t="shared" si="428"/>
        <v>75470</v>
      </c>
      <c r="I1226" s="239">
        <f>+I1231</f>
        <v>9040</v>
      </c>
      <c r="J1226" s="75"/>
      <c r="K1226" s="75">
        <f>+K1227+K1228</f>
        <v>-26000</v>
      </c>
      <c r="L1226" s="75">
        <f t="shared" ref="L1226:M1226" si="453">+L1227+L1228</f>
        <v>49470</v>
      </c>
      <c r="M1226" s="75">
        <f t="shared" si="453"/>
        <v>41625.26</v>
      </c>
      <c r="N1226" s="352">
        <f>+N1227+N1228</f>
        <v>69530</v>
      </c>
      <c r="O1226" s="224">
        <f>+O1227+O1228</f>
        <v>-27015</v>
      </c>
      <c r="P1226" s="352">
        <f>+O1226+N1226</f>
        <v>42515</v>
      </c>
      <c r="Q1226" s="341">
        <f>+Q1227+Q1228</f>
        <v>3000</v>
      </c>
      <c r="R1226" s="379">
        <f>+Q1226+P1226</f>
        <v>45515</v>
      </c>
      <c r="S1226" s="224">
        <f>+S1227+S1228</f>
        <v>28470</v>
      </c>
      <c r="T1226" s="373"/>
    </row>
    <row r="1227" spans="1:114" ht="14.1" customHeight="1" x14ac:dyDescent="0.25">
      <c r="A1227" s="43"/>
      <c r="B1227" s="50">
        <v>50</v>
      </c>
      <c r="C1227" s="51" t="s">
        <v>152</v>
      </c>
      <c r="D1227" s="19">
        <v>43568</v>
      </c>
      <c r="E1227" s="153">
        <v>62900</v>
      </c>
      <c r="F1227" s="21"/>
      <c r="G1227" s="273"/>
      <c r="H1227" s="156">
        <f t="shared" si="428"/>
        <v>62900</v>
      </c>
      <c r="I1227" s="205"/>
      <c r="J1227" s="184"/>
      <c r="K1227" s="184">
        <v>-26000</v>
      </c>
      <c r="L1227" s="184">
        <v>36900</v>
      </c>
      <c r="M1227" s="184">
        <v>33277.29</v>
      </c>
      <c r="N1227" s="348">
        <v>62900</v>
      </c>
      <c r="O1227" s="221">
        <v>-27015</v>
      </c>
      <c r="P1227" s="353">
        <f t="shared" ref="P1227:P1245" si="454">+O1227+N1227</f>
        <v>35885</v>
      </c>
      <c r="Q1227" s="331"/>
      <c r="R1227" s="156">
        <f>+Q1227+P1227</f>
        <v>35885</v>
      </c>
      <c r="S1227" s="331">
        <v>20927</v>
      </c>
      <c r="T1227" s="373"/>
    </row>
    <row r="1228" spans="1:114" ht="14.1" customHeight="1" x14ac:dyDescent="0.25">
      <c r="A1228" s="43"/>
      <c r="B1228" s="50">
        <v>55</v>
      </c>
      <c r="C1228" s="51" t="s">
        <v>566</v>
      </c>
      <c r="D1228" s="61">
        <f>+D1229+D1230+D1231+D1238+D1239+D1240+D1241+D1242+D1243+D1244+D1245</f>
        <v>12541</v>
      </c>
      <c r="E1228" s="184">
        <f>+E1229+E1230+E1231+E1238+E1239+E1240+E1241+E1243+E1244+E1245</f>
        <v>3530</v>
      </c>
      <c r="F1228" s="21">
        <f>SUM(F1229:F1245)</f>
        <v>0</v>
      </c>
      <c r="G1228" s="273"/>
      <c r="H1228" s="156">
        <f t="shared" si="428"/>
        <v>3530</v>
      </c>
      <c r="I1228" s="205"/>
      <c r="J1228" s="184"/>
      <c r="K1228" s="184"/>
      <c r="L1228" s="184">
        <f>+L1229+L1230+L1231+L1243+L1244+L1245</f>
        <v>12570</v>
      </c>
      <c r="M1228" s="184">
        <f>+M1229+M1230+M1231+M1238+M1239+M1240+M1241+M1242+M1243+M1244+M1245</f>
        <v>8347.9700000000012</v>
      </c>
      <c r="N1228" s="348">
        <f>+N1229+N1230+N1231+N1238+N1239+N1240+N1241+N1242+N1243+N1244+N1245</f>
        <v>6630</v>
      </c>
      <c r="O1228" s="221"/>
      <c r="P1228" s="353">
        <f t="shared" si="454"/>
        <v>6630</v>
      </c>
      <c r="Q1228" s="331">
        <f>+Q1229+Q1230+Q1231+Q1238+Q1239+Q1240+Q1241+Q1242+Q1243+Q1244+Q1245</f>
        <v>3000</v>
      </c>
      <c r="R1228" s="156">
        <f t="shared" ref="R1228:R1245" si="455">+Q1228+P1228</f>
        <v>9630</v>
      </c>
      <c r="S1228" s="331">
        <f>+S1229+S1230+S1231+S1238+S1239+S1240+S1241+S1242+S1243+S1244+S1245</f>
        <v>7543</v>
      </c>
      <c r="T1228" s="373"/>
    </row>
    <row r="1229" spans="1:114" ht="14.1" customHeight="1" x14ac:dyDescent="0.25">
      <c r="A1229" s="43"/>
      <c r="B1229" s="44">
        <v>5500</v>
      </c>
      <c r="C1229" s="53" t="s">
        <v>166</v>
      </c>
      <c r="D1229" s="91">
        <v>277</v>
      </c>
      <c r="E1229" s="156">
        <v>230</v>
      </c>
      <c r="F1229" s="20"/>
      <c r="G1229" s="273"/>
      <c r="H1229" s="156">
        <f t="shared" ref="H1229:H1286" si="456">E1229+I1229</f>
        <v>230</v>
      </c>
      <c r="I1229" s="207"/>
      <c r="J1229" s="157"/>
      <c r="K1229" s="157"/>
      <c r="L1229" s="157">
        <v>230</v>
      </c>
      <c r="M1229" s="157">
        <v>420</v>
      </c>
      <c r="N1229" s="351">
        <v>230</v>
      </c>
      <c r="O1229" s="225"/>
      <c r="P1229" s="354">
        <f t="shared" si="454"/>
        <v>230</v>
      </c>
      <c r="Q1229" s="331"/>
      <c r="R1229" s="156">
        <f t="shared" si="455"/>
        <v>230</v>
      </c>
      <c r="S1229" s="331">
        <v>92</v>
      </c>
      <c r="T1229" s="373"/>
    </row>
    <row r="1230" spans="1:114" ht="14.1" customHeight="1" x14ac:dyDescent="0.25">
      <c r="A1230" s="43"/>
      <c r="B1230" s="44">
        <v>5504</v>
      </c>
      <c r="C1230" s="53" t="s">
        <v>169</v>
      </c>
      <c r="D1230" s="91">
        <v>175</v>
      </c>
      <c r="E1230" s="156">
        <v>300</v>
      </c>
      <c r="F1230" s="20"/>
      <c r="G1230" s="273"/>
      <c r="H1230" s="156">
        <f t="shared" si="456"/>
        <v>300</v>
      </c>
      <c r="I1230" s="207"/>
      <c r="J1230" s="157"/>
      <c r="K1230" s="157"/>
      <c r="L1230" s="157">
        <v>300</v>
      </c>
      <c r="M1230" s="157"/>
      <c r="N1230" s="351">
        <v>300</v>
      </c>
      <c r="O1230" s="225"/>
      <c r="P1230" s="354">
        <f t="shared" si="454"/>
        <v>300</v>
      </c>
      <c r="Q1230" s="331"/>
      <c r="R1230" s="156">
        <f t="shared" si="455"/>
        <v>300</v>
      </c>
      <c r="S1230" s="331"/>
      <c r="T1230" s="373"/>
    </row>
    <row r="1231" spans="1:114" ht="14.1" customHeight="1" x14ac:dyDescent="0.25">
      <c r="A1231" s="43"/>
      <c r="B1231" s="44">
        <v>5511</v>
      </c>
      <c r="C1231" s="45" t="s">
        <v>160</v>
      </c>
      <c r="D1231" s="62">
        <f>SUM(D1232:D1237)</f>
        <v>8160</v>
      </c>
      <c r="E1231" s="156"/>
      <c r="F1231" s="20"/>
      <c r="G1231" s="273"/>
      <c r="H1231" s="156">
        <f t="shared" si="456"/>
        <v>9040</v>
      </c>
      <c r="I1231" s="207">
        <v>9040</v>
      </c>
      <c r="J1231" s="157"/>
      <c r="K1231" s="157"/>
      <c r="L1231" s="157">
        <v>9040</v>
      </c>
      <c r="M1231" s="157">
        <v>6447.21</v>
      </c>
      <c r="N1231" s="351">
        <f>+N1232+N1233+N1234+N1235+N1236+N1237</f>
        <v>3100</v>
      </c>
      <c r="O1231" s="225"/>
      <c r="P1231" s="354">
        <f t="shared" si="454"/>
        <v>3100</v>
      </c>
      <c r="Q1231" s="331">
        <f>+Q1232+Q1233+Q1234+Q1235+Q1236+Q1237</f>
        <v>3000</v>
      </c>
      <c r="R1231" s="156">
        <f t="shared" si="455"/>
        <v>6100</v>
      </c>
      <c r="S1231" s="331">
        <f>+S1232+S1233+S1234+S1235+S1236+S1237</f>
        <v>6257</v>
      </c>
      <c r="T1231" s="373"/>
    </row>
    <row r="1232" spans="1:114" ht="14.1" customHeight="1" x14ac:dyDescent="0.25">
      <c r="A1232" s="43"/>
      <c r="B1232" s="44"/>
      <c r="C1232" s="45" t="s">
        <v>172</v>
      </c>
      <c r="D1232" s="62">
        <v>1895</v>
      </c>
      <c r="E1232" s="156">
        <v>2700</v>
      </c>
      <c r="F1232" s="20"/>
      <c r="G1232" s="273"/>
      <c r="H1232" s="156">
        <f t="shared" si="456"/>
        <v>2700</v>
      </c>
      <c r="I1232" s="207"/>
      <c r="J1232" s="157"/>
      <c r="K1232" s="157"/>
      <c r="L1232" s="157">
        <v>0</v>
      </c>
      <c r="M1232" s="157">
        <v>1123.75</v>
      </c>
      <c r="N1232" s="351">
        <v>2700</v>
      </c>
      <c r="O1232" s="225"/>
      <c r="P1232" s="354">
        <f t="shared" si="454"/>
        <v>2700</v>
      </c>
      <c r="Q1232" s="331"/>
      <c r="R1232" s="156">
        <f t="shared" si="455"/>
        <v>2700</v>
      </c>
      <c r="S1232" s="331">
        <v>904</v>
      </c>
      <c r="T1232" s="373"/>
    </row>
    <row r="1233" spans="1:20" ht="14.1" customHeight="1" x14ac:dyDescent="0.25">
      <c r="A1233" s="43"/>
      <c r="B1233" s="44"/>
      <c r="C1233" s="45" t="s">
        <v>366</v>
      </c>
      <c r="D1233" s="62">
        <v>291</v>
      </c>
      <c r="E1233" s="156"/>
      <c r="F1233" s="20"/>
      <c r="G1233" s="273"/>
      <c r="H1233" s="156">
        <f t="shared" si="456"/>
        <v>0</v>
      </c>
      <c r="I1233" s="207"/>
      <c r="J1233" s="157"/>
      <c r="K1233" s="157"/>
      <c r="L1233" s="157">
        <v>0</v>
      </c>
      <c r="M1233" s="157">
        <v>161.72</v>
      </c>
      <c r="N1233" s="351">
        <v>300</v>
      </c>
      <c r="O1233" s="225"/>
      <c r="P1233" s="354">
        <f t="shared" si="454"/>
        <v>300</v>
      </c>
      <c r="Q1233" s="331"/>
      <c r="R1233" s="156">
        <f t="shared" si="455"/>
        <v>300</v>
      </c>
      <c r="S1233" s="331">
        <v>25</v>
      </c>
      <c r="T1233" s="373"/>
    </row>
    <row r="1234" spans="1:20" ht="14.1" customHeight="1" x14ac:dyDescent="0.25">
      <c r="A1234" s="43"/>
      <c r="B1234" s="44"/>
      <c r="C1234" s="45" t="s">
        <v>176</v>
      </c>
      <c r="D1234" s="62">
        <v>126</v>
      </c>
      <c r="E1234" s="156">
        <v>100</v>
      </c>
      <c r="F1234" s="20"/>
      <c r="G1234" s="273"/>
      <c r="H1234" s="156">
        <f t="shared" si="456"/>
        <v>100</v>
      </c>
      <c r="I1234" s="207"/>
      <c r="J1234" s="157"/>
      <c r="K1234" s="157"/>
      <c r="L1234" s="157"/>
      <c r="M1234" s="157"/>
      <c r="N1234" s="351">
        <v>100</v>
      </c>
      <c r="O1234" s="225"/>
      <c r="P1234" s="354">
        <f t="shared" si="454"/>
        <v>100</v>
      </c>
      <c r="Q1234" s="331"/>
      <c r="R1234" s="156">
        <f t="shared" si="455"/>
        <v>100</v>
      </c>
      <c r="S1234" s="331">
        <v>233</v>
      </c>
      <c r="T1234" s="373"/>
    </row>
    <row r="1235" spans="1:20" ht="14.1" customHeight="1" x14ac:dyDescent="0.25">
      <c r="A1235" s="43"/>
      <c r="B1235" s="44"/>
      <c r="C1235" s="45" t="s">
        <v>342</v>
      </c>
      <c r="D1235" s="62"/>
      <c r="E1235" s="156"/>
      <c r="F1235" s="20"/>
      <c r="G1235" s="273"/>
      <c r="H1235" s="156"/>
      <c r="I1235" s="207"/>
      <c r="J1235" s="157"/>
      <c r="K1235" s="157"/>
      <c r="L1235" s="157"/>
      <c r="M1235" s="157"/>
      <c r="N1235" s="351"/>
      <c r="O1235" s="225"/>
      <c r="P1235" s="354"/>
      <c r="Q1235" s="331">
        <v>3000</v>
      </c>
      <c r="R1235" s="156">
        <v>3000</v>
      </c>
      <c r="S1235" s="331">
        <v>1781</v>
      </c>
      <c r="T1235" s="373"/>
    </row>
    <row r="1236" spans="1:20" ht="14.1" customHeight="1" x14ac:dyDescent="0.25">
      <c r="A1236" s="43"/>
      <c r="B1236" s="44"/>
      <c r="C1236" s="45" t="s">
        <v>378</v>
      </c>
      <c r="D1236" s="62"/>
      <c r="E1236" s="156">
        <v>6240</v>
      </c>
      <c r="F1236" s="20"/>
      <c r="G1236" s="273"/>
      <c r="H1236" s="156">
        <f t="shared" si="456"/>
        <v>6240</v>
      </c>
      <c r="I1236" s="207"/>
      <c r="J1236" s="157"/>
      <c r="K1236" s="157"/>
      <c r="L1236" s="157"/>
      <c r="M1236" s="157"/>
      <c r="N1236" s="351">
        <v>0</v>
      </c>
      <c r="O1236" s="225"/>
      <c r="P1236" s="354">
        <f t="shared" si="454"/>
        <v>0</v>
      </c>
      <c r="Q1236" s="331"/>
      <c r="R1236" s="156">
        <f t="shared" si="455"/>
        <v>0</v>
      </c>
      <c r="S1236" s="331"/>
      <c r="T1236" s="373"/>
    </row>
    <row r="1237" spans="1:20" ht="14.1" customHeight="1" x14ac:dyDescent="0.25">
      <c r="A1237" s="43"/>
      <c r="B1237" s="44"/>
      <c r="C1237" s="45" t="s">
        <v>567</v>
      </c>
      <c r="D1237" s="62">
        <v>5848</v>
      </c>
      <c r="E1237" s="156"/>
      <c r="F1237" s="20"/>
      <c r="G1237" s="273"/>
      <c r="H1237" s="156">
        <f t="shared" si="456"/>
        <v>0</v>
      </c>
      <c r="I1237" s="207"/>
      <c r="J1237" s="157"/>
      <c r="K1237" s="157"/>
      <c r="L1237" s="157"/>
      <c r="M1237" s="157">
        <v>5161</v>
      </c>
      <c r="N1237" s="351">
        <v>0</v>
      </c>
      <c r="O1237" s="225"/>
      <c r="P1237" s="354">
        <f t="shared" si="454"/>
        <v>0</v>
      </c>
      <c r="Q1237" s="331"/>
      <c r="R1237" s="156">
        <f t="shared" si="455"/>
        <v>0</v>
      </c>
      <c r="S1237" s="331">
        <v>3314</v>
      </c>
      <c r="T1237" s="373"/>
    </row>
    <row r="1238" spans="1:20" ht="14.1" customHeight="1" x14ac:dyDescent="0.25">
      <c r="A1238" s="43"/>
      <c r="B1238" s="44">
        <v>5513</v>
      </c>
      <c r="C1238" s="53" t="s">
        <v>500</v>
      </c>
      <c r="D1238" s="62">
        <v>0</v>
      </c>
      <c r="E1238" s="156"/>
      <c r="F1238" s="20"/>
      <c r="G1238" s="273"/>
      <c r="H1238" s="156">
        <f t="shared" si="456"/>
        <v>0</v>
      </c>
      <c r="I1238" s="207"/>
      <c r="J1238" s="157"/>
      <c r="K1238" s="157"/>
      <c r="L1238" s="157"/>
      <c r="M1238" s="157"/>
      <c r="N1238" s="351">
        <v>0</v>
      </c>
      <c r="O1238" s="225"/>
      <c r="P1238" s="354">
        <f t="shared" si="454"/>
        <v>0</v>
      </c>
      <c r="Q1238" s="331"/>
      <c r="R1238" s="156">
        <f t="shared" si="455"/>
        <v>0</v>
      </c>
      <c r="S1238" s="331"/>
      <c r="T1238" s="373"/>
    </row>
    <row r="1239" spans="1:20" ht="14.1" customHeight="1" x14ac:dyDescent="0.25">
      <c r="A1239" s="43"/>
      <c r="B1239" s="44">
        <v>5514</v>
      </c>
      <c r="C1239" s="45" t="s">
        <v>162</v>
      </c>
      <c r="D1239" s="20">
        <v>517</v>
      </c>
      <c r="E1239" s="156"/>
      <c r="F1239" s="20"/>
      <c r="G1239" s="273"/>
      <c r="H1239" s="156">
        <f t="shared" si="456"/>
        <v>0</v>
      </c>
      <c r="I1239" s="207"/>
      <c r="J1239" s="157"/>
      <c r="K1239" s="157"/>
      <c r="L1239" s="157">
        <v>0</v>
      </c>
      <c r="M1239" s="157">
        <v>130.83000000000001</v>
      </c>
      <c r="N1239" s="351">
        <v>0</v>
      </c>
      <c r="O1239" s="225"/>
      <c r="P1239" s="354">
        <f t="shared" si="454"/>
        <v>0</v>
      </c>
      <c r="Q1239" s="331"/>
      <c r="R1239" s="156">
        <f t="shared" si="455"/>
        <v>0</v>
      </c>
      <c r="S1239" s="331">
        <v>110</v>
      </c>
      <c r="T1239" s="373"/>
    </row>
    <row r="1240" spans="1:20" ht="14.1" customHeight="1" x14ac:dyDescent="0.25">
      <c r="A1240" s="43"/>
      <c r="B1240" s="44">
        <v>5515</v>
      </c>
      <c r="C1240" s="45" t="s">
        <v>184</v>
      </c>
      <c r="D1240" s="20">
        <v>340</v>
      </c>
      <c r="E1240" s="156"/>
      <c r="F1240" s="20"/>
      <c r="G1240" s="273"/>
      <c r="H1240" s="156">
        <f t="shared" si="456"/>
        <v>0</v>
      </c>
      <c r="I1240" s="207"/>
      <c r="J1240" s="157"/>
      <c r="K1240" s="157"/>
      <c r="L1240" s="157">
        <v>0</v>
      </c>
      <c r="M1240" s="157">
        <v>453.64</v>
      </c>
      <c r="N1240" s="351">
        <v>0</v>
      </c>
      <c r="O1240" s="225"/>
      <c r="P1240" s="354">
        <f t="shared" si="454"/>
        <v>0</v>
      </c>
      <c r="Q1240" s="331"/>
      <c r="R1240" s="156">
        <f t="shared" si="455"/>
        <v>0</v>
      </c>
      <c r="S1240" s="331">
        <v>126</v>
      </c>
      <c r="T1240" s="373"/>
    </row>
    <row r="1241" spans="1:20" ht="14.1" customHeight="1" x14ac:dyDescent="0.25">
      <c r="A1241" s="43"/>
      <c r="B1241" s="44">
        <v>5522</v>
      </c>
      <c r="C1241" s="45" t="s">
        <v>188</v>
      </c>
      <c r="D1241" s="20">
        <v>48</v>
      </c>
      <c r="E1241" s="156"/>
      <c r="F1241" s="20"/>
      <c r="G1241" s="273"/>
      <c r="H1241" s="156">
        <f t="shared" si="456"/>
        <v>0</v>
      </c>
      <c r="I1241" s="207"/>
      <c r="J1241" s="157"/>
      <c r="K1241" s="157"/>
      <c r="L1241" s="157">
        <v>0</v>
      </c>
      <c r="M1241" s="157">
        <v>4.88</v>
      </c>
      <c r="N1241" s="351">
        <v>0</v>
      </c>
      <c r="O1241" s="225"/>
      <c r="P1241" s="354">
        <f t="shared" si="454"/>
        <v>0</v>
      </c>
      <c r="Q1241" s="331"/>
      <c r="R1241" s="156">
        <f t="shared" si="455"/>
        <v>0</v>
      </c>
      <c r="S1241" s="331">
        <v>467</v>
      </c>
      <c r="T1241" s="373"/>
    </row>
    <row r="1242" spans="1:20" ht="14.1" customHeight="1" x14ac:dyDescent="0.25">
      <c r="A1242" s="43"/>
      <c r="B1242" s="44">
        <v>5524</v>
      </c>
      <c r="C1242" s="45" t="s">
        <v>459</v>
      </c>
      <c r="D1242" s="62">
        <v>2100</v>
      </c>
      <c r="E1242" s="156"/>
      <c r="F1242" s="20"/>
      <c r="G1242" s="273"/>
      <c r="H1242" s="156">
        <f t="shared" si="456"/>
        <v>0</v>
      </c>
      <c r="I1242" s="207"/>
      <c r="J1242" s="157"/>
      <c r="K1242" s="157"/>
      <c r="L1242" s="157"/>
      <c r="M1242" s="157"/>
      <c r="N1242" s="351">
        <v>0</v>
      </c>
      <c r="O1242" s="225"/>
      <c r="P1242" s="354">
        <f t="shared" si="454"/>
        <v>0</v>
      </c>
      <c r="Q1242" s="331"/>
      <c r="R1242" s="156">
        <f t="shared" si="455"/>
        <v>0</v>
      </c>
      <c r="S1242" s="331"/>
      <c r="T1242" s="373"/>
    </row>
    <row r="1243" spans="1:20" ht="14.1" customHeight="1" x14ac:dyDescent="0.25">
      <c r="A1243" s="43"/>
      <c r="B1243" s="44">
        <v>5525</v>
      </c>
      <c r="C1243" s="53" t="s">
        <v>190</v>
      </c>
      <c r="D1243" s="91">
        <v>174</v>
      </c>
      <c r="E1243" s="156">
        <v>500</v>
      </c>
      <c r="F1243" s="20"/>
      <c r="G1243" s="273"/>
      <c r="H1243" s="156">
        <f t="shared" si="456"/>
        <v>500</v>
      </c>
      <c r="I1243" s="207"/>
      <c r="J1243" s="157"/>
      <c r="K1243" s="157"/>
      <c r="L1243" s="157">
        <v>500</v>
      </c>
      <c r="M1243" s="157">
        <v>0</v>
      </c>
      <c r="N1243" s="351">
        <v>500</v>
      </c>
      <c r="O1243" s="225"/>
      <c r="P1243" s="354">
        <f t="shared" si="454"/>
        <v>500</v>
      </c>
      <c r="Q1243" s="331"/>
      <c r="R1243" s="156">
        <f t="shared" si="455"/>
        <v>500</v>
      </c>
      <c r="S1243" s="331"/>
      <c r="T1243" s="373"/>
    </row>
    <row r="1244" spans="1:20" ht="14.1" customHeight="1" x14ac:dyDescent="0.25">
      <c r="A1244" s="43"/>
      <c r="B1244" s="44">
        <v>5526</v>
      </c>
      <c r="C1244" s="53" t="s">
        <v>568</v>
      </c>
      <c r="D1244" s="91">
        <v>393</v>
      </c>
      <c r="E1244" s="156">
        <v>2000</v>
      </c>
      <c r="F1244" s="20"/>
      <c r="G1244" s="273"/>
      <c r="H1244" s="156">
        <f t="shared" si="456"/>
        <v>2000</v>
      </c>
      <c r="I1244" s="207"/>
      <c r="J1244" s="157"/>
      <c r="K1244" s="157"/>
      <c r="L1244" s="157">
        <v>2000</v>
      </c>
      <c r="M1244" s="157">
        <v>891.41</v>
      </c>
      <c r="N1244" s="351">
        <v>2000</v>
      </c>
      <c r="O1244" s="225"/>
      <c r="P1244" s="354">
        <f t="shared" si="454"/>
        <v>2000</v>
      </c>
      <c r="Q1244" s="331"/>
      <c r="R1244" s="156">
        <f t="shared" si="455"/>
        <v>2000</v>
      </c>
      <c r="S1244" s="331">
        <v>491</v>
      </c>
      <c r="T1244" s="373"/>
    </row>
    <row r="1245" spans="1:20" ht="14.1" customHeight="1" x14ac:dyDescent="0.25">
      <c r="A1245" s="43"/>
      <c r="B1245" s="44">
        <v>5540</v>
      </c>
      <c r="C1245" s="53" t="s">
        <v>163</v>
      </c>
      <c r="D1245" s="91">
        <v>357</v>
      </c>
      <c r="E1245" s="156">
        <v>500</v>
      </c>
      <c r="F1245" s="20"/>
      <c r="G1245" s="273"/>
      <c r="H1245" s="156">
        <f t="shared" si="456"/>
        <v>500</v>
      </c>
      <c r="I1245" s="207"/>
      <c r="J1245" s="157"/>
      <c r="K1245" s="157"/>
      <c r="L1245" s="157">
        <v>500</v>
      </c>
      <c r="M1245" s="157">
        <v>0</v>
      </c>
      <c r="N1245" s="351">
        <v>500</v>
      </c>
      <c r="O1245" s="225"/>
      <c r="P1245" s="354">
        <f t="shared" si="454"/>
        <v>500</v>
      </c>
      <c r="Q1245" s="331"/>
      <c r="R1245" s="156">
        <f t="shared" si="455"/>
        <v>500</v>
      </c>
      <c r="S1245" s="331"/>
      <c r="T1245" s="373"/>
    </row>
    <row r="1246" spans="1:20" ht="14.1" customHeight="1" x14ac:dyDescent="0.25">
      <c r="A1246" s="67" t="s">
        <v>569</v>
      </c>
      <c r="B1246" s="68"/>
      <c r="C1246" s="69" t="s">
        <v>570</v>
      </c>
      <c r="D1246" s="75">
        <f>+D1247+D1248</f>
        <v>15670</v>
      </c>
      <c r="E1246" s="79">
        <f>+E1247+E1248</f>
        <v>22500</v>
      </c>
      <c r="F1246" s="79">
        <f>+F1247+F1248</f>
        <v>0</v>
      </c>
      <c r="G1246" s="213"/>
      <c r="H1246" s="79">
        <f t="shared" si="456"/>
        <v>22500</v>
      </c>
      <c r="I1246" s="239">
        <f>+I1247+I1248</f>
        <v>0</v>
      </c>
      <c r="J1246" s="75"/>
      <c r="K1246" s="75">
        <f>+K1247+K1248</f>
        <v>0</v>
      </c>
      <c r="L1246" s="75">
        <f t="shared" ref="L1246:M1246" si="457">+L1247+L1248</f>
        <v>22500</v>
      </c>
      <c r="M1246" s="75">
        <f t="shared" si="457"/>
        <v>19027</v>
      </c>
      <c r="N1246" s="352">
        <f>+N1247+N1248</f>
        <v>22500</v>
      </c>
      <c r="O1246" s="224"/>
      <c r="P1246" s="352">
        <f>+O1246+N1246</f>
        <v>22500</v>
      </c>
      <c r="Q1246" s="341"/>
      <c r="R1246" s="379">
        <f>+Q1246+P1246</f>
        <v>22500</v>
      </c>
      <c r="S1246" s="224">
        <f>+S1247+S1248</f>
        <v>15713</v>
      </c>
      <c r="T1246" s="373"/>
    </row>
    <row r="1247" spans="1:20" ht="14.1" customHeight="1" x14ac:dyDescent="0.25">
      <c r="A1247" s="43"/>
      <c r="B1247" s="50">
        <v>50</v>
      </c>
      <c r="C1247" s="51" t="s">
        <v>152</v>
      </c>
      <c r="D1247" s="19">
        <v>15620</v>
      </c>
      <c r="E1247" s="153">
        <v>22500</v>
      </c>
      <c r="F1247" s="153"/>
      <c r="G1247" s="273"/>
      <c r="H1247" s="156">
        <f t="shared" si="456"/>
        <v>22500</v>
      </c>
      <c r="I1247" s="205"/>
      <c r="J1247" s="184"/>
      <c r="K1247" s="184"/>
      <c r="L1247" s="184">
        <v>22500</v>
      </c>
      <c r="M1247" s="184">
        <v>18807</v>
      </c>
      <c r="N1247" s="348">
        <v>22500</v>
      </c>
      <c r="O1247" s="221"/>
      <c r="P1247" s="348">
        <f>+O1247+N1247</f>
        <v>22500</v>
      </c>
      <c r="Q1247" s="331"/>
      <c r="R1247" s="377">
        <f>+Q1247+P1247</f>
        <v>22500</v>
      </c>
      <c r="S1247" s="331">
        <v>15503</v>
      </c>
      <c r="T1247" s="373"/>
    </row>
    <row r="1248" spans="1:20" ht="14.1" customHeight="1" x14ac:dyDescent="0.25">
      <c r="A1248" s="43"/>
      <c r="B1248" s="50">
        <v>55</v>
      </c>
      <c r="C1248" s="51" t="s">
        <v>515</v>
      </c>
      <c r="D1248" s="61">
        <f>SUM(D1249:D1254)</f>
        <v>50</v>
      </c>
      <c r="E1248" s="153">
        <f>SUM(E1249:E1253)</f>
        <v>0</v>
      </c>
      <c r="F1248" s="21">
        <f>SUM(F1249:F1253)</f>
        <v>0</v>
      </c>
      <c r="G1248" s="273">
        <f t="shared" ref="G1248:G1254" si="458">F1248-E1248</f>
        <v>0</v>
      </c>
      <c r="H1248" s="156">
        <f t="shared" si="456"/>
        <v>0</v>
      </c>
      <c r="I1248" s="205">
        <f>SUM(I1249:I1253)</f>
        <v>0</v>
      </c>
      <c r="J1248" s="184"/>
      <c r="K1248" s="184"/>
      <c r="L1248" s="184"/>
      <c r="M1248" s="184">
        <f>+M1249+M1250+M1251+M1252+M1253+M1254</f>
        <v>220</v>
      </c>
      <c r="N1248" s="348">
        <f>+N1249+N1250+N1251+N1252+N1253+N1254</f>
        <v>0</v>
      </c>
      <c r="O1248" s="221"/>
      <c r="P1248" s="348"/>
      <c r="Q1248" s="331"/>
      <c r="R1248" s="377">
        <f t="shared" ref="R1248:R1254" si="459">+Q1248+P1248</f>
        <v>0</v>
      </c>
      <c r="S1248" s="331">
        <f>+S1249+S1250+S1251+S1252+S1253+S1254</f>
        <v>210</v>
      </c>
      <c r="T1248" s="373"/>
    </row>
    <row r="1249" spans="1:22" ht="14.1" customHeight="1" x14ac:dyDescent="0.25">
      <c r="A1249" s="43"/>
      <c r="B1249" s="44">
        <v>5500</v>
      </c>
      <c r="C1249" s="53" t="s">
        <v>166</v>
      </c>
      <c r="D1249" s="91">
        <v>10</v>
      </c>
      <c r="E1249" s="156"/>
      <c r="F1249" s="20"/>
      <c r="G1249" s="273"/>
      <c r="H1249" s="156">
        <f t="shared" si="456"/>
        <v>0</v>
      </c>
      <c r="I1249" s="207"/>
      <c r="J1249" s="157"/>
      <c r="K1249" s="157"/>
      <c r="L1249" s="157"/>
      <c r="M1249" s="157"/>
      <c r="N1249" s="348"/>
      <c r="O1249" s="221"/>
      <c r="P1249" s="348"/>
      <c r="Q1249" s="331"/>
      <c r="R1249" s="377">
        <f t="shared" si="459"/>
        <v>0</v>
      </c>
      <c r="S1249" s="331">
        <v>45</v>
      </c>
      <c r="T1249" s="373"/>
    </row>
    <row r="1250" spans="1:22" ht="14.1" customHeight="1" x14ac:dyDescent="0.25">
      <c r="A1250" s="43"/>
      <c r="B1250" s="44">
        <v>5504</v>
      </c>
      <c r="C1250" s="45" t="s">
        <v>169</v>
      </c>
      <c r="D1250" s="54"/>
      <c r="E1250" s="156"/>
      <c r="F1250" s="20"/>
      <c r="G1250" s="273"/>
      <c r="H1250" s="156">
        <f t="shared" si="456"/>
        <v>0</v>
      </c>
      <c r="I1250" s="207"/>
      <c r="J1250" s="157"/>
      <c r="K1250" s="157"/>
      <c r="L1250" s="157"/>
      <c r="M1250" s="157"/>
      <c r="N1250" s="348"/>
      <c r="O1250" s="221"/>
      <c r="P1250" s="348"/>
      <c r="Q1250" s="331"/>
      <c r="R1250" s="377">
        <f t="shared" si="459"/>
        <v>0</v>
      </c>
      <c r="S1250" s="331"/>
      <c r="T1250" s="373"/>
    </row>
    <row r="1251" spans="1:22" ht="14.1" customHeight="1" x14ac:dyDescent="0.25">
      <c r="A1251" s="43"/>
      <c r="B1251" s="44">
        <v>5511</v>
      </c>
      <c r="C1251" s="45" t="s">
        <v>160</v>
      </c>
      <c r="D1251" s="20"/>
      <c r="E1251" s="156"/>
      <c r="F1251" s="20"/>
      <c r="G1251" s="273">
        <f t="shared" si="458"/>
        <v>0</v>
      </c>
      <c r="H1251" s="156">
        <f t="shared" si="456"/>
        <v>0</v>
      </c>
      <c r="I1251" s="207"/>
      <c r="J1251" s="157"/>
      <c r="K1251" s="157"/>
      <c r="L1251" s="157"/>
      <c r="M1251" s="157"/>
      <c r="N1251" s="348"/>
      <c r="O1251" s="221"/>
      <c r="P1251" s="348"/>
      <c r="Q1251" s="331"/>
      <c r="R1251" s="377">
        <f t="shared" si="459"/>
        <v>0</v>
      </c>
      <c r="S1251" s="331"/>
      <c r="T1251" s="373"/>
    </row>
    <row r="1252" spans="1:22" ht="14.1" customHeight="1" x14ac:dyDescent="0.25">
      <c r="A1252" s="43"/>
      <c r="B1252" s="44">
        <v>5513</v>
      </c>
      <c r="C1252" s="53" t="s">
        <v>500</v>
      </c>
      <c r="D1252" s="91"/>
      <c r="E1252" s="156"/>
      <c r="F1252" s="20">
        <v>0</v>
      </c>
      <c r="G1252" s="273">
        <f t="shared" si="458"/>
        <v>0</v>
      </c>
      <c r="H1252" s="156">
        <f t="shared" si="456"/>
        <v>0</v>
      </c>
      <c r="I1252" s="207">
        <v>0</v>
      </c>
      <c r="J1252" s="157"/>
      <c r="K1252" s="157"/>
      <c r="L1252" s="157"/>
      <c r="M1252" s="157"/>
      <c r="N1252" s="348"/>
      <c r="O1252" s="221"/>
      <c r="P1252" s="348"/>
      <c r="Q1252" s="331"/>
      <c r="R1252" s="377">
        <f t="shared" si="459"/>
        <v>0</v>
      </c>
      <c r="S1252" s="331"/>
      <c r="T1252" s="373"/>
    </row>
    <row r="1253" spans="1:22" ht="14.1" customHeight="1" x14ac:dyDescent="0.25">
      <c r="A1253" s="43"/>
      <c r="B1253" s="44">
        <v>5514</v>
      </c>
      <c r="C1253" s="45" t="s">
        <v>162</v>
      </c>
      <c r="D1253" s="62">
        <v>40</v>
      </c>
      <c r="E1253" s="156"/>
      <c r="F1253" s="20">
        <v>0</v>
      </c>
      <c r="G1253" s="273">
        <f t="shared" si="458"/>
        <v>0</v>
      </c>
      <c r="H1253" s="156">
        <f t="shared" si="456"/>
        <v>0</v>
      </c>
      <c r="I1253" s="207">
        <v>0</v>
      </c>
      <c r="J1253" s="157"/>
      <c r="K1253" s="157"/>
      <c r="L1253" s="157"/>
      <c r="M1253" s="157">
        <v>220</v>
      </c>
      <c r="N1253" s="348"/>
      <c r="O1253" s="221"/>
      <c r="P1253" s="348"/>
      <c r="Q1253" s="331"/>
      <c r="R1253" s="377">
        <f t="shared" si="459"/>
        <v>0</v>
      </c>
      <c r="S1253" s="331">
        <v>140</v>
      </c>
      <c r="T1253" s="373"/>
    </row>
    <row r="1254" spans="1:22" ht="14.1" customHeight="1" x14ac:dyDescent="0.25">
      <c r="A1254" s="43"/>
      <c r="B1254" s="44">
        <v>5526</v>
      </c>
      <c r="C1254" s="45" t="s">
        <v>571</v>
      </c>
      <c r="D1254" s="62"/>
      <c r="E1254" s="156"/>
      <c r="F1254" s="20"/>
      <c r="G1254" s="273">
        <f t="shared" si="458"/>
        <v>0</v>
      </c>
      <c r="H1254" s="156">
        <f t="shared" si="456"/>
        <v>0</v>
      </c>
      <c r="I1254" s="207"/>
      <c r="J1254" s="157"/>
      <c r="K1254" s="157"/>
      <c r="L1254" s="157"/>
      <c r="M1254" s="157"/>
      <c r="N1254" s="348"/>
      <c r="O1254" s="221"/>
      <c r="P1254" s="348"/>
      <c r="Q1254" s="331"/>
      <c r="R1254" s="377">
        <f t="shared" si="459"/>
        <v>0</v>
      </c>
      <c r="S1254" s="331">
        <v>25</v>
      </c>
      <c r="T1254" s="373"/>
    </row>
    <row r="1255" spans="1:22" ht="14.1" customHeight="1" x14ac:dyDescent="0.25">
      <c r="A1255" s="67" t="s">
        <v>572</v>
      </c>
      <c r="B1255" s="68"/>
      <c r="C1255" s="69" t="s">
        <v>573</v>
      </c>
      <c r="D1255" s="75">
        <f>+D1256</f>
        <v>63137</v>
      </c>
      <c r="E1255" s="79">
        <f>+E1256</f>
        <v>78000</v>
      </c>
      <c r="F1255" s="79">
        <f>+F1256</f>
        <v>0</v>
      </c>
      <c r="G1255" s="213">
        <f>+G1256</f>
        <v>78000</v>
      </c>
      <c r="H1255" s="79">
        <f t="shared" si="456"/>
        <v>78000</v>
      </c>
      <c r="I1255" s="239">
        <f>+I1256</f>
        <v>0</v>
      </c>
      <c r="J1255" s="75"/>
      <c r="K1255" s="75">
        <f>+K1256</f>
        <v>51500</v>
      </c>
      <c r="L1255" s="75">
        <f t="shared" ref="L1255:M1255" si="460">+L1256</f>
        <v>129500</v>
      </c>
      <c r="M1255" s="75">
        <f t="shared" si="460"/>
        <v>114058</v>
      </c>
      <c r="N1255" s="352">
        <f>+N1256</f>
        <v>204000</v>
      </c>
      <c r="O1255" s="224">
        <f>+O1256</f>
        <v>0</v>
      </c>
      <c r="P1255" s="352">
        <f>+P1256</f>
        <v>204000</v>
      </c>
      <c r="Q1255" s="341"/>
      <c r="R1255" s="379">
        <f>+Q1255+P1255</f>
        <v>204000</v>
      </c>
      <c r="S1255" s="224">
        <f>+S1256</f>
        <v>118348</v>
      </c>
      <c r="T1255" s="373"/>
      <c r="V1255" s="428"/>
    </row>
    <row r="1256" spans="1:22" ht="14.1" customHeight="1" x14ac:dyDescent="0.25">
      <c r="A1256" s="43" t="s">
        <v>574</v>
      </c>
      <c r="B1256" s="44">
        <v>5526</v>
      </c>
      <c r="C1256" s="45" t="s">
        <v>575</v>
      </c>
      <c r="D1256" s="62">
        <v>63137</v>
      </c>
      <c r="E1256" s="156">
        <v>78000</v>
      </c>
      <c r="F1256" s="20"/>
      <c r="G1256" s="273">
        <v>78000</v>
      </c>
      <c r="H1256" s="156">
        <f t="shared" si="456"/>
        <v>78000</v>
      </c>
      <c r="I1256" s="207"/>
      <c r="J1256" s="157"/>
      <c r="K1256" s="157">
        <v>51500</v>
      </c>
      <c r="L1256" s="157">
        <v>129500</v>
      </c>
      <c r="M1256" s="157">
        <v>114058</v>
      </c>
      <c r="N1256" s="351">
        <v>204000</v>
      </c>
      <c r="O1256" s="225">
        <v>0</v>
      </c>
      <c r="P1256" s="351">
        <v>204000</v>
      </c>
      <c r="Q1256" s="331"/>
      <c r="R1256" s="385">
        <v>204000</v>
      </c>
      <c r="S1256" s="331">
        <v>118348</v>
      </c>
      <c r="T1256" s="373"/>
    </row>
    <row r="1257" spans="1:22" ht="14.1" customHeight="1" x14ac:dyDescent="0.25">
      <c r="A1257" s="67">
        <v>102001</v>
      </c>
      <c r="B1257" s="68"/>
      <c r="C1257" s="69" t="s">
        <v>576</v>
      </c>
      <c r="D1257" s="75">
        <f>+D1258+D1259</f>
        <v>219425</v>
      </c>
      <c r="E1257" s="79" t="e">
        <f>+E1258+E1259</f>
        <v>#REF!</v>
      </c>
      <c r="F1257" s="79" t="e">
        <f>+F1258+F1259</f>
        <v>#REF!</v>
      </c>
      <c r="G1257" s="213"/>
      <c r="H1257" s="79" t="e">
        <f t="shared" si="456"/>
        <v>#REF!</v>
      </c>
      <c r="I1257" s="239">
        <f>+I1258+I1259</f>
        <v>0</v>
      </c>
      <c r="J1257" s="75">
        <f>+J1258</f>
        <v>1000</v>
      </c>
      <c r="K1257" s="75">
        <f>+K1258+K1259</f>
        <v>2440</v>
      </c>
      <c r="L1257" s="75">
        <f t="shared" ref="L1257:M1257" si="461">+L1258+L1259</f>
        <v>262930</v>
      </c>
      <c r="M1257" s="75">
        <f t="shared" si="461"/>
        <v>260952.72</v>
      </c>
      <c r="N1257" s="352"/>
      <c r="O1257" s="224"/>
      <c r="P1257" s="352"/>
      <c r="Q1257" s="341"/>
      <c r="R1257" s="379">
        <f>+Q1257+P1257</f>
        <v>0</v>
      </c>
      <c r="S1257" s="224">
        <v>0</v>
      </c>
      <c r="T1257" s="373"/>
    </row>
    <row r="1258" spans="1:22" ht="14.1" customHeight="1" x14ac:dyDescent="0.25">
      <c r="A1258" s="43"/>
      <c r="B1258" s="50">
        <v>50</v>
      </c>
      <c r="C1258" s="51" t="s">
        <v>152</v>
      </c>
      <c r="D1258" s="19">
        <v>144317</v>
      </c>
      <c r="E1258" s="153">
        <v>162700</v>
      </c>
      <c r="F1258" s="153"/>
      <c r="G1258" s="273"/>
      <c r="H1258" s="156">
        <f t="shared" si="456"/>
        <v>162700</v>
      </c>
      <c r="I1258" s="205"/>
      <c r="J1258" s="184">
        <v>1000</v>
      </c>
      <c r="K1258" s="184">
        <v>27440</v>
      </c>
      <c r="L1258" s="184">
        <v>191140</v>
      </c>
      <c r="M1258" s="184">
        <v>191140.72</v>
      </c>
      <c r="N1258" s="348"/>
      <c r="O1258" s="221"/>
      <c r="P1258" s="348"/>
      <c r="Q1258" s="331"/>
      <c r="R1258" s="385"/>
      <c r="S1258" s="331"/>
      <c r="T1258" s="373"/>
    </row>
    <row r="1259" spans="1:22" ht="14.1" customHeight="1" x14ac:dyDescent="0.25">
      <c r="A1259" s="43"/>
      <c r="B1259" s="50">
        <v>55</v>
      </c>
      <c r="C1259" s="51" t="s">
        <v>515</v>
      </c>
      <c r="D1259" s="61">
        <v>75108</v>
      </c>
      <c r="E1259" s="153" t="e">
        <f>SUM(#REF!)</f>
        <v>#REF!</v>
      </c>
      <c r="F1259" s="21" t="e">
        <f>SUM(#REF!)</f>
        <v>#REF!</v>
      </c>
      <c r="G1259" s="289"/>
      <c r="H1259" s="156" t="e">
        <f t="shared" si="456"/>
        <v>#REF!</v>
      </c>
      <c r="I1259" s="205"/>
      <c r="J1259" s="184"/>
      <c r="K1259" s="184">
        <v>-25000</v>
      </c>
      <c r="L1259" s="184">
        <v>71790</v>
      </c>
      <c r="M1259" s="184">
        <v>69812</v>
      </c>
      <c r="N1259" s="348"/>
      <c r="O1259" s="221"/>
      <c r="P1259" s="348"/>
      <c r="Q1259" s="331"/>
      <c r="R1259" s="385"/>
      <c r="S1259" s="331"/>
      <c r="T1259" s="373"/>
    </row>
    <row r="1260" spans="1:22" ht="14.1" customHeight="1" x14ac:dyDescent="0.25">
      <c r="A1260" s="67" t="s">
        <v>577</v>
      </c>
      <c r="B1260" s="68"/>
      <c r="C1260" s="69" t="s">
        <v>578</v>
      </c>
      <c r="D1260" s="75">
        <f t="shared" ref="D1260" si="462">+D1261+D1263+D1264</f>
        <v>32724</v>
      </c>
      <c r="E1260" s="79">
        <f>+E1261+E1263+E1264</f>
        <v>45000</v>
      </c>
      <c r="F1260" s="79">
        <f>+F1261+F1263+F1264</f>
        <v>0</v>
      </c>
      <c r="G1260" s="213"/>
      <c r="H1260" s="79">
        <f t="shared" si="456"/>
        <v>45000</v>
      </c>
      <c r="I1260" s="239">
        <f>+I1261+I1263+I1264</f>
        <v>0</v>
      </c>
      <c r="J1260" s="75">
        <f>+J1261+J1263+J1264</f>
        <v>55</v>
      </c>
      <c r="K1260" s="75">
        <f t="shared" ref="K1260:M1260" si="463">+K1261+K1263+K1264</f>
        <v>0</v>
      </c>
      <c r="L1260" s="75">
        <f t="shared" si="463"/>
        <v>45055</v>
      </c>
      <c r="M1260" s="75">
        <f t="shared" si="463"/>
        <v>8601</v>
      </c>
      <c r="N1260" s="352">
        <f>+N1261+N1263+N1264</f>
        <v>40000</v>
      </c>
      <c r="O1260" s="224">
        <f>+O1261</f>
        <v>-5000</v>
      </c>
      <c r="P1260" s="352">
        <f>+O1260+N1260</f>
        <v>35000</v>
      </c>
      <c r="Q1260" s="341"/>
      <c r="R1260" s="379">
        <f>+Q1260+P1260</f>
        <v>35000</v>
      </c>
      <c r="S1260" s="224">
        <f>+S1261+S1262+S1263+S1264</f>
        <v>5646</v>
      </c>
      <c r="T1260" s="373"/>
    </row>
    <row r="1261" spans="1:22" ht="14.1" customHeight="1" x14ac:dyDescent="0.25">
      <c r="A1261" s="43" t="s">
        <v>579</v>
      </c>
      <c r="B1261" s="44">
        <v>4138</v>
      </c>
      <c r="C1261" s="45" t="s">
        <v>580</v>
      </c>
      <c r="D1261" s="62">
        <v>28030</v>
      </c>
      <c r="E1261" s="156">
        <v>40000</v>
      </c>
      <c r="F1261" s="20"/>
      <c r="G1261" s="273"/>
      <c r="H1261" s="156">
        <f t="shared" si="456"/>
        <v>40000</v>
      </c>
      <c r="I1261" s="207"/>
      <c r="J1261" s="157"/>
      <c r="K1261" s="157"/>
      <c r="L1261" s="157">
        <v>40000</v>
      </c>
      <c r="M1261" s="157">
        <v>6435</v>
      </c>
      <c r="N1261" s="351">
        <v>30000</v>
      </c>
      <c r="O1261" s="225">
        <v>-5000</v>
      </c>
      <c r="P1261" s="351"/>
      <c r="Q1261" s="331"/>
      <c r="R1261" s="377">
        <f>+Q1261+P1261</f>
        <v>0</v>
      </c>
      <c r="S1261" s="331">
        <v>5280</v>
      </c>
      <c r="T1261" s="373"/>
    </row>
    <row r="1262" spans="1:22" ht="14.1" customHeight="1" x14ac:dyDescent="0.25">
      <c r="A1262" s="43"/>
      <c r="B1262" s="44">
        <v>4138</v>
      </c>
      <c r="C1262" s="45" t="s">
        <v>581</v>
      </c>
      <c r="D1262" s="62"/>
      <c r="E1262" s="156"/>
      <c r="F1262" s="20"/>
      <c r="G1262" s="273"/>
      <c r="H1262" s="156"/>
      <c r="I1262" s="207"/>
      <c r="J1262" s="157"/>
      <c r="K1262" s="157"/>
      <c r="L1262" s="157"/>
      <c r="M1262" s="157"/>
      <c r="N1262" s="351"/>
      <c r="O1262" s="225"/>
      <c r="P1262" s="351"/>
      <c r="Q1262" s="331"/>
      <c r="R1262" s="377">
        <f t="shared" ref="R1262:R1264" si="464">+Q1262+P1262</f>
        <v>0</v>
      </c>
      <c r="S1262" s="331"/>
      <c r="T1262" s="373"/>
    </row>
    <row r="1263" spans="1:22" ht="14.1" customHeight="1" x14ac:dyDescent="0.25">
      <c r="A1263" s="43" t="s">
        <v>582</v>
      </c>
      <c r="B1263" s="44">
        <v>4138</v>
      </c>
      <c r="C1263" s="45" t="s">
        <v>583</v>
      </c>
      <c r="D1263" s="62">
        <v>4694</v>
      </c>
      <c r="E1263" s="156">
        <v>5000</v>
      </c>
      <c r="F1263" s="20"/>
      <c r="G1263" s="273"/>
      <c r="H1263" s="156">
        <f t="shared" si="456"/>
        <v>5000</v>
      </c>
      <c r="I1263" s="207"/>
      <c r="J1263" s="157">
        <v>55</v>
      </c>
      <c r="K1263" s="157"/>
      <c r="L1263" s="157">
        <v>5055</v>
      </c>
      <c r="M1263" s="157">
        <v>2166</v>
      </c>
      <c r="N1263" s="351">
        <v>5000</v>
      </c>
      <c r="O1263" s="225"/>
      <c r="P1263" s="351"/>
      <c r="Q1263" s="331"/>
      <c r="R1263" s="377">
        <f t="shared" si="464"/>
        <v>0</v>
      </c>
      <c r="S1263" s="331">
        <v>366</v>
      </c>
      <c r="T1263" s="373"/>
    </row>
    <row r="1264" spans="1:22" ht="14.1" customHeight="1" x14ac:dyDescent="0.25">
      <c r="A1264" s="43" t="s">
        <v>584</v>
      </c>
      <c r="B1264" s="44">
        <v>4138</v>
      </c>
      <c r="C1264" s="45" t="s">
        <v>585</v>
      </c>
      <c r="D1264" s="62">
        <v>0</v>
      </c>
      <c r="E1264" s="156"/>
      <c r="F1264" s="20"/>
      <c r="G1264" s="273"/>
      <c r="H1264" s="156">
        <f t="shared" si="456"/>
        <v>0</v>
      </c>
      <c r="I1264" s="207"/>
      <c r="J1264" s="157"/>
      <c r="K1264" s="157"/>
      <c r="L1264" s="157"/>
      <c r="M1264" s="157"/>
      <c r="N1264" s="351">
        <v>5000</v>
      </c>
      <c r="O1264" s="225"/>
      <c r="P1264" s="351"/>
      <c r="Q1264" s="331"/>
      <c r="R1264" s="377">
        <f t="shared" si="464"/>
        <v>0</v>
      </c>
      <c r="S1264" s="331"/>
      <c r="T1264" s="373"/>
    </row>
    <row r="1265" spans="1:114" ht="14.1" customHeight="1" x14ac:dyDescent="0.25">
      <c r="A1265" s="67" t="s">
        <v>586</v>
      </c>
      <c r="B1265" s="68">
        <v>4138</v>
      </c>
      <c r="C1265" s="69" t="s">
        <v>587</v>
      </c>
      <c r="D1265" s="75">
        <v>26635</v>
      </c>
      <c r="E1265" s="79">
        <v>28147</v>
      </c>
      <c r="F1265" s="79"/>
      <c r="G1265" s="213"/>
      <c r="H1265" s="79">
        <f t="shared" si="456"/>
        <v>28147</v>
      </c>
      <c r="I1265" s="239"/>
      <c r="J1265" s="75">
        <v>3021</v>
      </c>
      <c r="K1265" s="75">
        <v>0</v>
      </c>
      <c r="L1265" s="75">
        <v>0</v>
      </c>
      <c r="M1265" s="75">
        <v>0</v>
      </c>
      <c r="N1265" s="352">
        <v>0</v>
      </c>
      <c r="O1265" s="224">
        <v>0</v>
      </c>
      <c r="P1265" s="352">
        <v>0</v>
      </c>
      <c r="Q1265" s="341"/>
      <c r="R1265" s="379">
        <f>+Q1265+P1265</f>
        <v>0</v>
      </c>
      <c r="S1265" s="224">
        <v>0</v>
      </c>
      <c r="T1265" s="373"/>
    </row>
    <row r="1266" spans="1:114" ht="14.1" customHeight="1" x14ac:dyDescent="0.25">
      <c r="A1266" s="67" t="s">
        <v>588</v>
      </c>
      <c r="B1266" s="68"/>
      <c r="C1266" s="69" t="s">
        <v>589</v>
      </c>
      <c r="D1266" s="75">
        <f>+D1267+D1268</f>
        <v>5895</v>
      </c>
      <c r="E1266" s="79">
        <f>+E1267+E1268</f>
        <v>0</v>
      </c>
      <c r="F1266" s="79">
        <f>+F1267+F1268</f>
        <v>0</v>
      </c>
      <c r="G1266" s="213">
        <f t="shared" ref="G1266" si="465">F1266-E1266</f>
        <v>0</v>
      </c>
      <c r="H1266" s="79">
        <f t="shared" si="456"/>
        <v>0</v>
      </c>
      <c r="I1266" s="239">
        <f>+I1267+I1268</f>
        <v>0</v>
      </c>
      <c r="J1266" s="75">
        <v>0</v>
      </c>
      <c r="K1266" s="75">
        <v>0</v>
      </c>
      <c r="L1266" s="75">
        <v>0</v>
      </c>
      <c r="M1266" s="75">
        <v>0</v>
      </c>
      <c r="N1266" s="352">
        <f>+N1267+N1268</f>
        <v>0</v>
      </c>
      <c r="O1266" s="224">
        <v>0</v>
      </c>
      <c r="P1266" s="352">
        <v>0</v>
      </c>
      <c r="Q1266" s="341"/>
      <c r="R1266" s="379">
        <f>+Q1266+P1266</f>
        <v>0</v>
      </c>
      <c r="S1266" s="224">
        <v>0</v>
      </c>
      <c r="T1266" s="373"/>
    </row>
    <row r="1267" spans="1:114" ht="14.1" customHeight="1" x14ac:dyDescent="0.25">
      <c r="A1267" s="99"/>
      <c r="B1267" s="94">
        <v>50</v>
      </c>
      <c r="C1267" s="53" t="s">
        <v>152</v>
      </c>
      <c r="D1267" s="91">
        <v>5286</v>
      </c>
      <c r="E1267" s="156"/>
      <c r="F1267" s="20"/>
      <c r="G1267" s="273"/>
      <c r="H1267" s="156">
        <f t="shared" si="456"/>
        <v>0</v>
      </c>
      <c r="I1267" s="207"/>
      <c r="J1267" s="157"/>
      <c r="K1267" s="157"/>
      <c r="L1267" s="157"/>
      <c r="M1267" s="157"/>
      <c r="N1267" s="351">
        <v>0</v>
      </c>
      <c r="O1267" s="225"/>
      <c r="P1267" s="351"/>
      <c r="Q1267" s="331"/>
      <c r="R1267" s="385"/>
      <c r="S1267" s="331"/>
      <c r="T1267" s="373"/>
    </row>
    <row r="1268" spans="1:114" ht="14.1" customHeight="1" x14ac:dyDescent="0.25">
      <c r="A1268" s="99"/>
      <c r="B1268" s="94">
        <v>55</v>
      </c>
      <c r="C1268" s="53" t="s">
        <v>590</v>
      </c>
      <c r="D1268" s="91">
        <v>609</v>
      </c>
      <c r="E1268" s="156"/>
      <c r="F1268" s="20"/>
      <c r="G1268" s="273"/>
      <c r="H1268" s="156">
        <f t="shared" si="456"/>
        <v>0</v>
      </c>
      <c r="I1268" s="207"/>
      <c r="J1268" s="157"/>
      <c r="K1268" s="157"/>
      <c r="L1268" s="157"/>
      <c r="M1268" s="157"/>
      <c r="N1268" s="351">
        <v>0</v>
      </c>
      <c r="O1268" s="225"/>
      <c r="P1268" s="351"/>
      <c r="Q1268" s="331"/>
      <c r="R1268" s="385"/>
      <c r="S1268" s="331"/>
      <c r="T1268" s="373"/>
    </row>
    <row r="1269" spans="1:114" ht="14.1" customHeight="1" x14ac:dyDescent="0.25">
      <c r="A1269" s="67">
        <v>10400</v>
      </c>
      <c r="B1269" s="68"/>
      <c r="C1269" s="69" t="s">
        <v>591</v>
      </c>
      <c r="D1269" s="75">
        <f>+D1270</f>
        <v>47895</v>
      </c>
      <c r="E1269" s="79">
        <f>+E1270</f>
        <v>58794</v>
      </c>
      <c r="F1269" s="79">
        <f>+F1270</f>
        <v>0</v>
      </c>
      <c r="G1269" s="213"/>
      <c r="H1269" s="79">
        <f t="shared" si="456"/>
        <v>58794</v>
      </c>
      <c r="I1269" s="239"/>
      <c r="J1269" s="75">
        <f>+J1270</f>
        <v>2999</v>
      </c>
      <c r="K1269" s="75">
        <f>+K1270</f>
        <v>5207</v>
      </c>
      <c r="L1269" s="75">
        <f t="shared" ref="L1269:M1269" si="466">+L1270</f>
        <v>67000</v>
      </c>
      <c r="M1269" s="75">
        <f t="shared" si="466"/>
        <v>54150</v>
      </c>
      <c r="N1269" s="70">
        <f>+N1270</f>
        <v>61793</v>
      </c>
      <c r="O1269" s="78">
        <f>+O1270</f>
        <v>-8550</v>
      </c>
      <c r="P1269" s="70">
        <f>+P1270</f>
        <v>53243</v>
      </c>
      <c r="Q1269" s="341">
        <f>+Q1270</f>
        <v>4740</v>
      </c>
      <c r="R1269" s="379">
        <f>+Q1269+P1269</f>
        <v>57983</v>
      </c>
      <c r="S1269" s="224">
        <f>+S1270</f>
        <v>34650</v>
      </c>
      <c r="T1269" s="373"/>
    </row>
    <row r="1270" spans="1:114" s="7" customFormat="1" ht="14.1" customHeight="1" x14ac:dyDescent="0.25">
      <c r="A1270" s="99"/>
      <c r="B1270" s="88">
        <v>5526</v>
      </c>
      <c r="C1270" s="53" t="s">
        <v>592</v>
      </c>
      <c r="D1270" s="91">
        <v>47895</v>
      </c>
      <c r="E1270" s="156">
        <v>58794</v>
      </c>
      <c r="F1270" s="20"/>
      <c r="G1270" s="273"/>
      <c r="H1270" s="156">
        <f t="shared" si="456"/>
        <v>58794</v>
      </c>
      <c r="I1270" s="207"/>
      <c r="J1270" s="157">
        <v>2999</v>
      </c>
      <c r="K1270" s="157">
        <v>5207</v>
      </c>
      <c r="L1270" s="157">
        <v>67000</v>
      </c>
      <c r="M1270" s="157">
        <v>54150</v>
      </c>
      <c r="N1270" s="351">
        <v>61793</v>
      </c>
      <c r="O1270" s="225">
        <v>-8550</v>
      </c>
      <c r="P1270" s="351">
        <f>+O1270+N1270</f>
        <v>53243</v>
      </c>
      <c r="Q1270" s="331">
        <v>4740</v>
      </c>
      <c r="R1270" s="377">
        <v>53243</v>
      </c>
      <c r="S1270" s="331">
        <v>34650</v>
      </c>
      <c r="T1270" s="373"/>
      <c r="U1270" s="373"/>
      <c r="V1270" s="373"/>
      <c r="W1270" s="373"/>
      <c r="X1270" s="373"/>
      <c r="Y1270" s="217"/>
      <c r="Z1270" s="345"/>
      <c r="AA1270" s="345"/>
      <c r="AB1270" s="345"/>
      <c r="AC1270" s="217"/>
      <c r="AD1270" s="217"/>
      <c r="AE1270" s="217"/>
      <c r="AF1270" s="217"/>
      <c r="AG1270" s="217"/>
      <c r="AH1270" s="217"/>
      <c r="AI1270" s="217"/>
      <c r="AJ1270" s="217"/>
      <c r="AK1270" s="217"/>
      <c r="AL1270" s="217"/>
      <c r="AM1270" s="217"/>
      <c r="AN1270" s="217"/>
      <c r="AO1270" s="217"/>
      <c r="AP1270" s="217"/>
      <c r="AQ1270" s="217"/>
      <c r="AR1270" s="217"/>
      <c r="AS1270" s="217"/>
      <c r="AT1270" s="217"/>
      <c r="AU1270" s="217"/>
      <c r="AV1270" s="217"/>
      <c r="AW1270" s="217"/>
      <c r="AX1270" s="217"/>
      <c r="AY1270" s="217"/>
      <c r="AZ1270" s="217"/>
      <c r="BA1270" s="217"/>
      <c r="BB1270" s="217"/>
      <c r="BC1270" s="217"/>
      <c r="BD1270" s="217"/>
      <c r="BE1270" s="217"/>
      <c r="BF1270" s="217"/>
      <c r="BG1270" s="217"/>
      <c r="BH1270" s="217"/>
      <c r="BI1270" s="217"/>
      <c r="BJ1270" s="217"/>
      <c r="BK1270" s="217"/>
      <c r="BL1270" s="217"/>
      <c r="BM1270" s="217"/>
      <c r="BN1270" s="217"/>
      <c r="BO1270" s="217"/>
      <c r="BP1270" s="217"/>
      <c r="BQ1270" s="217"/>
      <c r="BR1270" s="217"/>
      <c r="BS1270" s="217"/>
      <c r="BT1270" s="217"/>
      <c r="BU1270" s="217"/>
      <c r="BV1270" s="217"/>
      <c r="BW1270" s="217"/>
      <c r="BX1270" s="217"/>
      <c r="BY1270" s="217"/>
      <c r="BZ1270" s="217"/>
      <c r="CA1270" s="217"/>
      <c r="CB1270" s="217"/>
      <c r="CC1270" s="217"/>
      <c r="CD1270" s="217"/>
      <c r="CE1270" s="217"/>
      <c r="CF1270" s="217"/>
      <c r="CG1270" s="217"/>
      <c r="CH1270" s="217"/>
      <c r="CI1270" s="217"/>
      <c r="CJ1270" s="217"/>
      <c r="CK1270" s="217"/>
      <c r="CL1270" s="217"/>
      <c r="CM1270" s="217"/>
      <c r="CN1270" s="217"/>
      <c r="CO1270" s="217"/>
      <c r="CP1270" s="217"/>
      <c r="CQ1270" s="217"/>
      <c r="CR1270" s="217"/>
      <c r="CS1270" s="217"/>
      <c r="CT1270" s="217"/>
      <c r="CU1270" s="217"/>
      <c r="CV1270" s="217"/>
      <c r="CW1270" s="217"/>
      <c r="CX1270" s="217"/>
      <c r="CY1270" s="217"/>
      <c r="CZ1270" s="217"/>
      <c r="DA1270" s="217"/>
      <c r="DB1270" s="217"/>
      <c r="DC1270" s="217"/>
      <c r="DD1270" s="217"/>
      <c r="DE1270" s="217"/>
      <c r="DF1270" s="217"/>
      <c r="DG1270" s="217"/>
      <c r="DH1270" s="217"/>
      <c r="DI1270" s="217"/>
      <c r="DJ1270" s="217"/>
    </row>
    <row r="1271" spans="1:114" ht="14.1" customHeight="1" x14ac:dyDescent="0.25">
      <c r="A1271" s="67" t="s">
        <v>593</v>
      </c>
      <c r="B1271" s="68">
        <v>10402</v>
      </c>
      <c r="C1271" s="69" t="s">
        <v>594</v>
      </c>
      <c r="D1271" s="75">
        <f>+D1272+D1273+D1278+D1279+D1280+D1282+D1283</f>
        <v>174264</v>
      </c>
      <c r="E1271" s="75">
        <f>+E1272+E1273+E1278+E1279+E1280+E1282+E1283</f>
        <v>221610</v>
      </c>
      <c r="F1271" s="79">
        <f>SUM(F1272:F1283)</f>
        <v>0</v>
      </c>
      <c r="G1271" s="213"/>
      <c r="H1271" s="79">
        <f t="shared" si="456"/>
        <v>221610</v>
      </c>
      <c r="I1271" s="239">
        <f>SUM(I1272:I1283)</f>
        <v>0</v>
      </c>
      <c r="J1271" s="75"/>
      <c r="K1271" s="75">
        <f>+K1272+K1273+K1278+K1279+K1280+K1282+K1283+K1284</f>
        <v>-38500</v>
      </c>
      <c r="L1271" s="75">
        <f>+L1272+L1273+L1278+L1279+L1280+L1282+L1283+L1284</f>
        <v>214278</v>
      </c>
      <c r="M1271" s="75">
        <f>+M1272+M1273+M1278+M1279+M1280+M1282+M1283+M1284</f>
        <v>166455</v>
      </c>
      <c r="N1271" s="352">
        <f>+N1272+N1273+N1278+N1279+N1280+N1282+N1283+N1284</f>
        <v>222778</v>
      </c>
      <c r="O1271" s="224">
        <f>SUM(O1272:O1284)</f>
        <v>-12230</v>
      </c>
      <c r="P1271" s="352">
        <f>+O1271+N1271</f>
        <v>210548</v>
      </c>
      <c r="Q1271" s="341"/>
      <c r="R1271" s="379">
        <f>+Q1271+P1271</f>
        <v>210548</v>
      </c>
      <c r="S1271" s="224">
        <f>SUM(S1272:S1285)</f>
        <v>98704</v>
      </c>
      <c r="T1271" s="373"/>
    </row>
    <row r="1272" spans="1:114" ht="14.1" customHeight="1" x14ac:dyDescent="0.25">
      <c r="A1272" s="43" t="s">
        <v>595</v>
      </c>
      <c r="B1272" s="44">
        <v>4130</v>
      </c>
      <c r="C1272" s="45" t="s">
        <v>596</v>
      </c>
      <c r="D1272" s="62">
        <v>102974</v>
      </c>
      <c r="E1272" s="156">
        <v>120000</v>
      </c>
      <c r="F1272" s="20"/>
      <c r="G1272" s="273"/>
      <c r="H1272" s="156">
        <f t="shared" si="456"/>
        <v>120000</v>
      </c>
      <c r="I1272" s="207"/>
      <c r="J1272" s="157"/>
      <c r="K1272" s="157">
        <v>-25000</v>
      </c>
      <c r="L1272" s="157">
        <v>95000</v>
      </c>
      <c r="M1272" s="157">
        <v>85781</v>
      </c>
      <c r="N1272" s="351">
        <v>97000</v>
      </c>
      <c r="O1272" s="225"/>
      <c r="P1272" s="351">
        <v>97000</v>
      </c>
      <c r="Q1272" s="331"/>
      <c r="R1272" s="377">
        <f>+Q1272+P1272</f>
        <v>97000</v>
      </c>
      <c r="S1272" s="331">
        <v>51200</v>
      </c>
      <c r="T1272" s="373"/>
    </row>
    <row r="1273" spans="1:114" ht="14.1" customHeight="1" x14ac:dyDescent="0.25">
      <c r="A1273" s="43" t="s">
        <v>597</v>
      </c>
      <c r="B1273" s="44">
        <v>4130</v>
      </c>
      <c r="C1273" s="45" t="s">
        <v>598</v>
      </c>
      <c r="D1273" s="62">
        <v>16050</v>
      </c>
      <c r="E1273" s="156">
        <v>30000</v>
      </c>
      <c r="F1273" s="20"/>
      <c r="G1273" s="273"/>
      <c r="H1273" s="156">
        <f t="shared" si="456"/>
        <v>30000</v>
      </c>
      <c r="I1273" s="207"/>
      <c r="J1273" s="157"/>
      <c r="K1273" s="157">
        <v>-13000</v>
      </c>
      <c r="L1273" s="157">
        <v>17000</v>
      </c>
      <c r="M1273" s="157">
        <v>16800</v>
      </c>
      <c r="N1273" s="351">
        <v>20000</v>
      </c>
      <c r="O1273" s="225"/>
      <c r="P1273" s="351">
        <v>20000</v>
      </c>
      <c r="Q1273" s="331"/>
      <c r="R1273" s="377">
        <f t="shared" ref="R1273:R1285" si="467">+Q1273+P1273</f>
        <v>20000</v>
      </c>
      <c r="S1273" s="331"/>
      <c r="T1273" s="373"/>
    </row>
    <row r="1274" spans="1:114" ht="14.1" customHeight="1" x14ac:dyDescent="0.25">
      <c r="A1274" s="43"/>
      <c r="B1274" s="44"/>
      <c r="C1274" s="45" t="s">
        <v>743</v>
      </c>
      <c r="D1274" s="62"/>
      <c r="E1274" s="156"/>
      <c r="F1274" s="20"/>
      <c r="G1274" s="273"/>
      <c r="H1274" s="156"/>
      <c r="I1274" s="207"/>
      <c r="J1274" s="157"/>
      <c r="K1274" s="157"/>
      <c r="L1274" s="157"/>
      <c r="M1274" s="157"/>
      <c r="N1274" s="351"/>
      <c r="O1274" s="225"/>
      <c r="P1274" s="351"/>
      <c r="Q1274" s="331"/>
      <c r="R1274" s="377">
        <f t="shared" si="467"/>
        <v>0</v>
      </c>
      <c r="S1274" s="331">
        <v>6187</v>
      </c>
      <c r="T1274" s="373"/>
    </row>
    <row r="1275" spans="1:114" ht="13.5" customHeight="1" x14ac:dyDescent="0.25">
      <c r="A1275" s="43"/>
      <c r="B1275" s="44"/>
      <c r="C1275" s="45" t="s">
        <v>744</v>
      </c>
      <c r="D1275" s="62"/>
      <c r="E1275" s="156"/>
      <c r="F1275" s="20"/>
      <c r="G1275" s="273"/>
      <c r="H1275" s="156"/>
      <c r="I1275" s="207"/>
      <c r="J1275" s="157"/>
      <c r="K1275" s="157"/>
      <c r="L1275" s="157"/>
      <c r="M1275" s="157"/>
      <c r="N1275" s="351"/>
      <c r="O1275" s="225"/>
      <c r="P1275" s="351"/>
      <c r="Q1275" s="331"/>
      <c r="R1275" s="377">
        <f t="shared" si="467"/>
        <v>0</v>
      </c>
      <c r="S1275" s="331">
        <v>1196</v>
      </c>
      <c r="T1275" s="373"/>
    </row>
    <row r="1276" spans="1:114" ht="13.5" customHeight="1" x14ac:dyDescent="0.25">
      <c r="A1276" s="43"/>
      <c r="B1276" s="44"/>
      <c r="C1276" s="187" t="s">
        <v>756</v>
      </c>
      <c r="D1276" s="62"/>
      <c r="E1276" s="156"/>
      <c r="F1276" s="20"/>
      <c r="G1276" s="273"/>
      <c r="H1276" s="156"/>
      <c r="I1276" s="207"/>
      <c r="J1276" s="157"/>
      <c r="K1276" s="157"/>
      <c r="L1276" s="157"/>
      <c r="M1276" s="157"/>
      <c r="N1276" s="351"/>
      <c r="O1276" s="225"/>
      <c r="P1276" s="351"/>
      <c r="Q1276" s="331"/>
      <c r="R1276" s="377">
        <f t="shared" si="467"/>
        <v>0</v>
      </c>
      <c r="S1276" s="331">
        <v>1368</v>
      </c>
      <c r="T1276" s="373"/>
    </row>
    <row r="1277" spans="1:114" ht="13.5" customHeight="1" x14ac:dyDescent="0.25">
      <c r="A1277" s="43"/>
      <c r="B1277" s="44"/>
      <c r="C1277" s="187" t="s">
        <v>757</v>
      </c>
      <c r="D1277" s="62"/>
      <c r="E1277" s="156"/>
      <c r="F1277" s="20"/>
      <c r="G1277" s="273"/>
      <c r="H1277" s="156"/>
      <c r="I1277" s="207"/>
      <c r="J1277" s="157"/>
      <c r="K1277" s="157"/>
      <c r="L1277" s="157"/>
      <c r="M1277" s="157"/>
      <c r="N1277" s="351"/>
      <c r="O1277" s="225"/>
      <c r="P1277" s="351"/>
      <c r="Q1277" s="331"/>
      <c r="R1277" s="377">
        <f t="shared" si="467"/>
        <v>0</v>
      </c>
      <c r="S1277" s="331">
        <v>628</v>
      </c>
      <c r="T1277" s="373"/>
    </row>
    <row r="1278" spans="1:114" ht="14.1" customHeight="1" x14ac:dyDescent="0.25">
      <c r="A1278" s="43" t="s">
        <v>599</v>
      </c>
      <c r="B1278" s="44">
        <v>4134</v>
      </c>
      <c r="C1278" s="45" t="s">
        <v>600</v>
      </c>
      <c r="D1278" s="62">
        <v>6129</v>
      </c>
      <c r="E1278" s="156">
        <v>3000</v>
      </c>
      <c r="F1278" s="20"/>
      <c r="G1278" s="273"/>
      <c r="H1278" s="156">
        <f t="shared" si="456"/>
        <v>3000</v>
      </c>
      <c r="I1278" s="207"/>
      <c r="J1278" s="157"/>
      <c r="K1278" s="157">
        <v>1000</v>
      </c>
      <c r="L1278" s="157">
        <v>4000</v>
      </c>
      <c r="M1278" s="157">
        <v>3807</v>
      </c>
      <c r="N1278" s="351">
        <v>6000</v>
      </c>
      <c r="O1278" s="225"/>
      <c r="P1278" s="351">
        <v>6000</v>
      </c>
      <c r="Q1278" s="331"/>
      <c r="R1278" s="377">
        <f t="shared" si="467"/>
        <v>6000</v>
      </c>
      <c r="S1278" s="331">
        <v>9260</v>
      </c>
      <c r="T1278" s="373"/>
    </row>
    <row r="1279" spans="1:114" ht="14.1" customHeight="1" x14ac:dyDescent="0.25">
      <c r="A1279" s="43" t="s">
        <v>601</v>
      </c>
      <c r="B1279" s="44">
        <v>4134</v>
      </c>
      <c r="C1279" s="45" t="s">
        <v>602</v>
      </c>
      <c r="D1279" s="62">
        <v>1921</v>
      </c>
      <c r="E1279" s="156">
        <v>3000</v>
      </c>
      <c r="F1279" s="20"/>
      <c r="G1279" s="273"/>
      <c r="H1279" s="156">
        <f t="shared" si="456"/>
        <v>3000</v>
      </c>
      <c r="I1279" s="207"/>
      <c r="J1279" s="157"/>
      <c r="K1279" s="157">
        <v>-1500</v>
      </c>
      <c r="L1279" s="157">
        <v>1500</v>
      </c>
      <c r="M1279" s="157">
        <v>1296</v>
      </c>
      <c r="N1279" s="351">
        <v>3000</v>
      </c>
      <c r="O1279" s="225"/>
      <c r="P1279" s="351">
        <v>3000</v>
      </c>
      <c r="Q1279" s="331"/>
      <c r="R1279" s="377">
        <f t="shared" si="467"/>
        <v>3000</v>
      </c>
      <c r="S1279" s="331">
        <v>1581</v>
      </c>
      <c r="T1279" s="373"/>
    </row>
    <row r="1280" spans="1:114" ht="14.1" customHeight="1" x14ac:dyDescent="0.25">
      <c r="A1280" s="43" t="s">
        <v>603</v>
      </c>
      <c r="B1280" s="44">
        <v>4134</v>
      </c>
      <c r="C1280" s="45" t="s">
        <v>604</v>
      </c>
      <c r="D1280" s="62">
        <v>485</v>
      </c>
      <c r="E1280" s="156">
        <v>2000</v>
      </c>
      <c r="F1280" s="20"/>
      <c r="G1280" s="273"/>
      <c r="H1280" s="156">
        <f t="shared" si="456"/>
        <v>2000</v>
      </c>
      <c r="I1280" s="207"/>
      <c r="J1280" s="157"/>
      <c r="K1280" s="157"/>
      <c r="L1280" s="157">
        <v>2000</v>
      </c>
      <c r="M1280" s="157">
        <v>88</v>
      </c>
      <c r="N1280" s="351">
        <v>2000</v>
      </c>
      <c r="O1280" s="225"/>
      <c r="P1280" s="351">
        <v>2000</v>
      </c>
      <c r="Q1280" s="331"/>
      <c r="R1280" s="377">
        <f t="shared" si="467"/>
        <v>2000</v>
      </c>
      <c r="S1280" s="331"/>
      <c r="T1280" s="373"/>
    </row>
    <row r="1281" spans="1:114" ht="14.1" customHeight="1" x14ac:dyDescent="0.25">
      <c r="A1281" s="43"/>
      <c r="B1281" s="44">
        <v>4138</v>
      </c>
      <c r="C1281" s="45" t="s">
        <v>610</v>
      </c>
      <c r="D1281" s="62"/>
      <c r="E1281" s="156"/>
      <c r="F1281" s="20"/>
      <c r="G1281" s="273"/>
      <c r="H1281" s="156"/>
      <c r="I1281" s="207"/>
      <c r="J1281" s="157"/>
      <c r="K1281" s="157"/>
      <c r="L1281" s="157"/>
      <c r="M1281" s="157"/>
      <c r="N1281" s="351"/>
      <c r="O1281" s="225"/>
      <c r="P1281" s="351"/>
      <c r="Q1281" s="331"/>
      <c r="R1281" s="377">
        <f t="shared" si="467"/>
        <v>0</v>
      </c>
      <c r="S1281" s="331">
        <v>19325</v>
      </c>
      <c r="T1281" s="373"/>
    </row>
    <row r="1282" spans="1:114" ht="14.1" customHeight="1" x14ac:dyDescent="0.25">
      <c r="A1282" s="43" t="s">
        <v>605</v>
      </c>
      <c r="B1282" s="44">
        <v>5526</v>
      </c>
      <c r="C1282" s="45" t="s">
        <v>606</v>
      </c>
      <c r="D1282" s="62">
        <v>27458</v>
      </c>
      <c r="E1282" s="156">
        <v>33610</v>
      </c>
      <c r="F1282" s="20"/>
      <c r="G1282" s="273"/>
      <c r="H1282" s="156">
        <f t="shared" si="456"/>
        <v>33610</v>
      </c>
      <c r="I1282" s="207"/>
      <c r="J1282" s="157"/>
      <c r="K1282" s="157"/>
      <c r="L1282" s="157">
        <v>33610</v>
      </c>
      <c r="M1282" s="157">
        <v>13825</v>
      </c>
      <c r="N1282" s="228">
        <v>33610</v>
      </c>
      <c r="O1282" s="222"/>
      <c r="P1282" s="228">
        <v>33610</v>
      </c>
      <c r="Q1282" s="331"/>
      <c r="R1282" s="377">
        <f t="shared" si="467"/>
        <v>33610</v>
      </c>
      <c r="S1282" s="331">
        <v>7949</v>
      </c>
      <c r="T1282" s="373"/>
    </row>
    <row r="1283" spans="1:114" ht="14.1" customHeight="1" x14ac:dyDescent="0.25">
      <c r="A1283" s="43" t="s">
        <v>607</v>
      </c>
      <c r="B1283" s="44">
        <v>4130</v>
      </c>
      <c r="C1283" s="45" t="s">
        <v>608</v>
      </c>
      <c r="D1283" s="62">
        <v>19247</v>
      </c>
      <c r="E1283" s="156">
        <v>30000</v>
      </c>
      <c r="F1283" s="20"/>
      <c r="G1283" s="273"/>
      <c r="H1283" s="156">
        <f t="shared" si="456"/>
        <v>30000</v>
      </c>
      <c r="I1283" s="207"/>
      <c r="J1283" s="157"/>
      <c r="K1283" s="157"/>
      <c r="L1283" s="157">
        <v>30000</v>
      </c>
      <c r="M1283" s="157">
        <v>22108</v>
      </c>
      <c r="N1283" s="351">
        <v>30000</v>
      </c>
      <c r="O1283" s="225">
        <v>-12230</v>
      </c>
      <c r="P1283" s="351">
        <v>30000</v>
      </c>
      <c r="Q1283" s="331"/>
      <c r="R1283" s="377">
        <f t="shared" si="467"/>
        <v>30000</v>
      </c>
      <c r="S1283" s="331"/>
      <c r="T1283" s="373"/>
    </row>
    <row r="1284" spans="1:114" ht="14.1" customHeight="1" x14ac:dyDescent="0.25">
      <c r="A1284" s="43" t="s">
        <v>609</v>
      </c>
      <c r="B1284" s="44">
        <v>4130</v>
      </c>
      <c r="C1284" s="45" t="s">
        <v>610</v>
      </c>
      <c r="D1284" s="62"/>
      <c r="E1284" s="156"/>
      <c r="F1284" s="20"/>
      <c r="G1284" s="273"/>
      <c r="H1284" s="156"/>
      <c r="I1284" s="207"/>
      <c r="J1284" s="157"/>
      <c r="K1284" s="157"/>
      <c r="L1284" s="157">
        <v>31168</v>
      </c>
      <c r="M1284" s="157">
        <v>22750</v>
      </c>
      <c r="N1284" s="351">
        <v>31168</v>
      </c>
      <c r="O1284" s="225"/>
      <c r="P1284" s="351">
        <v>31168</v>
      </c>
      <c r="Q1284" s="222"/>
      <c r="R1284" s="377">
        <f t="shared" si="467"/>
        <v>31168</v>
      </c>
      <c r="S1284" s="331"/>
      <c r="T1284" s="373"/>
    </row>
    <row r="1285" spans="1:114" ht="14.1" customHeight="1" x14ac:dyDescent="0.25">
      <c r="A1285" s="43"/>
      <c r="B1285" s="44">
        <v>5513</v>
      </c>
      <c r="C1285" s="45"/>
      <c r="D1285" s="62"/>
      <c r="E1285" s="156"/>
      <c r="F1285" s="20"/>
      <c r="G1285" s="273"/>
      <c r="H1285" s="156"/>
      <c r="I1285" s="207"/>
      <c r="J1285" s="157"/>
      <c r="K1285" s="157"/>
      <c r="L1285" s="157"/>
      <c r="M1285" s="157"/>
      <c r="N1285" s="351"/>
      <c r="O1285" s="225"/>
      <c r="P1285" s="351"/>
      <c r="Q1285" s="222"/>
      <c r="R1285" s="377">
        <f t="shared" si="467"/>
        <v>0</v>
      </c>
      <c r="S1285" s="331">
        <v>10</v>
      </c>
      <c r="T1285" s="373"/>
    </row>
    <row r="1286" spans="1:114" ht="14.1" customHeight="1" x14ac:dyDescent="0.25">
      <c r="A1286" s="67" t="s">
        <v>611</v>
      </c>
      <c r="B1286" s="68">
        <v>10701</v>
      </c>
      <c r="C1286" s="69" t="s">
        <v>612</v>
      </c>
      <c r="D1286" s="75">
        <f>+D1287+D1288</f>
        <v>36366</v>
      </c>
      <c r="E1286" s="79">
        <v>39846</v>
      </c>
      <c r="F1286" s="79">
        <f>+F1287+F1288</f>
        <v>0</v>
      </c>
      <c r="G1286" s="213"/>
      <c r="H1286" s="79">
        <f t="shared" si="456"/>
        <v>39846</v>
      </c>
      <c r="I1286" s="239">
        <f>+I1287+I1288</f>
        <v>0</v>
      </c>
      <c r="J1286" s="75">
        <f>+J1287</f>
        <v>13169</v>
      </c>
      <c r="K1286" s="75">
        <f>+K1287+K1288</f>
        <v>15972</v>
      </c>
      <c r="L1286" s="75">
        <f t="shared" ref="L1286:M1286" si="468">+L1287+L1288</f>
        <v>68987</v>
      </c>
      <c r="M1286" s="75">
        <f t="shared" si="468"/>
        <v>50341</v>
      </c>
      <c r="N1286" s="70">
        <f>+N1287</f>
        <v>50015</v>
      </c>
      <c r="O1286" s="78">
        <f>+O1287</f>
        <v>19634</v>
      </c>
      <c r="P1286" s="70">
        <f>+O1286+N1286</f>
        <v>69649</v>
      </c>
      <c r="Q1286" s="199">
        <f>+Q1287</f>
        <v>20792</v>
      </c>
      <c r="R1286" s="379">
        <f>+Q1286+P1286</f>
        <v>90441</v>
      </c>
      <c r="S1286" s="224">
        <f>+S1287</f>
        <v>46079</v>
      </c>
      <c r="T1286" s="373"/>
    </row>
    <row r="1287" spans="1:114" ht="14.1" customHeight="1" x14ac:dyDescent="0.25">
      <c r="A1287" s="43" t="s">
        <v>613</v>
      </c>
      <c r="B1287" s="44">
        <v>4131</v>
      </c>
      <c r="C1287" s="45" t="s">
        <v>614</v>
      </c>
      <c r="D1287" s="62">
        <v>36155</v>
      </c>
      <c r="E1287" s="156">
        <v>36846</v>
      </c>
      <c r="F1287" s="20"/>
      <c r="G1287" s="273"/>
      <c r="H1287" s="156">
        <f t="shared" ref="H1287:H1306" si="469">E1287+I1287</f>
        <v>36846</v>
      </c>
      <c r="I1287" s="207"/>
      <c r="J1287" s="157">
        <v>13169</v>
      </c>
      <c r="K1287" s="157">
        <v>18972</v>
      </c>
      <c r="L1287" s="157">
        <v>68987</v>
      </c>
      <c r="M1287" s="157">
        <v>50341</v>
      </c>
      <c r="N1287" s="98">
        <v>50015</v>
      </c>
      <c r="O1287" s="76">
        <v>19634</v>
      </c>
      <c r="P1287" s="98">
        <f>+O1287+N1287</f>
        <v>69649</v>
      </c>
      <c r="Q1287" s="222">
        <v>20792</v>
      </c>
      <c r="R1287" s="385">
        <v>69649</v>
      </c>
      <c r="S1287" s="331">
        <v>46079</v>
      </c>
      <c r="T1287" s="373"/>
    </row>
    <row r="1288" spans="1:114" s="8" customFormat="1" ht="14.1" customHeight="1" x14ac:dyDescent="0.25">
      <c r="A1288" s="67" t="s">
        <v>615</v>
      </c>
      <c r="B1288" s="68">
        <v>55</v>
      </c>
      <c r="C1288" s="69" t="s">
        <v>616</v>
      </c>
      <c r="D1288" s="75">
        <v>211</v>
      </c>
      <c r="E1288" s="79">
        <v>3000</v>
      </c>
      <c r="F1288" s="79"/>
      <c r="G1288" s="213"/>
      <c r="H1288" s="79">
        <f t="shared" si="469"/>
        <v>3000</v>
      </c>
      <c r="I1288" s="239"/>
      <c r="J1288" s="75"/>
      <c r="K1288" s="75">
        <v>-3000</v>
      </c>
      <c r="L1288" s="75"/>
      <c r="M1288" s="75"/>
      <c r="N1288" s="70">
        <v>0</v>
      </c>
      <c r="O1288" s="78">
        <v>3000</v>
      </c>
      <c r="P1288" s="70">
        <f>+O1288+N1288</f>
        <v>3000</v>
      </c>
      <c r="Q1288" s="199"/>
      <c r="R1288" s="379">
        <f>+Q1288+P1288</f>
        <v>3000</v>
      </c>
      <c r="S1288" s="224">
        <v>2128</v>
      </c>
      <c r="T1288" s="373"/>
      <c r="U1288" s="373"/>
      <c r="V1288" s="373"/>
      <c r="W1288" s="373"/>
      <c r="X1288" s="373"/>
      <c r="Y1288" s="430"/>
      <c r="Z1288" s="429"/>
      <c r="AA1288" s="429"/>
      <c r="AB1288" s="429"/>
      <c r="AC1288" s="430"/>
      <c r="AD1288" s="430"/>
      <c r="AE1288" s="430"/>
      <c r="AF1288" s="430"/>
      <c r="AG1288" s="430"/>
      <c r="AH1288" s="430"/>
      <c r="AI1288" s="430"/>
      <c r="AJ1288" s="430"/>
      <c r="AK1288" s="430"/>
      <c r="AL1288" s="430"/>
      <c r="AM1288" s="430"/>
      <c r="AN1288" s="430"/>
      <c r="AO1288" s="430"/>
      <c r="AP1288" s="430"/>
      <c r="AQ1288" s="430"/>
      <c r="AR1288" s="430"/>
      <c r="AS1288" s="430"/>
      <c r="AT1288" s="430"/>
      <c r="AU1288" s="430"/>
      <c r="AV1288" s="430"/>
      <c r="AW1288" s="430"/>
      <c r="AX1288" s="430"/>
      <c r="AY1288" s="430"/>
      <c r="AZ1288" s="430"/>
      <c r="BA1288" s="430"/>
      <c r="BB1288" s="430"/>
      <c r="BC1288" s="430"/>
      <c r="BD1288" s="430"/>
      <c r="BE1288" s="430"/>
      <c r="BF1288" s="430"/>
      <c r="BG1288" s="430"/>
      <c r="BH1288" s="430"/>
      <c r="BI1288" s="430"/>
      <c r="BJ1288" s="430"/>
      <c r="BK1288" s="430"/>
      <c r="BL1288" s="430"/>
      <c r="BM1288" s="430"/>
      <c r="BN1288" s="430"/>
      <c r="BO1288" s="430"/>
      <c r="BP1288" s="430"/>
      <c r="BQ1288" s="430"/>
      <c r="BR1288" s="430"/>
      <c r="BS1288" s="430"/>
      <c r="BT1288" s="430"/>
      <c r="BU1288" s="430"/>
      <c r="BV1288" s="430"/>
      <c r="BW1288" s="430"/>
      <c r="BX1288" s="430"/>
      <c r="BY1288" s="430"/>
      <c r="BZ1288" s="430"/>
      <c r="CA1288" s="430"/>
      <c r="CB1288" s="430"/>
      <c r="CC1288" s="430"/>
      <c r="CD1288" s="430"/>
      <c r="CE1288" s="430"/>
      <c r="CF1288" s="430"/>
      <c r="CG1288" s="430"/>
      <c r="CH1288" s="430"/>
      <c r="CI1288" s="430"/>
      <c r="CJ1288" s="430"/>
      <c r="CK1288" s="430"/>
      <c r="CL1288" s="430"/>
      <c r="CM1288" s="430"/>
      <c r="CN1288" s="430"/>
      <c r="CO1288" s="430"/>
      <c r="CP1288" s="430"/>
      <c r="CQ1288" s="430"/>
      <c r="CR1288" s="430"/>
      <c r="CS1288" s="430"/>
      <c r="CT1288" s="430"/>
      <c r="CU1288" s="430"/>
      <c r="CV1288" s="430"/>
      <c r="CW1288" s="430"/>
      <c r="CX1288" s="430"/>
      <c r="CY1288" s="430"/>
      <c r="CZ1288" s="430"/>
      <c r="DA1288" s="430"/>
      <c r="DB1288" s="430"/>
      <c r="DC1288" s="430"/>
      <c r="DD1288" s="430"/>
      <c r="DE1288" s="430"/>
      <c r="DF1288" s="430"/>
      <c r="DG1288" s="430"/>
      <c r="DH1288" s="430"/>
      <c r="DI1288" s="430"/>
      <c r="DJ1288" s="430"/>
    </row>
    <row r="1289" spans="1:114" ht="14.1" customHeight="1" x14ac:dyDescent="0.25">
      <c r="A1289" s="67" t="s">
        <v>617</v>
      </c>
      <c r="B1289" s="68">
        <v>10900</v>
      </c>
      <c r="C1289" s="69" t="s">
        <v>618</v>
      </c>
      <c r="D1289" s="75">
        <f>+D1290+D1304+D1305+D1306</f>
        <v>245426</v>
      </c>
      <c r="E1289" s="79">
        <f>+E1290+E1304+E1305+E1306</f>
        <v>284480</v>
      </c>
      <c r="F1289" s="79"/>
      <c r="G1289" s="213"/>
      <c r="H1289" s="79">
        <f t="shared" si="469"/>
        <v>284480</v>
      </c>
      <c r="I1289" s="239"/>
      <c r="J1289" s="75">
        <f>+J1290+J1304+J1305+J1306</f>
        <v>25000</v>
      </c>
      <c r="K1289" s="75">
        <f>+K1290+K1304+K1305+K1306</f>
        <v>-10000</v>
      </c>
      <c r="L1289" s="75">
        <f>+L1290+L1304+L1305+L1306</f>
        <v>299480</v>
      </c>
      <c r="M1289" s="75">
        <f t="shared" ref="M1289" si="470">+M1290+M1304+M1305+M1306</f>
        <v>255188.19</v>
      </c>
      <c r="N1289" s="70">
        <f>+N1290+N1304+N1305+N1306</f>
        <v>323747</v>
      </c>
      <c r="O1289" s="322">
        <f>+O1290+O1304+O1305+O1306</f>
        <v>-12260</v>
      </c>
      <c r="P1289" s="70">
        <f>+O1289+N1289</f>
        <v>311487</v>
      </c>
      <c r="Q1289" s="199"/>
      <c r="R1289" s="379">
        <f>+Q1289+P1289</f>
        <v>311487</v>
      </c>
      <c r="S1289" s="341">
        <f>+S1290+S1304+S1305+S1306</f>
        <v>153992</v>
      </c>
      <c r="T1289" s="373"/>
    </row>
    <row r="1290" spans="1:114" s="2" customFormat="1" ht="14.1" customHeight="1" x14ac:dyDescent="0.25">
      <c r="A1290" s="43" t="s">
        <v>619</v>
      </c>
      <c r="B1290" s="50"/>
      <c r="C1290" s="45" t="s">
        <v>620</v>
      </c>
      <c r="D1290" s="62">
        <f>+D1291+D1292+D1303</f>
        <v>201122</v>
      </c>
      <c r="E1290" s="153">
        <f>+E1291+E1292</f>
        <v>231480</v>
      </c>
      <c r="F1290" s="21">
        <f>+F1291+F1292</f>
        <v>0</v>
      </c>
      <c r="G1290" s="273"/>
      <c r="H1290" s="156">
        <f t="shared" si="469"/>
        <v>231480</v>
      </c>
      <c r="I1290" s="205">
        <f>+I1291+I1292</f>
        <v>0</v>
      </c>
      <c r="J1290" s="184"/>
      <c r="K1290" s="184">
        <f>+K1291+K1292</f>
        <v>8000</v>
      </c>
      <c r="L1290" s="184">
        <f>+L1291+L1292</f>
        <v>239480</v>
      </c>
      <c r="M1290" s="184">
        <f>+M1291+M1292</f>
        <v>212916.19</v>
      </c>
      <c r="N1290" s="98">
        <f>+N1291+N1292</f>
        <v>268747</v>
      </c>
      <c r="O1290" s="76"/>
      <c r="P1290" s="196">
        <f t="shared" ref="P1290:P1306" si="471">+O1290+N1290</f>
        <v>268747</v>
      </c>
      <c r="Q1290" s="222"/>
      <c r="R1290" s="377">
        <f>+Q1290+P1290</f>
        <v>268747</v>
      </c>
      <c r="S1290" s="331">
        <f>+S1291+S1292</f>
        <v>138230</v>
      </c>
      <c r="T1290" s="373"/>
      <c r="U1290" s="373"/>
      <c r="V1290" s="373"/>
      <c r="W1290" s="373"/>
      <c r="X1290" s="373"/>
      <c r="Y1290" s="434"/>
      <c r="Z1290" s="433"/>
      <c r="AA1290" s="433"/>
      <c r="AB1290" s="433"/>
      <c r="AC1290" s="434"/>
      <c r="AD1290" s="434"/>
      <c r="AE1290" s="434"/>
      <c r="AF1290" s="434"/>
      <c r="AG1290" s="434"/>
      <c r="AH1290" s="434"/>
      <c r="AI1290" s="434"/>
      <c r="AJ1290" s="434"/>
      <c r="AK1290" s="434"/>
      <c r="AL1290" s="434"/>
      <c r="AM1290" s="434"/>
      <c r="AN1290" s="434"/>
      <c r="AO1290" s="434"/>
      <c r="AP1290" s="434"/>
      <c r="AQ1290" s="434"/>
      <c r="AR1290" s="434"/>
      <c r="AS1290" s="434"/>
      <c r="AT1290" s="434"/>
      <c r="AU1290" s="434"/>
      <c r="AV1290" s="434"/>
      <c r="AW1290" s="434"/>
      <c r="AX1290" s="434"/>
      <c r="AY1290" s="434"/>
      <c r="AZ1290" s="434"/>
      <c r="BA1290" s="434"/>
      <c r="BB1290" s="434"/>
      <c r="BC1290" s="434"/>
      <c r="BD1290" s="434"/>
      <c r="BE1290" s="434"/>
      <c r="BF1290" s="434"/>
      <c r="BG1290" s="434"/>
      <c r="BH1290" s="434"/>
      <c r="BI1290" s="434"/>
      <c r="BJ1290" s="434"/>
      <c r="BK1290" s="434"/>
      <c r="BL1290" s="434"/>
      <c r="BM1290" s="434"/>
      <c r="BN1290" s="434"/>
      <c r="BO1290" s="434"/>
      <c r="BP1290" s="434"/>
      <c r="BQ1290" s="434"/>
      <c r="BR1290" s="434"/>
      <c r="BS1290" s="434"/>
      <c r="BT1290" s="434"/>
      <c r="BU1290" s="434"/>
      <c r="BV1290" s="434"/>
      <c r="BW1290" s="434"/>
      <c r="BX1290" s="434"/>
      <c r="BY1290" s="434"/>
      <c r="BZ1290" s="434"/>
      <c r="CA1290" s="434"/>
      <c r="CB1290" s="434"/>
      <c r="CC1290" s="434"/>
      <c r="CD1290" s="434"/>
      <c r="CE1290" s="434"/>
      <c r="CF1290" s="434"/>
      <c r="CG1290" s="434"/>
      <c r="CH1290" s="434"/>
      <c r="CI1290" s="434"/>
      <c r="CJ1290" s="434"/>
      <c r="CK1290" s="434"/>
      <c r="CL1290" s="434"/>
      <c r="CM1290" s="434"/>
      <c r="CN1290" s="434"/>
      <c r="CO1290" s="434"/>
      <c r="CP1290" s="434"/>
      <c r="CQ1290" s="434"/>
      <c r="CR1290" s="434"/>
      <c r="CS1290" s="434"/>
      <c r="CT1290" s="434"/>
      <c r="CU1290" s="434"/>
      <c r="CV1290" s="434"/>
      <c r="CW1290" s="434"/>
      <c r="CX1290" s="434"/>
      <c r="CY1290" s="434"/>
      <c r="CZ1290" s="434"/>
      <c r="DA1290" s="434"/>
      <c r="DB1290" s="434"/>
      <c r="DC1290" s="434"/>
      <c r="DD1290" s="434"/>
      <c r="DE1290" s="434"/>
      <c r="DF1290" s="434"/>
      <c r="DG1290" s="434"/>
      <c r="DH1290" s="434"/>
      <c r="DI1290" s="434"/>
      <c r="DJ1290" s="434"/>
    </row>
    <row r="1291" spans="1:114" ht="14.1" customHeight="1" x14ac:dyDescent="0.25">
      <c r="A1291" s="43"/>
      <c r="B1291" s="44">
        <v>50</v>
      </c>
      <c r="C1291" s="45" t="s">
        <v>152</v>
      </c>
      <c r="D1291" s="25">
        <v>176331</v>
      </c>
      <c r="E1291" s="156">
        <v>206480</v>
      </c>
      <c r="F1291" s="20"/>
      <c r="G1291" s="273"/>
      <c r="H1291" s="156">
        <f t="shared" si="469"/>
        <v>206480</v>
      </c>
      <c r="I1291" s="207"/>
      <c r="J1291" s="157"/>
      <c r="K1291" s="157"/>
      <c r="L1291" s="157">
        <v>206480</v>
      </c>
      <c r="M1291" s="157">
        <v>181882.43</v>
      </c>
      <c r="N1291" s="98">
        <v>225747</v>
      </c>
      <c r="O1291" s="76"/>
      <c r="P1291" s="196">
        <f t="shared" si="471"/>
        <v>225747</v>
      </c>
      <c r="Q1291" s="222"/>
      <c r="R1291" s="377">
        <f t="shared" ref="R1291:R1304" si="472">+Q1291+P1291</f>
        <v>225747</v>
      </c>
      <c r="S1291" s="331">
        <v>117497</v>
      </c>
      <c r="T1291" s="373"/>
    </row>
    <row r="1292" spans="1:114" ht="14.1" customHeight="1" x14ac:dyDescent="0.25">
      <c r="A1292" s="43"/>
      <c r="B1292" s="44">
        <v>55</v>
      </c>
      <c r="C1292" s="45" t="s">
        <v>590</v>
      </c>
      <c r="D1292" s="62">
        <f>SUM(D1293:D1302)</f>
        <v>24578</v>
      </c>
      <c r="E1292" s="156">
        <f>+E1293+E1294+E1296+E1297+E1298+E1299</f>
        <v>25000</v>
      </c>
      <c r="F1292" s="20"/>
      <c r="G1292" s="273"/>
      <c r="H1292" s="156">
        <f t="shared" si="469"/>
        <v>25000</v>
      </c>
      <c r="I1292" s="207"/>
      <c r="J1292" s="157"/>
      <c r="K1292" s="157">
        <f>+K1293+K1294+K1295+K1296+K1297+K1298+K1299+K1300+K1301+K1302+K1303</f>
        <v>8000</v>
      </c>
      <c r="L1292" s="157">
        <f t="shared" ref="L1292:M1292" si="473">+L1293+L1294+L1295+L1296+L1297+L1298+L1299+L1300+L1301+L1302+L1303</f>
        <v>33000</v>
      </c>
      <c r="M1292" s="157">
        <f t="shared" si="473"/>
        <v>31033.760000000002</v>
      </c>
      <c r="N1292" s="98">
        <f>+N1293+N1294+N1295+N1296+N1297+N1298+N1299+N1300+N1302+N1303</f>
        <v>43000</v>
      </c>
      <c r="O1292" s="76"/>
      <c r="P1292" s="196">
        <f t="shared" si="471"/>
        <v>43000</v>
      </c>
      <c r="Q1292" s="222"/>
      <c r="R1292" s="377">
        <f t="shared" si="472"/>
        <v>43000</v>
      </c>
      <c r="S1292" s="331">
        <f>+S1293+S1294+S1295+S1296+S1297+S1298+S1299+S1300+S1302+S1303</f>
        <v>20733</v>
      </c>
      <c r="T1292" s="373"/>
    </row>
    <row r="1293" spans="1:114" ht="14.1" customHeight="1" x14ac:dyDescent="0.25">
      <c r="A1293" s="43"/>
      <c r="B1293" s="44">
        <v>5500</v>
      </c>
      <c r="C1293" s="45" t="s">
        <v>166</v>
      </c>
      <c r="D1293" s="62">
        <v>698</v>
      </c>
      <c r="E1293" s="156">
        <v>2000</v>
      </c>
      <c r="F1293" s="20"/>
      <c r="G1293" s="273"/>
      <c r="H1293" s="156">
        <f t="shared" si="469"/>
        <v>2000</v>
      </c>
      <c r="I1293" s="207"/>
      <c r="J1293" s="157"/>
      <c r="K1293" s="157"/>
      <c r="L1293" s="157">
        <v>2000</v>
      </c>
      <c r="M1293" s="157">
        <v>873</v>
      </c>
      <c r="N1293" s="350">
        <v>2000</v>
      </c>
      <c r="O1293" s="77"/>
      <c r="P1293" s="228">
        <f t="shared" si="471"/>
        <v>2000</v>
      </c>
      <c r="Q1293" s="222"/>
      <c r="R1293" s="377">
        <f t="shared" si="472"/>
        <v>2000</v>
      </c>
      <c r="S1293" s="331">
        <v>669</v>
      </c>
    </row>
    <row r="1294" spans="1:114" ht="14.1" customHeight="1" x14ac:dyDescent="0.25">
      <c r="A1294" s="43"/>
      <c r="B1294" s="44">
        <v>5504</v>
      </c>
      <c r="C1294" s="45" t="s">
        <v>169</v>
      </c>
      <c r="D1294" s="62">
        <v>1373</v>
      </c>
      <c r="E1294" s="156">
        <v>4000</v>
      </c>
      <c r="F1294" s="20"/>
      <c r="G1294" s="273"/>
      <c r="H1294" s="156">
        <f t="shared" si="469"/>
        <v>4000</v>
      </c>
      <c r="I1294" s="207"/>
      <c r="J1294" s="157"/>
      <c r="K1294" s="157"/>
      <c r="L1294" s="157">
        <v>4000</v>
      </c>
      <c r="M1294" s="157">
        <v>1270</v>
      </c>
      <c r="N1294" s="350">
        <v>4000</v>
      </c>
      <c r="O1294" s="77"/>
      <c r="P1294" s="228">
        <f t="shared" si="471"/>
        <v>4000</v>
      </c>
      <c r="Q1294" s="222"/>
      <c r="R1294" s="377">
        <f t="shared" si="472"/>
        <v>4000</v>
      </c>
      <c r="S1294" s="331">
        <v>935</v>
      </c>
    </row>
    <row r="1295" spans="1:114" ht="14.1" customHeight="1" x14ac:dyDescent="0.25">
      <c r="A1295" s="43"/>
      <c r="B1295" s="44">
        <v>5511</v>
      </c>
      <c r="C1295" s="45" t="s">
        <v>160</v>
      </c>
      <c r="D1295" s="62">
        <v>144</v>
      </c>
      <c r="E1295" s="156"/>
      <c r="F1295" s="20"/>
      <c r="G1295" s="273"/>
      <c r="H1295" s="156"/>
      <c r="I1295" s="207"/>
      <c r="J1295" s="157"/>
      <c r="K1295" s="157">
        <v>8000</v>
      </c>
      <c r="L1295" s="157">
        <v>8000</v>
      </c>
      <c r="M1295" s="157">
        <v>8116</v>
      </c>
      <c r="N1295" s="350">
        <v>0</v>
      </c>
      <c r="O1295" s="77"/>
      <c r="P1295" s="228">
        <f t="shared" si="471"/>
        <v>0</v>
      </c>
      <c r="Q1295" s="222"/>
      <c r="R1295" s="377">
        <f t="shared" si="472"/>
        <v>0</v>
      </c>
      <c r="S1295" s="331">
        <v>793</v>
      </c>
    </row>
    <row r="1296" spans="1:114" ht="14.1" customHeight="1" x14ac:dyDescent="0.25">
      <c r="A1296" s="43"/>
      <c r="B1296" s="44">
        <v>5513</v>
      </c>
      <c r="C1296" s="45" t="s">
        <v>500</v>
      </c>
      <c r="D1296" s="62">
        <v>14046</v>
      </c>
      <c r="E1296" s="156">
        <v>14000</v>
      </c>
      <c r="F1296" s="20"/>
      <c r="G1296" s="273"/>
      <c r="H1296" s="156">
        <f t="shared" si="469"/>
        <v>14000</v>
      </c>
      <c r="I1296" s="207"/>
      <c r="J1296" s="157"/>
      <c r="K1296" s="157"/>
      <c r="L1296" s="157">
        <v>14000</v>
      </c>
      <c r="M1296" s="157">
        <v>10761</v>
      </c>
      <c r="N1296" s="350">
        <v>25000</v>
      </c>
      <c r="O1296" s="77"/>
      <c r="P1296" s="228">
        <f t="shared" si="471"/>
        <v>25000</v>
      </c>
      <c r="Q1296" s="222"/>
      <c r="R1296" s="377">
        <f t="shared" si="472"/>
        <v>25000</v>
      </c>
      <c r="S1296" s="331">
        <v>13780</v>
      </c>
    </row>
    <row r="1297" spans="1:114" ht="14.1" customHeight="1" x14ac:dyDescent="0.25">
      <c r="A1297" s="43"/>
      <c r="B1297" s="44">
        <v>5514</v>
      </c>
      <c r="C1297" s="45" t="s">
        <v>162</v>
      </c>
      <c r="D1297" s="62">
        <v>6157</v>
      </c>
      <c r="E1297" s="156">
        <v>3000</v>
      </c>
      <c r="F1297" s="20"/>
      <c r="G1297" s="273"/>
      <c r="H1297" s="156">
        <f t="shared" si="469"/>
        <v>3000</v>
      </c>
      <c r="I1297" s="207"/>
      <c r="J1297" s="157"/>
      <c r="K1297" s="157"/>
      <c r="L1297" s="157">
        <v>3000</v>
      </c>
      <c r="M1297" s="157">
        <v>864.5</v>
      </c>
      <c r="N1297" s="350">
        <v>3000</v>
      </c>
      <c r="O1297" s="77"/>
      <c r="P1297" s="228">
        <f t="shared" si="471"/>
        <v>3000</v>
      </c>
      <c r="Q1297" s="222"/>
      <c r="R1297" s="377">
        <f t="shared" si="472"/>
        <v>3000</v>
      </c>
      <c r="S1297" s="331">
        <v>380</v>
      </c>
    </row>
    <row r="1298" spans="1:114" ht="14.1" customHeight="1" x14ac:dyDescent="0.25">
      <c r="A1298" s="43"/>
      <c r="B1298" s="44">
        <v>5515</v>
      </c>
      <c r="C1298" s="45" t="s">
        <v>184</v>
      </c>
      <c r="D1298" s="62">
        <v>1018</v>
      </c>
      <c r="E1298" s="156">
        <v>1000</v>
      </c>
      <c r="F1298" s="20"/>
      <c r="G1298" s="273"/>
      <c r="H1298" s="156">
        <f t="shared" si="469"/>
        <v>1000</v>
      </c>
      <c r="I1298" s="207"/>
      <c r="J1298" s="157"/>
      <c r="K1298" s="157"/>
      <c r="L1298" s="157">
        <v>1000</v>
      </c>
      <c r="M1298" s="157">
        <v>1896.9</v>
      </c>
      <c r="N1298" s="350">
        <v>8000</v>
      </c>
      <c r="O1298" s="77"/>
      <c r="P1298" s="228">
        <f t="shared" si="471"/>
        <v>8000</v>
      </c>
      <c r="Q1298" s="222"/>
      <c r="R1298" s="377">
        <f t="shared" si="472"/>
        <v>8000</v>
      </c>
      <c r="S1298" s="331">
        <v>2681</v>
      </c>
    </row>
    <row r="1299" spans="1:114" ht="14.1" customHeight="1" x14ac:dyDescent="0.25">
      <c r="A1299" s="43"/>
      <c r="B1299" s="44">
        <v>5522</v>
      </c>
      <c r="C1299" s="45" t="s">
        <v>188</v>
      </c>
      <c r="D1299" s="62">
        <v>468</v>
      </c>
      <c r="E1299" s="156">
        <v>1000</v>
      </c>
      <c r="F1299" s="20"/>
      <c r="G1299" s="273"/>
      <c r="H1299" s="156">
        <f t="shared" si="469"/>
        <v>1000</v>
      </c>
      <c r="I1299" s="207"/>
      <c r="J1299" s="157"/>
      <c r="K1299" s="157"/>
      <c r="L1299" s="157">
        <v>1000</v>
      </c>
      <c r="M1299" s="157">
        <v>2543.04</v>
      </c>
      <c r="N1299" s="350">
        <v>1000</v>
      </c>
      <c r="O1299" s="77"/>
      <c r="P1299" s="228">
        <f t="shared" si="471"/>
        <v>1000</v>
      </c>
      <c r="Q1299" s="222"/>
      <c r="R1299" s="377">
        <f t="shared" si="472"/>
        <v>1000</v>
      </c>
      <c r="S1299" s="331">
        <v>609</v>
      </c>
    </row>
    <row r="1300" spans="1:114" ht="14.1" customHeight="1" x14ac:dyDescent="0.25">
      <c r="A1300" s="43"/>
      <c r="B1300" s="44">
        <v>5525</v>
      </c>
      <c r="C1300" s="53" t="s">
        <v>190</v>
      </c>
      <c r="D1300" s="62">
        <v>85</v>
      </c>
      <c r="E1300" s="156"/>
      <c r="F1300" s="20"/>
      <c r="G1300" s="273"/>
      <c r="H1300" s="156"/>
      <c r="I1300" s="207"/>
      <c r="J1300" s="157"/>
      <c r="K1300" s="157"/>
      <c r="L1300" s="157">
        <v>0</v>
      </c>
      <c r="M1300" s="157">
        <v>167.76</v>
      </c>
      <c r="N1300" s="350">
        <v>0</v>
      </c>
      <c r="O1300" s="77"/>
      <c r="P1300" s="228">
        <f t="shared" si="471"/>
        <v>0</v>
      </c>
      <c r="Q1300" s="222"/>
      <c r="R1300" s="377">
        <f t="shared" si="472"/>
        <v>0</v>
      </c>
      <c r="S1300" s="331">
        <v>314</v>
      </c>
    </row>
    <row r="1301" spans="1:114" ht="14.1" customHeight="1" x14ac:dyDescent="0.25">
      <c r="A1301" s="43"/>
      <c r="B1301" s="44">
        <v>5526</v>
      </c>
      <c r="C1301" s="53" t="s">
        <v>575</v>
      </c>
      <c r="D1301" s="62"/>
      <c r="E1301" s="156"/>
      <c r="F1301" s="20"/>
      <c r="G1301" s="273"/>
      <c r="H1301" s="156"/>
      <c r="I1301" s="207"/>
      <c r="J1301" s="157"/>
      <c r="K1301" s="157"/>
      <c r="L1301" s="157">
        <v>0</v>
      </c>
      <c r="M1301" s="157">
        <v>525.29999999999995</v>
      </c>
      <c r="N1301" s="350"/>
      <c r="O1301" s="77"/>
      <c r="P1301" s="228">
        <f t="shared" si="471"/>
        <v>0</v>
      </c>
      <c r="Q1301" s="222"/>
      <c r="R1301" s="377">
        <f t="shared" si="472"/>
        <v>0</v>
      </c>
      <c r="S1301" s="331"/>
    </row>
    <row r="1302" spans="1:114" ht="14.1" customHeight="1" x14ac:dyDescent="0.25">
      <c r="A1302" s="43"/>
      <c r="B1302" s="44">
        <v>5540</v>
      </c>
      <c r="C1302" s="53" t="s">
        <v>163</v>
      </c>
      <c r="D1302" s="62">
        <v>589</v>
      </c>
      <c r="E1302" s="156"/>
      <c r="F1302" s="20"/>
      <c r="G1302" s="273"/>
      <c r="H1302" s="156"/>
      <c r="I1302" s="207"/>
      <c r="J1302" s="157"/>
      <c r="K1302" s="157"/>
      <c r="L1302" s="157">
        <v>0</v>
      </c>
      <c r="M1302" s="157">
        <v>4016.26</v>
      </c>
      <c r="N1302" s="350">
        <v>0</v>
      </c>
      <c r="O1302" s="77"/>
      <c r="P1302" s="228">
        <f t="shared" si="471"/>
        <v>0</v>
      </c>
      <c r="Q1302" s="222"/>
      <c r="R1302" s="377">
        <f t="shared" si="472"/>
        <v>0</v>
      </c>
      <c r="S1302" s="331">
        <v>542</v>
      </c>
    </row>
    <row r="1303" spans="1:114" ht="14.1" customHeight="1" x14ac:dyDescent="0.25">
      <c r="A1303" s="43"/>
      <c r="B1303" s="44">
        <v>601</v>
      </c>
      <c r="C1303" s="45" t="s">
        <v>385</v>
      </c>
      <c r="D1303" s="62">
        <v>213</v>
      </c>
      <c r="E1303" s="156"/>
      <c r="F1303" s="20"/>
      <c r="G1303" s="273"/>
      <c r="H1303" s="156"/>
      <c r="I1303" s="207"/>
      <c r="J1303" s="157"/>
      <c r="K1303" s="157"/>
      <c r="L1303" s="157"/>
      <c r="M1303" s="157"/>
      <c r="N1303" s="350">
        <v>0</v>
      </c>
      <c r="O1303" s="77"/>
      <c r="P1303" s="228">
        <f t="shared" si="471"/>
        <v>0</v>
      </c>
      <c r="Q1303" s="222"/>
      <c r="R1303" s="377">
        <f t="shared" si="472"/>
        <v>0</v>
      </c>
      <c r="S1303" s="331">
        <v>30</v>
      </c>
      <c r="T1303" s="373"/>
    </row>
    <row r="1304" spans="1:114" ht="14.1" customHeight="1" x14ac:dyDescent="0.25">
      <c r="A1304" s="43" t="s">
        <v>621</v>
      </c>
      <c r="B1304" s="44">
        <v>4138</v>
      </c>
      <c r="C1304" s="45" t="s">
        <v>622</v>
      </c>
      <c r="D1304" s="62">
        <v>5187</v>
      </c>
      <c r="E1304" s="156">
        <v>18000</v>
      </c>
      <c r="F1304" s="20"/>
      <c r="G1304" s="273"/>
      <c r="H1304" s="156" t="s">
        <v>499</v>
      </c>
      <c r="I1304" s="207"/>
      <c r="J1304" s="157"/>
      <c r="K1304" s="157">
        <v>-18000</v>
      </c>
      <c r="L1304" s="157">
        <v>0</v>
      </c>
      <c r="M1304" s="157">
        <v>0</v>
      </c>
      <c r="N1304" s="350">
        <v>0</v>
      </c>
      <c r="O1304" s="77"/>
      <c r="P1304" s="228">
        <f t="shared" si="471"/>
        <v>0</v>
      </c>
      <c r="Q1304" s="222"/>
      <c r="R1304" s="377">
        <f t="shared" si="472"/>
        <v>0</v>
      </c>
      <c r="S1304" s="331"/>
      <c r="T1304" s="373"/>
    </row>
    <row r="1305" spans="1:114" ht="14.1" customHeight="1" x14ac:dyDescent="0.25">
      <c r="A1305" s="43" t="s">
        <v>623</v>
      </c>
      <c r="B1305" s="44">
        <v>4138</v>
      </c>
      <c r="C1305" s="45" t="s">
        <v>624</v>
      </c>
      <c r="D1305" s="62">
        <v>14000</v>
      </c>
      <c r="E1305" s="156">
        <v>15000</v>
      </c>
      <c r="F1305" s="20"/>
      <c r="G1305" s="273"/>
      <c r="H1305" s="156">
        <f t="shared" si="469"/>
        <v>15000</v>
      </c>
      <c r="I1305" s="207"/>
      <c r="J1305" s="157">
        <v>25000</v>
      </c>
      <c r="K1305" s="157"/>
      <c r="L1305" s="157">
        <v>40000</v>
      </c>
      <c r="M1305" s="157">
        <v>37375</v>
      </c>
      <c r="N1305" s="350">
        <v>35000</v>
      </c>
      <c r="O1305" s="77">
        <v>-5000</v>
      </c>
      <c r="P1305" s="196">
        <f t="shared" si="471"/>
        <v>30000</v>
      </c>
      <c r="Q1305" s="222"/>
      <c r="R1305" s="378">
        <f>+Q1305+P1305</f>
        <v>30000</v>
      </c>
      <c r="S1305" s="331">
        <v>7810</v>
      </c>
      <c r="T1305" s="373"/>
    </row>
    <row r="1306" spans="1:114" ht="14.1" customHeight="1" x14ac:dyDescent="0.25">
      <c r="A1306" s="43" t="s">
        <v>625</v>
      </c>
      <c r="B1306" s="44">
        <v>4138</v>
      </c>
      <c r="C1306" s="45" t="s">
        <v>626</v>
      </c>
      <c r="D1306" s="62">
        <v>25117</v>
      </c>
      <c r="E1306" s="156">
        <v>20000</v>
      </c>
      <c r="F1306" s="20"/>
      <c r="G1306" s="273"/>
      <c r="H1306" s="156">
        <f t="shared" si="469"/>
        <v>20000</v>
      </c>
      <c r="I1306" s="207"/>
      <c r="J1306" s="157"/>
      <c r="K1306" s="157"/>
      <c r="L1306" s="157">
        <v>20000</v>
      </c>
      <c r="M1306" s="157">
        <v>4897</v>
      </c>
      <c r="N1306" s="350">
        <v>20000</v>
      </c>
      <c r="O1306" s="77">
        <v>-7260</v>
      </c>
      <c r="P1306" s="196">
        <f t="shared" si="471"/>
        <v>12740</v>
      </c>
      <c r="Q1306" s="222"/>
      <c r="R1306" s="378">
        <f>+Q1306+P1306</f>
        <v>12740</v>
      </c>
      <c r="S1306" s="331">
        <v>7952</v>
      </c>
      <c r="T1306" s="373"/>
    </row>
    <row r="1307" spans="1:114" s="2" customFormat="1" ht="14.1" customHeight="1" x14ac:dyDescent="0.25">
      <c r="A1307" s="38" t="s">
        <v>144</v>
      </c>
      <c r="B1307" s="39"/>
      <c r="C1307" s="40" t="s">
        <v>627</v>
      </c>
      <c r="D1307" s="42">
        <f t="shared" ref="D1307:O1307" si="474">+D104+D147+D150+D153+D210+D230+D276+D282+D770+D1208</f>
        <v>15946839</v>
      </c>
      <c r="E1307" s="48" t="e">
        <f t="shared" si="474"/>
        <v>#REF!</v>
      </c>
      <c r="F1307" s="48" t="e">
        <f t="shared" si="474"/>
        <v>#REF!</v>
      </c>
      <c r="G1307" s="41">
        <f t="shared" si="474"/>
        <v>533273</v>
      </c>
      <c r="H1307" s="48" t="e">
        <f t="shared" si="474"/>
        <v>#REF!</v>
      </c>
      <c r="I1307" s="277">
        <f t="shared" si="474"/>
        <v>-331282</v>
      </c>
      <c r="J1307" s="41">
        <f t="shared" si="474"/>
        <v>-248173</v>
      </c>
      <c r="K1307" s="41">
        <f t="shared" si="474"/>
        <v>290157</v>
      </c>
      <c r="L1307" s="41">
        <f t="shared" si="474"/>
        <v>17074566</v>
      </c>
      <c r="M1307" s="41">
        <f t="shared" si="474"/>
        <v>14599414.710000001</v>
      </c>
      <c r="N1307" s="59">
        <f t="shared" si="474"/>
        <v>17762143</v>
      </c>
      <c r="O1307" s="321">
        <f t="shared" si="474"/>
        <v>184944</v>
      </c>
      <c r="P1307" s="59">
        <f>+O1307+N1307</f>
        <v>17947087</v>
      </c>
      <c r="Q1307" s="66">
        <f>+Q104+Q147+Q150+Q153+Q210+Q230+Q276+Q282+Q770+Q1208</f>
        <v>292873.40000000002</v>
      </c>
      <c r="R1307" s="380">
        <f>+Q1307+P1307</f>
        <v>18239960.399999999</v>
      </c>
      <c r="S1307" s="381">
        <f>+S104+S147+S150+S153+S210+S230+S276+S282+S770+S1208</f>
        <v>9898409.9699999988</v>
      </c>
      <c r="T1307" s="373"/>
      <c r="U1307" s="373"/>
      <c r="V1307" s="373"/>
      <c r="W1307" s="373"/>
      <c r="X1307" s="373"/>
      <c r="Y1307" s="433"/>
      <c r="Z1307" s="433"/>
      <c r="AA1307" s="433"/>
      <c r="AB1307" s="433"/>
      <c r="AC1307" s="434"/>
      <c r="AD1307" s="434"/>
      <c r="AE1307" s="434"/>
      <c r="AF1307" s="434"/>
      <c r="AG1307" s="434"/>
      <c r="AH1307" s="434"/>
      <c r="AI1307" s="434"/>
      <c r="AJ1307" s="434"/>
      <c r="AK1307" s="434"/>
      <c r="AL1307" s="434"/>
      <c r="AM1307" s="434"/>
      <c r="AN1307" s="434"/>
      <c r="AO1307" s="434"/>
      <c r="AP1307" s="434"/>
      <c r="AQ1307" s="434"/>
      <c r="AR1307" s="434"/>
      <c r="AS1307" s="434"/>
      <c r="AT1307" s="434"/>
      <c r="AU1307" s="434"/>
      <c r="AV1307" s="434"/>
      <c r="AW1307" s="434"/>
      <c r="AX1307" s="434"/>
      <c r="AY1307" s="434"/>
      <c r="AZ1307" s="434"/>
      <c r="BA1307" s="434"/>
      <c r="BB1307" s="434"/>
      <c r="BC1307" s="434"/>
      <c r="BD1307" s="434"/>
      <c r="BE1307" s="434"/>
      <c r="BF1307" s="434"/>
      <c r="BG1307" s="434"/>
      <c r="BH1307" s="434"/>
      <c r="BI1307" s="434"/>
      <c r="BJ1307" s="434"/>
      <c r="BK1307" s="434"/>
      <c r="BL1307" s="434"/>
      <c r="BM1307" s="434"/>
      <c r="BN1307" s="434"/>
      <c r="BO1307" s="434"/>
      <c r="BP1307" s="434"/>
      <c r="BQ1307" s="434"/>
      <c r="BR1307" s="434"/>
      <c r="BS1307" s="434"/>
      <c r="BT1307" s="434"/>
      <c r="BU1307" s="434"/>
      <c r="BV1307" s="434"/>
      <c r="BW1307" s="434"/>
      <c r="BX1307" s="434"/>
      <c r="BY1307" s="434"/>
      <c r="BZ1307" s="434"/>
      <c r="CA1307" s="434"/>
      <c r="CB1307" s="434"/>
      <c r="CC1307" s="434"/>
      <c r="CD1307" s="434"/>
      <c r="CE1307" s="434"/>
      <c r="CF1307" s="434"/>
      <c r="CG1307" s="434"/>
      <c r="CH1307" s="434"/>
      <c r="CI1307" s="434"/>
      <c r="CJ1307" s="434"/>
      <c r="CK1307" s="434"/>
      <c r="CL1307" s="434"/>
      <c r="CM1307" s="434"/>
      <c r="CN1307" s="434"/>
      <c r="CO1307" s="434"/>
      <c r="CP1307" s="434"/>
      <c r="CQ1307" s="434"/>
      <c r="CR1307" s="434"/>
      <c r="CS1307" s="434"/>
      <c r="CT1307" s="434"/>
      <c r="CU1307" s="434"/>
      <c r="CV1307" s="434"/>
      <c r="CW1307" s="434"/>
      <c r="CX1307" s="434"/>
      <c r="CY1307" s="434"/>
      <c r="CZ1307" s="434"/>
      <c r="DA1307" s="434"/>
      <c r="DB1307" s="434"/>
      <c r="DC1307" s="434"/>
      <c r="DD1307" s="434"/>
      <c r="DE1307" s="434"/>
      <c r="DF1307" s="434"/>
      <c r="DG1307" s="434"/>
      <c r="DH1307" s="434"/>
      <c r="DI1307" s="434"/>
      <c r="DJ1307" s="434"/>
    </row>
    <row r="1308" spans="1:114" s="2" customFormat="1" ht="14.1" customHeight="1" x14ac:dyDescent="0.25">
      <c r="A1308" s="38"/>
      <c r="B1308" s="39"/>
      <c r="C1308" s="40" t="s">
        <v>628</v>
      </c>
      <c r="D1308" s="42">
        <f t="shared" ref="D1308:O1308" si="475">+D98-D1307</f>
        <v>2432648.3200000003</v>
      </c>
      <c r="E1308" s="48" t="e">
        <f t="shared" si="475"/>
        <v>#REF!</v>
      </c>
      <c r="F1308" s="48" t="e">
        <f t="shared" si="475"/>
        <v>#REF!</v>
      </c>
      <c r="G1308" s="41">
        <f t="shared" si="475"/>
        <v>-19414790</v>
      </c>
      <c r="H1308" s="48" t="e">
        <f t="shared" si="475"/>
        <v>#REF!</v>
      </c>
      <c r="I1308" s="277">
        <f t="shared" si="475"/>
        <v>1729212</v>
      </c>
      <c r="J1308" s="41">
        <f t="shared" si="475"/>
        <v>-113504</v>
      </c>
      <c r="K1308" s="41">
        <f t="shared" si="475"/>
        <v>-288280</v>
      </c>
      <c r="L1308" s="41">
        <f t="shared" si="475"/>
        <v>2879594</v>
      </c>
      <c r="M1308" s="41">
        <f t="shared" si="475"/>
        <v>4614544.5399999991</v>
      </c>
      <c r="N1308" s="59">
        <f t="shared" si="475"/>
        <v>2505233</v>
      </c>
      <c r="O1308" s="321">
        <f t="shared" si="475"/>
        <v>924688</v>
      </c>
      <c r="P1308" s="59">
        <f>+O1308+N1308</f>
        <v>3429921</v>
      </c>
      <c r="Q1308" s="66">
        <f>+Q98-Q1307</f>
        <v>-169740.40000000002</v>
      </c>
      <c r="R1308" s="380">
        <f>+Q1308+P1308</f>
        <v>3260180.6</v>
      </c>
      <c r="S1308" s="381">
        <f>+S98-S1307</f>
        <v>3530809.370000001</v>
      </c>
      <c r="T1308" s="373"/>
      <c r="U1308" s="373"/>
      <c r="V1308" s="373"/>
      <c r="W1308" s="373"/>
      <c r="X1308" s="373"/>
      <c r="Y1308" s="433"/>
      <c r="Z1308" s="433"/>
      <c r="AA1308" s="433"/>
      <c r="AB1308" s="433"/>
      <c r="AC1308" s="434"/>
      <c r="AD1308" s="434"/>
      <c r="AE1308" s="434"/>
      <c r="AF1308" s="434"/>
      <c r="AG1308" s="434"/>
      <c r="AH1308" s="434"/>
      <c r="AI1308" s="434"/>
      <c r="AJ1308" s="434"/>
      <c r="AK1308" s="434"/>
      <c r="AL1308" s="434"/>
      <c r="AM1308" s="434"/>
      <c r="AN1308" s="434"/>
      <c r="AO1308" s="434"/>
      <c r="AP1308" s="434"/>
      <c r="AQ1308" s="434"/>
      <c r="AR1308" s="434"/>
      <c r="AS1308" s="434"/>
      <c r="AT1308" s="434"/>
      <c r="AU1308" s="434"/>
      <c r="AV1308" s="434"/>
      <c r="AW1308" s="434"/>
      <c r="AX1308" s="434"/>
      <c r="AY1308" s="434"/>
      <c r="AZ1308" s="434"/>
      <c r="BA1308" s="434"/>
      <c r="BB1308" s="434"/>
      <c r="BC1308" s="434"/>
      <c r="BD1308" s="434"/>
      <c r="BE1308" s="434"/>
      <c r="BF1308" s="434"/>
      <c r="BG1308" s="434"/>
      <c r="BH1308" s="434"/>
      <c r="BI1308" s="434"/>
      <c r="BJ1308" s="434"/>
      <c r="BK1308" s="434"/>
      <c r="BL1308" s="434"/>
      <c r="BM1308" s="434"/>
      <c r="BN1308" s="434"/>
      <c r="BO1308" s="434"/>
      <c r="BP1308" s="434"/>
      <c r="BQ1308" s="434"/>
      <c r="BR1308" s="434"/>
      <c r="BS1308" s="434"/>
      <c r="BT1308" s="434"/>
      <c r="BU1308" s="434"/>
      <c r="BV1308" s="434"/>
      <c r="BW1308" s="434"/>
      <c r="BX1308" s="434"/>
      <c r="BY1308" s="434"/>
      <c r="BZ1308" s="434"/>
      <c r="CA1308" s="434"/>
      <c r="CB1308" s="434"/>
      <c r="CC1308" s="434"/>
      <c r="CD1308" s="434"/>
      <c r="CE1308" s="434"/>
      <c r="CF1308" s="434"/>
      <c r="CG1308" s="434"/>
      <c r="CH1308" s="434"/>
      <c r="CI1308" s="434"/>
      <c r="CJ1308" s="434"/>
      <c r="CK1308" s="434"/>
      <c r="CL1308" s="434"/>
      <c r="CM1308" s="434"/>
      <c r="CN1308" s="434"/>
      <c r="CO1308" s="434"/>
      <c r="CP1308" s="434"/>
      <c r="CQ1308" s="434"/>
      <c r="CR1308" s="434"/>
      <c r="CS1308" s="434"/>
      <c r="CT1308" s="434"/>
      <c r="CU1308" s="434"/>
      <c r="CV1308" s="434"/>
      <c r="CW1308" s="434"/>
      <c r="CX1308" s="434"/>
      <c r="CY1308" s="434"/>
      <c r="CZ1308" s="434"/>
      <c r="DA1308" s="434"/>
      <c r="DB1308" s="434"/>
      <c r="DC1308" s="434"/>
      <c r="DD1308" s="434"/>
      <c r="DE1308" s="434"/>
      <c r="DF1308" s="434"/>
      <c r="DG1308" s="434"/>
      <c r="DH1308" s="434"/>
      <c r="DI1308" s="434"/>
      <c r="DJ1308" s="434"/>
    </row>
    <row r="1309" spans="1:114" s="2" customFormat="1" ht="14.1" customHeight="1" x14ac:dyDescent="0.25">
      <c r="A1309" s="43"/>
      <c r="B1309" s="44"/>
      <c r="C1309" s="310"/>
      <c r="D1309" s="311"/>
      <c r="E1309" s="153"/>
      <c r="F1309" s="21"/>
      <c r="G1309" s="21"/>
      <c r="H1309" s="156"/>
      <c r="I1309" s="153"/>
      <c r="J1309" s="153"/>
      <c r="K1309" s="153"/>
      <c r="L1309" s="153"/>
      <c r="M1309" s="153"/>
      <c r="N1309" s="98"/>
      <c r="O1309" s="76"/>
      <c r="P1309" s="98"/>
      <c r="Q1309" s="222"/>
      <c r="R1309" s="385"/>
      <c r="S1309" s="331"/>
      <c r="T1309" s="373"/>
      <c r="U1309" s="373"/>
      <c r="V1309" s="373"/>
      <c r="W1309" s="373"/>
      <c r="X1309" s="373"/>
      <c r="Y1309" s="434"/>
      <c r="Z1309" s="433"/>
      <c r="AA1309" s="433"/>
      <c r="AB1309" s="433"/>
      <c r="AC1309" s="434"/>
      <c r="AD1309" s="434"/>
      <c r="AE1309" s="434"/>
      <c r="AF1309" s="434"/>
      <c r="AG1309" s="434"/>
      <c r="AH1309" s="434"/>
      <c r="AI1309" s="434"/>
      <c r="AJ1309" s="434"/>
      <c r="AK1309" s="434"/>
      <c r="AL1309" s="434"/>
      <c r="AM1309" s="434"/>
      <c r="AN1309" s="434"/>
      <c r="AO1309" s="434"/>
      <c r="AP1309" s="434"/>
      <c r="AQ1309" s="434"/>
      <c r="AR1309" s="434"/>
      <c r="AS1309" s="434"/>
      <c r="AT1309" s="434"/>
      <c r="AU1309" s="434"/>
      <c r="AV1309" s="434"/>
      <c r="AW1309" s="434"/>
      <c r="AX1309" s="434"/>
      <c r="AY1309" s="434"/>
      <c r="AZ1309" s="434"/>
      <c r="BA1309" s="434"/>
      <c r="BB1309" s="434"/>
      <c r="BC1309" s="434"/>
      <c r="BD1309" s="434"/>
      <c r="BE1309" s="434"/>
      <c r="BF1309" s="434"/>
      <c r="BG1309" s="434"/>
      <c r="BH1309" s="434"/>
      <c r="BI1309" s="434"/>
      <c r="BJ1309" s="434"/>
      <c r="BK1309" s="434"/>
      <c r="BL1309" s="434"/>
      <c r="BM1309" s="434"/>
      <c r="BN1309" s="434"/>
      <c r="BO1309" s="434"/>
      <c r="BP1309" s="434"/>
      <c r="BQ1309" s="434"/>
      <c r="BR1309" s="434"/>
      <c r="BS1309" s="434"/>
      <c r="BT1309" s="434"/>
      <c r="BU1309" s="434"/>
      <c r="BV1309" s="434"/>
      <c r="BW1309" s="434"/>
      <c r="BX1309" s="434"/>
      <c r="BY1309" s="434"/>
      <c r="BZ1309" s="434"/>
      <c r="CA1309" s="434"/>
      <c r="CB1309" s="434"/>
      <c r="CC1309" s="434"/>
      <c r="CD1309" s="434"/>
      <c r="CE1309" s="434"/>
      <c r="CF1309" s="434"/>
      <c r="CG1309" s="434"/>
      <c r="CH1309" s="434"/>
      <c r="CI1309" s="434"/>
      <c r="CJ1309" s="434"/>
      <c r="CK1309" s="434"/>
      <c r="CL1309" s="434"/>
      <c r="CM1309" s="434"/>
      <c r="CN1309" s="434"/>
      <c r="CO1309" s="434"/>
      <c r="CP1309" s="434"/>
      <c r="CQ1309" s="434"/>
      <c r="CR1309" s="434"/>
      <c r="CS1309" s="434"/>
      <c r="CT1309" s="434"/>
      <c r="CU1309" s="434"/>
      <c r="CV1309" s="434"/>
      <c r="CW1309" s="434"/>
      <c r="CX1309" s="434"/>
      <c r="CY1309" s="434"/>
      <c r="CZ1309" s="434"/>
      <c r="DA1309" s="434"/>
      <c r="DB1309" s="434"/>
      <c r="DC1309" s="434"/>
      <c r="DD1309" s="434"/>
      <c r="DE1309" s="434"/>
      <c r="DF1309" s="434"/>
      <c r="DG1309" s="434"/>
      <c r="DH1309" s="434"/>
      <c r="DI1309" s="434"/>
      <c r="DJ1309" s="434"/>
    </row>
    <row r="1310" spans="1:114" s="2" customFormat="1" ht="14.1" customHeight="1" x14ac:dyDescent="0.25">
      <c r="A1310" s="49"/>
      <c r="B1310" s="44"/>
      <c r="C1310" s="312"/>
      <c r="D1310" s="20"/>
      <c r="E1310" s="153"/>
      <c r="F1310" s="21"/>
      <c r="G1310" s="21"/>
      <c r="H1310" s="156"/>
      <c r="I1310" s="153"/>
      <c r="J1310" s="153"/>
      <c r="K1310" s="153"/>
      <c r="L1310" s="153"/>
      <c r="M1310" s="153"/>
      <c r="N1310" s="98"/>
      <c r="O1310" s="76"/>
      <c r="P1310" s="98"/>
      <c r="Q1310" s="222"/>
      <c r="R1310" s="385"/>
      <c r="S1310" s="331"/>
      <c r="T1310" s="373"/>
      <c r="U1310" s="373"/>
      <c r="V1310" s="373"/>
      <c r="W1310" s="373"/>
      <c r="X1310" s="373"/>
      <c r="Y1310" s="434"/>
      <c r="Z1310" s="433"/>
      <c r="AA1310" s="433"/>
      <c r="AB1310" s="433"/>
      <c r="AC1310" s="434"/>
      <c r="AD1310" s="434"/>
      <c r="AE1310" s="434"/>
      <c r="AF1310" s="434"/>
      <c r="AG1310" s="434"/>
      <c r="AH1310" s="434"/>
      <c r="AI1310" s="434"/>
      <c r="AJ1310" s="434"/>
      <c r="AK1310" s="434"/>
      <c r="AL1310" s="434"/>
      <c r="AM1310" s="434"/>
      <c r="AN1310" s="434"/>
      <c r="AO1310" s="434"/>
      <c r="AP1310" s="434"/>
      <c r="AQ1310" s="434"/>
      <c r="AR1310" s="434"/>
      <c r="AS1310" s="434"/>
      <c r="AT1310" s="434"/>
      <c r="AU1310" s="434"/>
      <c r="AV1310" s="434"/>
      <c r="AW1310" s="434"/>
      <c r="AX1310" s="434"/>
      <c r="AY1310" s="434"/>
      <c r="AZ1310" s="434"/>
      <c r="BA1310" s="434"/>
      <c r="BB1310" s="434"/>
      <c r="BC1310" s="434"/>
      <c r="BD1310" s="434"/>
      <c r="BE1310" s="434"/>
      <c r="BF1310" s="434"/>
      <c r="BG1310" s="434"/>
      <c r="BH1310" s="434"/>
      <c r="BI1310" s="434"/>
      <c r="BJ1310" s="434"/>
      <c r="BK1310" s="434"/>
      <c r="BL1310" s="434"/>
      <c r="BM1310" s="434"/>
      <c r="BN1310" s="434"/>
      <c r="BO1310" s="434"/>
      <c r="BP1310" s="434"/>
      <c r="BQ1310" s="434"/>
      <c r="BR1310" s="434"/>
      <c r="BS1310" s="434"/>
      <c r="BT1310" s="434"/>
      <c r="BU1310" s="434"/>
      <c r="BV1310" s="434"/>
      <c r="BW1310" s="434"/>
      <c r="BX1310" s="434"/>
      <c r="BY1310" s="434"/>
      <c r="BZ1310" s="434"/>
      <c r="CA1310" s="434"/>
      <c r="CB1310" s="434"/>
      <c r="CC1310" s="434"/>
      <c r="CD1310" s="434"/>
      <c r="CE1310" s="434"/>
      <c r="CF1310" s="434"/>
      <c r="CG1310" s="434"/>
      <c r="CH1310" s="434"/>
      <c r="CI1310" s="434"/>
      <c r="CJ1310" s="434"/>
      <c r="CK1310" s="434"/>
      <c r="CL1310" s="434"/>
      <c r="CM1310" s="434"/>
      <c r="CN1310" s="434"/>
      <c r="CO1310" s="434"/>
      <c r="CP1310" s="434"/>
      <c r="CQ1310" s="434"/>
      <c r="CR1310" s="434"/>
      <c r="CS1310" s="434"/>
      <c r="CT1310" s="434"/>
      <c r="CU1310" s="434"/>
      <c r="CV1310" s="434"/>
      <c r="CW1310" s="434"/>
      <c r="CX1310" s="434"/>
      <c r="CY1310" s="434"/>
      <c r="CZ1310" s="434"/>
      <c r="DA1310" s="434"/>
      <c r="DB1310" s="434"/>
      <c r="DC1310" s="434"/>
      <c r="DD1310" s="434"/>
      <c r="DE1310" s="434"/>
      <c r="DF1310" s="434"/>
      <c r="DG1310" s="434"/>
      <c r="DH1310" s="434"/>
      <c r="DI1310" s="434"/>
      <c r="DJ1310" s="434"/>
    </row>
    <row r="1311" spans="1:114" ht="14.1" customHeight="1" x14ac:dyDescent="0.25">
      <c r="A1311" s="216" t="s">
        <v>629</v>
      </c>
      <c r="B1311" s="39"/>
      <c r="C1311" s="138" t="s">
        <v>630</v>
      </c>
      <c r="D1311" s="313"/>
      <c r="E1311" s="47"/>
      <c r="F1311" s="47"/>
      <c r="G1311" s="47"/>
      <c r="H1311" s="47">
        <f t="shared" ref="H1311:H1361" si="476">E1311+I1311</f>
        <v>0</v>
      </c>
      <c r="I1311" s="47"/>
      <c r="J1311" s="47"/>
      <c r="K1311" s="47"/>
      <c r="L1311" s="47"/>
      <c r="M1311" s="47"/>
      <c r="N1311" s="59"/>
      <c r="O1311" s="66"/>
      <c r="P1311" s="59"/>
      <c r="Q1311" s="282"/>
      <c r="R1311" s="401"/>
      <c r="S1311" s="371"/>
      <c r="T1311" s="373"/>
    </row>
    <row r="1312" spans="1:114" ht="14.1" customHeight="1" x14ac:dyDescent="0.25">
      <c r="A1312" s="67">
        <v>3502</v>
      </c>
      <c r="B1312" s="68"/>
      <c r="C1312" s="69" t="s">
        <v>631</v>
      </c>
      <c r="D1312" s="75">
        <f>SUM(D1313:D1323)</f>
        <v>849690</v>
      </c>
      <c r="E1312" s="75">
        <f>SUM(E1313:E1323)</f>
        <v>2343000</v>
      </c>
      <c r="F1312" s="75">
        <f t="shared" ref="F1312:I1312" si="477">SUM(F1313:F1323)</f>
        <v>0</v>
      </c>
      <c r="G1312" s="75">
        <f t="shared" si="477"/>
        <v>-18000</v>
      </c>
      <c r="H1312" s="79">
        <f t="shared" si="477"/>
        <v>1943000</v>
      </c>
      <c r="I1312" s="239">
        <f t="shared" si="477"/>
        <v>-400000</v>
      </c>
      <c r="J1312" s="75">
        <f>SUM(J1313:J1328)</f>
        <v>1160827</v>
      </c>
      <c r="K1312" s="75">
        <f t="shared" ref="K1312:L1312" si="478">SUM(K1313:K1328)</f>
        <v>0</v>
      </c>
      <c r="L1312" s="75">
        <f t="shared" si="478"/>
        <v>3103827</v>
      </c>
      <c r="M1312" s="75">
        <f>SUM(M1313:M1328)</f>
        <v>2751135</v>
      </c>
      <c r="N1312" s="70">
        <f>+N1313+N1315+N1316+N1317+N1318+N1319+N1320+N1321+N1322+N1323+N1324+N1326+N1328</f>
        <v>425000</v>
      </c>
      <c r="O1312" s="78">
        <f>SUM(O1313:O1328)</f>
        <v>326000</v>
      </c>
      <c r="P1312" s="70">
        <f>SUM(P1313:P1328)</f>
        <v>751000</v>
      </c>
      <c r="Q1312" s="70">
        <f>SUM(Q1313:Q1328)</f>
        <v>-64358</v>
      </c>
      <c r="R1312" s="402">
        <f>+P1312+Q1312</f>
        <v>686642</v>
      </c>
      <c r="S1312" s="224">
        <f>+S1313+S1315+S1316+S1317+S1318+S1319+S1320+S1321+S1322+S1323+S1324+S1326+S1328</f>
        <v>125000</v>
      </c>
      <c r="T1312" s="373"/>
    </row>
    <row r="1313" spans="1:22" ht="14.1" customHeight="1" x14ac:dyDescent="0.25">
      <c r="A1313" s="49" t="s">
        <v>632</v>
      </c>
      <c r="B1313" s="50"/>
      <c r="C1313" s="45" t="s">
        <v>633</v>
      </c>
      <c r="D1313" s="62">
        <v>332450</v>
      </c>
      <c r="E1313" s="157"/>
      <c r="F1313" s="62"/>
      <c r="G1313" s="273">
        <f t="shared" ref="G1313:G1318" si="479">F1313-E1313</f>
        <v>0</v>
      </c>
      <c r="H1313" s="156">
        <f t="shared" si="476"/>
        <v>0</v>
      </c>
      <c r="I1313" s="207"/>
      <c r="J1313" s="157"/>
      <c r="K1313" s="157"/>
      <c r="L1313" s="157"/>
      <c r="M1313" s="157"/>
      <c r="N1313" s="98"/>
      <c r="O1313" s="76"/>
      <c r="P1313" s="350">
        <f>+O1313+N1313</f>
        <v>0</v>
      </c>
      <c r="Q1313" s="222"/>
      <c r="R1313" s="403">
        <f t="shared" ref="R1313:R1328" si="480">+P1313+Q1313</f>
        <v>0</v>
      </c>
      <c r="S1313" s="331"/>
      <c r="T1313" s="373"/>
    </row>
    <row r="1314" spans="1:22" ht="14.1" customHeight="1" x14ac:dyDescent="0.25">
      <c r="A1314" s="49"/>
      <c r="B1314" s="50"/>
      <c r="C1314" s="45" t="s">
        <v>748</v>
      </c>
      <c r="D1314" s="62"/>
      <c r="E1314" s="157"/>
      <c r="F1314" s="62"/>
      <c r="G1314" s="273"/>
      <c r="H1314" s="156"/>
      <c r="I1314" s="207"/>
      <c r="J1314" s="157"/>
      <c r="K1314" s="157"/>
      <c r="L1314" s="157"/>
      <c r="M1314" s="157"/>
      <c r="N1314" s="98"/>
      <c r="O1314" s="76"/>
      <c r="P1314" s="350"/>
      <c r="Q1314" s="222">
        <v>275000</v>
      </c>
      <c r="R1314" s="403">
        <f t="shared" si="480"/>
        <v>275000</v>
      </c>
      <c r="S1314" s="331"/>
      <c r="T1314" s="373"/>
    </row>
    <row r="1315" spans="1:22" ht="14.1" customHeight="1" x14ac:dyDescent="0.25">
      <c r="A1315" s="132" t="s">
        <v>634</v>
      </c>
      <c r="B1315" s="44"/>
      <c r="C1315" s="45" t="s">
        <v>635</v>
      </c>
      <c r="D1315" s="62">
        <v>0</v>
      </c>
      <c r="E1315" s="204">
        <v>300000</v>
      </c>
      <c r="F1315" s="133"/>
      <c r="G1315" s="273"/>
      <c r="H1315" s="156">
        <f t="shared" si="476"/>
        <v>300000</v>
      </c>
      <c r="I1315" s="279"/>
      <c r="J1315" s="204">
        <v>-83567</v>
      </c>
      <c r="K1315" s="204"/>
      <c r="L1315" s="204">
        <f>+J1315+H1315</f>
        <v>216433</v>
      </c>
      <c r="M1315" s="204"/>
      <c r="N1315" s="98"/>
      <c r="O1315" s="76"/>
      <c r="P1315" s="350">
        <f t="shared" ref="P1315:P1328" si="481">+O1315+N1315</f>
        <v>0</v>
      </c>
      <c r="Q1315" s="222"/>
      <c r="R1315" s="403">
        <f t="shared" si="480"/>
        <v>0</v>
      </c>
      <c r="S1315" s="331"/>
      <c r="T1315" s="373"/>
    </row>
    <row r="1316" spans="1:22" ht="14.1" customHeight="1" x14ac:dyDescent="0.25">
      <c r="A1316" s="43" t="s">
        <v>636</v>
      </c>
      <c r="B1316" s="44"/>
      <c r="C1316" s="45" t="s">
        <v>637</v>
      </c>
      <c r="D1316" s="62">
        <v>0</v>
      </c>
      <c r="E1316" s="204">
        <v>18000</v>
      </c>
      <c r="F1316" s="133"/>
      <c r="G1316" s="273">
        <f t="shared" si="479"/>
        <v>-18000</v>
      </c>
      <c r="H1316" s="156">
        <f t="shared" si="476"/>
        <v>18000</v>
      </c>
      <c r="I1316" s="279"/>
      <c r="J1316" s="204"/>
      <c r="K1316" s="204"/>
      <c r="L1316" s="204">
        <f t="shared" ref="L1316:L1328" si="482">+J1316+H1316</f>
        <v>18000</v>
      </c>
      <c r="M1316" s="204"/>
      <c r="N1316" s="98"/>
      <c r="O1316" s="76"/>
      <c r="P1316" s="350">
        <f t="shared" si="481"/>
        <v>0</v>
      </c>
      <c r="Q1316" s="222"/>
      <c r="R1316" s="403">
        <f t="shared" si="480"/>
        <v>0</v>
      </c>
      <c r="S1316" s="331"/>
      <c r="T1316" s="373"/>
    </row>
    <row r="1317" spans="1:22" ht="14.1" customHeight="1" x14ac:dyDescent="0.25">
      <c r="A1317" s="43" t="s">
        <v>638</v>
      </c>
      <c r="B1317" s="44"/>
      <c r="C1317" s="45" t="s">
        <v>639</v>
      </c>
      <c r="D1317" s="62">
        <v>64457</v>
      </c>
      <c r="E1317" s="204">
        <v>2000000</v>
      </c>
      <c r="F1317" s="133"/>
      <c r="G1317" s="273"/>
      <c r="H1317" s="156">
        <f t="shared" si="476"/>
        <v>1500000</v>
      </c>
      <c r="I1317" s="279">
        <v>-500000</v>
      </c>
      <c r="J1317" s="204">
        <v>456394</v>
      </c>
      <c r="K1317" s="204"/>
      <c r="L1317" s="204">
        <f t="shared" si="482"/>
        <v>1956394</v>
      </c>
      <c r="M1317" s="204">
        <v>1838135</v>
      </c>
      <c r="N1317" s="98"/>
      <c r="O1317" s="76"/>
      <c r="P1317" s="350">
        <f t="shared" si="481"/>
        <v>0</v>
      </c>
      <c r="Q1317" s="222"/>
      <c r="R1317" s="403">
        <f t="shared" si="480"/>
        <v>0</v>
      </c>
      <c r="S1317" s="331"/>
      <c r="T1317" s="373"/>
    </row>
    <row r="1318" spans="1:22" ht="14.1" customHeight="1" x14ac:dyDescent="0.25">
      <c r="A1318" s="43" t="s">
        <v>638</v>
      </c>
      <c r="B1318" s="44"/>
      <c r="C1318" s="45" t="s">
        <v>640</v>
      </c>
      <c r="D1318" s="62">
        <v>300000</v>
      </c>
      <c r="E1318" s="204"/>
      <c r="F1318" s="133"/>
      <c r="G1318" s="273">
        <f t="shared" si="479"/>
        <v>0</v>
      </c>
      <c r="H1318" s="156">
        <f t="shared" si="476"/>
        <v>0</v>
      </c>
      <c r="I1318" s="279"/>
      <c r="J1318" s="204"/>
      <c r="K1318" s="204"/>
      <c r="L1318" s="204">
        <f t="shared" si="482"/>
        <v>0</v>
      </c>
      <c r="M1318" s="204"/>
      <c r="N1318" s="98"/>
      <c r="O1318" s="76"/>
      <c r="P1318" s="350">
        <f t="shared" si="481"/>
        <v>0</v>
      </c>
      <c r="Q1318" s="222"/>
      <c r="R1318" s="403">
        <f t="shared" si="480"/>
        <v>0</v>
      </c>
      <c r="S1318" s="331"/>
      <c r="T1318" s="373"/>
    </row>
    <row r="1319" spans="1:22" ht="14.1" customHeight="1" x14ac:dyDescent="0.25">
      <c r="A1319" s="43" t="s">
        <v>634</v>
      </c>
      <c r="B1319" s="44"/>
      <c r="C1319" s="45" t="s">
        <v>641</v>
      </c>
      <c r="D1319" s="62">
        <v>100000</v>
      </c>
      <c r="E1319" s="204">
        <v>0</v>
      </c>
      <c r="F1319" s="133"/>
      <c r="G1319" s="273"/>
      <c r="H1319" s="156">
        <f t="shared" si="476"/>
        <v>0</v>
      </c>
      <c r="I1319" s="279"/>
      <c r="J1319" s="204">
        <v>-25000</v>
      </c>
      <c r="K1319" s="204"/>
      <c r="L1319" s="204">
        <f t="shared" si="482"/>
        <v>-25000</v>
      </c>
      <c r="M1319" s="204">
        <v>-25000</v>
      </c>
      <c r="N1319" s="98"/>
      <c r="O1319" s="76"/>
      <c r="P1319" s="350">
        <f t="shared" si="481"/>
        <v>0</v>
      </c>
      <c r="Q1319" s="222"/>
      <c r="R1319" s="403">
        <f t="shared" si="480"/>
        <v>0</v>
      </c>
      <c r="S1319" s="331"/>
      <c r="T1319" s="373"/>
    </row>
    <row r="1320" spans="1:22" ht="14.1" customHeight="1" x14ac:dyDescent="0.25">
      <c r="A1320" s="43" t="s">
        <v>634</v>
      </c>
      <c r="B1320" s="44"/>
      <c r="C1320" s="45" t="s">
        <v>642</v>
      </c>
      <c r="D1320" s="62"/>
      <c r="E1320" s="204"/>
      <c r="F1320" s="133"/>
      <c r="G1320" s="273"/>
      <c r="H1320" s="156"/>
      <c r="I1320" s="279"/>
      <c r="J1320" s="204">
        <v>200000</v>
      </c>
      <c r="K1320" s="204"/>
      <c r="L1320" s="204">
        <f t="shared" si="482"/>
        <v>200000</v>
      </c>
      <c r="M1320" s="204">
        <v>200000</v>
      </c>
      <c r="N1320" s="98"/>
      <c r="O1320" s="76"/>
      <c r="P1320" s="350">
        <f t="shared" si="481"/>
        <v>0</v>
      </c>
      <c r="Q1320" s="222"/>
      <c r="R1320" s="403">
        <f t="shared" si="480"/>
        <v>0</v>
      </c>
      <c r="S1320" s="331"/>
      <c r="T1320" s="373"/>
      <c r="V1320" s="428"/>
    </row>
    <row r="1321" spans="1:22" ht="14.1" customHeight="1" x14ac:dyDescent="0.25">
      <c r="A1321" s="43" t="s">
        <v>758</v>
      </c>
      <c r="B1321" s="44"/>
      <c r="C1321" s="45" t="s">
        <v>643</v>
      </c>
      <c r="D1321" s="62"/>
      <c r="E1321" s="204"/>
      <c r="F1321" s="133"/>
      <c r="G1321" s="273"/>
      <c r="H1321" s="156"/>
      <c r="I1321" s="279"/>
      <c r="J1321" s="204"/>
      <c r="K1321" s="204"/>
      <c r="L1321" s="204">
        <f t="shared" si="482"/>
        <v>0</v>
      </c>
      <c r="M1321" s="204"/>
      <c r="N1321" s="350">
        <v>100000</v>
      </c>
      <c r="O1321" s="77"/>
      <c r="P1321" s="350">
        <f t="shared" si="481"/>
        <v>100000</v>
      </c>
      <c r="Q1321" s="222"/>
      <c r="R1321" s="403">
        <f t="shared" si="480"/>
        <v>100000</v>
      </c>
      <c r="S1321" s="331"/>
      <c r="T1321" s="373"/>
    </row>
    <row r="1322" spans="1:22" ht="14.1" customHeight="1" x14ac:dyDescent="0.25">
      <c r="A1322" s="43" t="s">
        <v>636</v>
      </c>
      <c r="B1322" s="44"/>
      <c r="C1322" s="45" t="s">
        <v>644</v>
      </c>
      <c r="D1322" s="62">
        <v>52783</v>
      </c>
      <c r="E1322" s="204"/>
      <c r="F1322" s="133"/>
      <c r="G1322" s="273"/>
      <c r="H1322" s="156">
        <f t="shared" si="476"/>
        <v>100000</v>
      </c>
      <c r="I1322" s="279">
        <v>100000</v>
      </c>
      <c r="J1322" s="204">
        <v>-17000</v>
      </c>
      <c r="K1322" s="204"/>
      <c r="L1322" s="204">
        <f t="shared" si="482"/>
        <v>83000</v>
      </c>
      <c r="M1322" s="204">
        <v>83000</v>
      </c>
      <c r="N1322" s="350">
        <v>100000</v>
      </c>
      <c r="O1322" s="77"/>
      <c r="P1322" s="350">
        <f t="shared" si="481"/>
        <v>100000</v>
      </c>
      <c r="Q1322" s="222"/>
      <c r="R1322" s="403">
        <f t="shared" si="480"/>
        <v>100000</v>
      </c>
      <c r="S1322" s="331">
        <v>100000</v>
      </c>
      <c r="T1322" s="373"/>
    </row>
    <row r="1323" spans="1:22" ht="14.1" customHeight="1" x14ac:dyDescent="0.25">
      <c r="A1323" s="43" t="s">
        <v>759</v>
      </c>
      <c r="B1323" s="44"/>
      <c r="C1323" s="45" t="s">
        <v>645</v>
      </c>
      <c r="D1323" s="62">
        <v>0</v>
      </c>
      <c r="E1323" s="204">
        <v>25000</v>
      </c>
      <c r="F1323" s="133"/>
      <c r="G1323" s="271"/>
      <c r="H1323" s="156">
        <f t="shared" si="476"/>
        <v>25000</v>
      </c>
      <c r="I1323" s="279"/>
      <c r="J1323" s="204"/>
      <c r="K1323" s="204"/>
      <c r="L1323" s="204">
        <f t="shared" si="482"/>
        <v>25000</v>
      </c>
      <c r="M1323" s="204">
        <v>25000</v>
      </c>
      <c r="N1323" s="350">
        <v>25000</v>
      </c>
      <c r="O1323" s="77"/>
      <c r="P1323" s="350">
        <f t="shared" si="481"/>
        <v>25000</v>
      </c>
      <c r="Q1323" s="222"/>
      <c r="R1323" s="403">
        <f t="shared" si="480"/>
        <v>25000</v>
      </c>
      <c r="S1323" s="331">
        <v>25000</v>
      </c>
      <c r="T1323" s="373"/>
    </row>
    <row r="1324" spans="1:22" ht="14.1" customHeight="1" x14ac:dyDescent="0.25">
      <c r="A1324" s="43" t="s">
        <v>759</v>
      </c>
      <c r="B1324" s="44"/>
      <c r="C1324" s="45" t="s">
        <v>646</v>
      </c>
      <c r="D1324" s="62"/>
      <c r="E1324" s="204"/>
      <c r="F1324" s="133"/>
      <c r="G1324" s="20"/>
      <c r="H1324" s="156"/>
      <c r="I1324" s="279"/>
      <c r="J1324" s="204"/>
      <c r="K1324" s="204"/>
      <c r="L1324" s="204">
        <f t="shared" si="482"/>
        <v>0</v>
      </c>
      <c r="M1324" s="204"/>
      <c r="N1324" s="350">
        <v>200000</v>
      </c>
      <c r="O1324" s="77"/>
      <c r="P1324" s="350">
        <f t="shared" si="481"/>
        <v>200000</v>
      </c>
      <c r="Q1324" s="222">
        <v>-200000</v>
      </c>
      <c r="R1324" s="403">
        <f t="shared" si="480"/>
        <v>0</v>
      </c>
      <c r="S1324" s="331"/>
      <c r="T1324" s="373"/>
    </row>
    <row r="1325" spans="1:22" ht="14.1" customHeight="1" x14ac:dyDescent="0.25">
      <c r="A1325" s="43" t="s">
        <v>636</v>
      </c>
      <c r="B1325" s="44"/>
      <c r="C1325" s="45" t="s">
        <v>647</v>
      </c>
      <c r="D1325" s="62"/>
      <c r="E1325" s="204"/>
      <c r="F1325" s="133"/>
      <c r="G1325" s="20"/>
      <c r="H1325" s="156"/>
      <c r="I1325" s="279"/>
      <c r="J1325" s="204"/>
      <c r="K1325" s="204"/>
      <c r="L1325" s="204"/>
      <c r="M1325" s="204"/>
      <c r="N1325" s="350"/>
      <c r="O1325" s="77">
        <v>41000</v>
      </c>
      <c r="P1325" s="350">
        <f t="shared" si="481"/>
        <v>41000</v>
      </c>
      <c r="Q1325" s="222"/>
      <c r="R1325" s="403">
        <f t="shared" si="480"/>
        <v>41000</v>
      </c>
      <c r="S1325" s="331"/>
      <c r="T1325" s="373"/>
    </row>
    <row r="1326" spans="1:22" ht="14.1" customHeight="1" x14ac:dyDescent="0.25">
      <c r="A1326" s="43" t="s">
        <v>638</v>
      </c>
      <c r="B1326" s="44"/>
      <c r="C1326" s="45" t="s">
        <v>427</v>
      </c>
      <c r="D1326" s="62"/>
      <c r="E1326" s="204"/>
      <c r="F1326" s="133"/>
      <c r="G1326" s="20"/>
      <c r="H1326" s="156"/>
      <c r="I1326" s="279"/>
      <c r="J1326" s="204"/>
      <c r="K1326" s="204"/>
      <c r="L1326" s="204">
        <f t="shared" si="482"/>
        <v>0</v>
      </c>
      <c r="M1326" s="204"/>
      <c r="N1326" s="350"/>
      <c r="O1326" s="77">
        <v>172000</v>
      </c>
      <c r="P1326" s="350">
        <f t="shared" si="481"/>
        <v>172000</v>
      </c>
      <c r="Q1326" s="222">
        <v>-26358</v>
      </c>
      <c r="R1326" s="403">
        <f t="shared" si="480"/>
        <v>145642</v>
      </c>
      <c r="S1326" s="331"/>
      <c r="T1326" s="373"/>
    </row>
    <row r="1327" spans="1:22" ht="14.1" customHeight="1" x14ac:dyDescent="0.25">
      <c r="A1327" s="43" t="s">
        <v>638</v>
      </c>
      <c r="B1327" s="44"/>
      <c r="C1327" s="45" t="s">
        <v>648</v>
      </c>
      <c r="D1327" s="62"/>
      <c r="E1327" s="204"/>
      <c r="F1327" s="133"/>
      <c r="G1327" s="20"/>
      <c r="H1327" s="156"/>
      <c r="I1327" s="279"/>
      <c r="J1327" s="204"/>
      <c r="K1327" s="204"/>
      <c r="L1327" s="204"/>
      <c r="M1327" s="204"/>
      <c r="N1327" s="350"/>
      <c r="O1327" s="77">
        <v>113000</v>
      </c>
      <c r="P1327" s="350">
        <f t="shared" si="481"/>
        <v>113000</v>
      </c>
      <c r="Q1327" s="222">
        <v>-113000</v>
      </c>
      <c r="R1327" s="403">
        <f t="shared" si="480"/>
        <v>0</v>
      </c>
      <c r="S1327" s="331"/>
      <c r="T1327" s="373"/>
    </row>
    <row r="1328" spans="1:22" ht="14.1" customHeight="1" x14ac:dyDescent="0.25">
      <c r="A1328" s="43" t="s">
        <v>759</v>
      </c>
      <c r="B1328" s="44"/>
      <c r="C1328" s="45" t="s">
        <v>649</v>
      </c>
      <c r="D1328" s="62"/>
      <c r="E1328" s="204"/>
      <c r="F1328" s="133"/>
      <c r="G1328" s="20"/>
      <c r="H1328" s="156"/>
      <c r="I1328" s="279"/>
      <c r="J1328" s="204">
        <v>630000</v>
      </c>
      <c r="K1328" s="204"/>
      <c r="L1328" s="204">
        <f t="shared" si="482"/>
        <v>630000</v>
      </c>
      <c r="M1328" s="204">
        <v>630000</v>
      </c>
      <c r="N1328" s="350"/>
      <c r="O1328" s="77"/>
      <c r="P1328" s="350">
        <f t="shared" si="481"/>
        <v>0</v>
      </c>
      <c r="Q1328" s="222"/>
      <c r="R1328" s="403">
        <f t="shared" si="480"/>
        <v>0</v>
      </c>
      <c r="S1328" s="331"/>
      <c r="T1328" s="373"/>
    </row>
    <row r="1329" spans="1:114" ht="14.1" customHeight="1" x14ac:dyDescent="0.25">
      <c r="A1329" s="67">
        <v>4502</v>
      </c>
      <c r="B1329" s="68"/>
      <c r="C1329" s="69" t="s">
        <v>650</v>
      </c>
      <c r="D1329" s="75">
        <f>SUM(D1332:D1335)</f>
        <v>-233161</v>
      </c>
      <c r="E1329" s="75">
        <f>SUM(E1332:E1335)</f>
        <v>-341000</v>
      </c>
      <c r="F1329" s="75">
        <f>SUM(F1332:F1335)</f>
        <v>0</v>
      </c>
      <c r="G1329" s="75">
        <f>SUM(G1332:G1335)</f>
        <v>0</v>
      </c>
      <c r="H1329" s="79">
        <f t="shared" ref="H1329:M1329" si="483">SUM(H1330:H1335)</f>
        <v>-739144</v>
      </c>
      <c r="I1329" s="239">
        <f t="shared" si="483"/>
        <v>-398144</v>
      </c>
      <c r="J1329" s="75">
        <f t="shared" si="483"/>
        <v>-102613</v>
      </c>
      <c r="K1329" s="75">
        <f t="shared" si="483"/>
        <v>-27600</v>
      </c>
      <c r="L1329" s="75">
        <f t="shared" si="483"/>
        <v>-869357</v>
      </c>
      <c r="M1329" s="75">
        <f t="shared" si="483"/>
        <v>-619663</v>
      </c>
      <c r="N1329" s="70">
        <f>+N1330+N1331+N1332+N1333+N1334+N1335</f>
        <v>-659975</v>
      </c>
      <c r="O1329" s="322">
        <f>+O1330+O1331+O1332+O1333+O1334+O1335</f>
        <v>-78000</v>
      </c>
      <c r="P1329" s="70">
        <f>SUM(N1329:O1329)</f>
        <v>-737975</v>
      </c>
      <c r="Q1329" s="78">
        <f>SUM(Q1330:Q1335)</f>
        <v>6463</v>
      </c>
      <c r="R1329" s="402">
        <f>+Q1329+P1329</f>
        <v>-731512</v>
      </c>
      <c r="S1329" s="224">
        <f>+S1330+S1331+S1332+S1333+S1334+S1335</f>
        <v>-368767</v>
      </c>
      <c r="T1329" s="373"/>
    </row>
    <row r="1330" spans="1:114" ht="14.1" customHeight="1" x14ac:dyDescent="0.25">
      <c r="A1330" s="150" t="s">
        <v>638</v>
      </c>
      <c r="B1330" s="151"/>
      <c r="C1330" s="187" t="s">
        <v>651</v>
      </c>
      <c r="D1330" s="184"/>
      <c r="E1330" s="184"/>
      <c r="F1330" s="153"/>
      <c r="G1330" s="153"/>
      <c r="H1330" s="156">
        <f t="shared" si="476"/>
        <v>-398144</v>
      </c>
      <c r="I1330" s="153">
        <v>-398144</v>
      </c>
      <c r="J1330" s="184">
        <v>65507</v>
      </c>
      <c r="K1330" s="184"/>
      <c r="L1330" s="184">
        <f>+J1330+I1330</f>
        <v>-332637</v>
      </c>
      <c r="M1330" s="184">
        <v>-332637</v>
      </c>
      <c r="N1330" s="350">
        <v>-303975</v>
      </c>
      <c r="O1330" s="77"/>
      <c r="P1330" s="350">
        <f>+O1330+N1330</f>
        <v>-303975</v>
      </c>
      <c r="Q1330" s="222">
        <v>14599</v>
      </c>
      <c r="R1330" s="403">
        <f t="shared" ref="R1330:R1335" si="484">+Q1330+P1330</f>
        <v>-289376</v>
      </c>
      <c r="S1330" s="331"/>
      <c r="T1330" s="373"/>
    </row>
    <row r="1331" spans="1:114" ht="14.1" customHeight="1" x14ac:dyDescent="0.25">
      <c r="A1331" s="150" t="s">
        <v>634</v>
      </c>
      <c r="B1331" s="151"/>
      <c r="C1331" s="187" t="s">
        <v>652</v>
      </c>
      <c r="D1331" s="184"/>
      <c r="E1331" s="184"/>
      <c r="F1331" s="153"/>
      <c r="G1331" s="153"/>
      <c r="H1331" s="156"/>
      <c r="I1331" s="153"/>
      <c r="J1331" s="157">
        <v>-95120</v>
      </c>
      <c r="K1331" s="157">
        <v>-27600</v>
      </c>
      <c r="L1331" s="157">
        <v>-122720</v>
      </c>
      <c r="M1331" s="157">
        <v>-122704</v>
      </c>
      <c r="N1331" s="350">
        <v>-56000</v>
      </c>
      <c r="O1331" s="77"/>
      <c r="P1331" s="350">
        <f t="shared" ref="P1331:P1335" si="485">+O1331+N1331</f>
        <v>-56000</v>
      </c>
      <c r="Q1331" s="222"/>
      <c r="R1331" s="403">
        <f t="shared" si="484"/>
        <v>-56000</v>
      </c>
      <c r="S1331" s="222"/>
    </row>
    <row r="1332" spans="1:114" ht="14.1" customHeight="1" x14ac:dyDescent="0.25">
      <c r="A1332" s="132" t="s">
        <v>636</v>
      </c>
      <c r="B1332" s="44"/>
      <c r="C1332" s="45" t="s">
        <v>644</v>
      </c>
      <c r="D1332" s="62">
        <v>-116071</v>
      </c>
      <c r="E1332" s="204">
        <v>-100000</v>
      </c>
      <c r="F1332" s="105"/>
      <c r="G1332" s="20"/>
      <c r="H1332" s="156">
        <f t="shared" si="476"/>
        <v>-100000</v>
      </c>
      <c r="I1332" s="173"/>
      <c r="J1332" s="204">
        <v>-73000</v>
      </c>
      <c r="K1332" s="204"/>
      <c r="L1332" s="204">
        <v>-173000</v>
      </c>
      <c r="M1332" s="204">
        <v>-35923</v>
      </c>
      <c r="N1332" s="350">
        <v>-200000</v>
      </c>
      <c r="O1332" s="77"/>
      <c r="P1332" s="350">
        <f t="shared" si="485"/>
        <v>-200000</v>
      </c>
      <c r="Q1332" s="222"/>
      <c r="R1332" s="403">
        <f t="shared" si="484"/>
        <v>-200000</v>
      </c>
      <c r="S1332" s="331">
        <v>-88666</v>
      </c>
    </row>
    <row r="1333" spans="1:114" ht="14.1" customHeight="1" x14ac:dyDescent="0.25">
      <c r="A1333" s="132" t="s">
        <v>760</v>
      </c>
      <c r="B1333" s="44"/>
      <c r="C1333" s="45" t="s">
        <v>653</v>
      </c>
      <c r="D1333" s="62">
        <v>0</v>
      </c>
      <c r="E1333" s="204"/>
      <c r="F1333" s="105"/>
      <c r="G1333" s="20"/>
      <c r="H1333" s="156">
        <f t="shared" si="476"/>
        <v>0</v>
      </c>
      <c r="I1333" s="173"/>
      <c r="J1333" s="204"/>
      <c r="K1333" s="204"/>
      <c r="L1333" s="204"/>
      <c r="M1333" s="204"/>
      <c r="N1333" s="350"/>
      <c r="O1333" s="77"/>
      <c r="P1333" s="350">
        <f t="shared" si="485"/>
        <v>0</v>
      </c>
      <c r="Q1333" s="222"/>
      <c r="R1333" s="403">
        <f t="shared" si="484"/>
        <v>0</v>
      </c>
      <c r="S1333" s="331"/>
    </row>
    <row r="1334" spans="1:114" ht="14.1" customHeight="1" x14ac:dyDescent="0.25">
      <c r="A1334" s="132" t="s">
        <v>636</v>
      </c>
      <c r="B1334" s="44"/>
      <c r="C1334" s="45" t="s">
        <v>654</v>
      </c>
      <c r="D1334" s="62">
        <v>-87090</v>
      </c>
      <c r="E1334" s="157">
        <v>-241000</v>
      </c>
      <c r="F1334" s="156"/>
      <c r="G1334" s="20"/>
      <c r="H1334" s="156">
        <f t="shared" si="476"/>
        <v>-241000</v>
      </c>
      <c r="I1334" s="156"/>
      <c r="J1334" s="157"/>
      <c r="K1334" s="157"/>
      <c r="L1334" s="157">
        <v>-241000</v>
      </c>
      <c r="M1334" s="157">
        <v>-128399</v>
      </c>
      <c r="N1334" s="350">
        <v>-100000</v>
      </c>
      <c r="O1334" s="77">
        <v>-78000</v>
      </c>
      <c r="P1334" s="350">
        <f t="shared" si="485"/>
        <v>-178000</v>
      </c>
      <c r="Q1334" s="222">
        <v>-8136</v>
      </c>
      <c r="R1334" s="403">
        <f t="shared" si="484"/>
        <v>-186136</v>
      </c>
      <c r="S1334" s="331">
        <v>-280101</v>
      </c>
      <c r="T1334" s="373"/>
    </row>
    <row r="1335" spans="1:114" ht="14.1" customHeight="1" x14ac:dyDescent="0.25">
      <c r="A1335" s="132" t="s">
        <v>759</v>
      </c>
      <c r="B1335" s="44"/>
      <c r="C1335" s="45" t="s">
        <v>655</v>
      </c>
      <c r="D1335" s="62">
        <v>-30000</v>
      </c>
      <c r="E1335" s="157"/>
      <c r="F1335" s="156"/>
      <c r="G1335" s="20"/>
      <c r="H1335" s="156">
        <f t="shared" si="476"/>
        <v>0</v>
      </c>
      <c r="I1335" s="156"/>
      <c r="J1335" s="157"/>
      <c r="K1335" s="157"/>
      <c r="L1335" s="157"/>
      <c r="M1335" s="157"/>
      <c r="N1335" s="350"/>
      <c r="O1335" s="77"/>
      <c r="P1335" s="350">
        <f t="shared" si="485"/>
        <v>0</v>
      </c>
      <c r="Q1335" s="222">
        <v>0</v>
      </c>
      <c r="R1335" s="403">
        <f t="shared" si="484"/>
        <v>0</v>
      </c>
      <c r="S1335" s="331"/>
      <c r="T1335" s="373"/>
    </row>
    <row r="1336" spans="1:114" ht="14.1" customHeight="1" x14ac:dyDescent="0.25">
      <c r="A1336" s="67">
        <v>381</v>
      </c>
      <c r="B1336" s="68"/>
      <c r="C1336" s="69" t="s">
        <v>656</v>
      </c>
      <c r="D1336" s="75">
        <f t="shared" ref="D1336:H1336" si="486">+D1337</f>
        <v>178943</v>
      </c>
      <c r="E1336" s="75">
        <f t="shared" si="486"/>
        <v>100000</v>
      </c>
      <c r="F1336" s="75">
        <f t="shared" si="486"/>
        <v>0</v>
      </c>
      <c r="G1336" s="75">
        <f t="shared" si="486"/>
        <v>0</v>
      </c>
      <c r="H1336" s="79">
        <f t="shared" si="486"/>
        <v>100000</v>
      </c>
      <c r="I1336" s="239">
        <v>0</v>
      </c>
      <c r="J1336" s="75">
        <v>0</v>
      </c>
      <c r="K1336" s="75">
        <v>0</v>
      </c>
      <c r="L1336" s="75">
        <f>+L1337</f>
        <v>100000</v>
      </c>
      <c r="M1336" s="75"/>
      <c r="N1336" s="70">
        <f>+N1337</f>
        <v>100000</v>
      </c>
      <c r="O1336" s="78">
        <f>+O1337</f>
        <v>100000</v>
      </c>
      <c r="P1336" s="70">
        <f>+O1336+N1336</f>
        <v>200000</v>
      </c>
      <c r="Q1336" s="199">
        <v>0</v>
      </c>
      <c r="R1336" s="402">
        <f>+Q1336+P1336</f>
        <v>200000</v>
      </c>
      <c r="S1336" s="78">
        <f>+S1337</f>
        <v>13220</v>
      </c>
      <c r="T1336" s="373"/>
    </row>
    <row r="1337" spans="1:114" ht="14.1" customHeight="1" x14ac:dyDescent="0.25">
      <c r="A1337" s="132"/>
      <c r="B1337" s="44"/>
      <c r="C1337" s="45" t="s">
        <v>656</v>
      </c>
      <c r="D1337" s="62">
        <v>178943</v>
      </c>
      <c r="E1337" s="204">
        <v>100000</v>
      </c>
      <c r="F1337" s="133">
        <v>0</v>
      </c>
      <c r="G1337" s="273">
        <v>0</v>
      </c>
      <c r="H1337" s="156">
        <f t="shared" si="476"/>
        <v>100000</v>
      </c>
      <c r="I1337" s="279">
        <v>0</v>
      </c>
      <c r="J1337" s="204"/>
      <c r="K1337" s="204"/>
      <c r="L1337" s="204">
        <v>100000</v>
      </c>
      <c r="M1337" s="204">
        <v>89350</v>
      </c>
      <c r="N1337" s="98">
        <v>100000</v>
      </c>
      <c r="O1337" s="76">
        <v>100000</v>
      </c>
      <c r="P1337" s="98">
        <v>100000</v>
      </c>
      <c r="Q1337" s="222">
        <v>0</v>
      </c>
      <c r="R1337" s="404"/>
      <c r="S1337" s="222">
        <v>13220</v>
      </c>
      <c r="T1337" s="373"/>
    </row>
    <row r="1338" spans="1:114" ht="14.1" customHeight="1" x14ac:dyDescent="0.25">
      <c r="A1338" s="67"/>
      <c r="B1338" s="68">
        <v>15</v>
      </c>
      <c r="C1338" s="69" t="s">
        <v>657</v>
      </c>
      <c r="D1338" s="75">
        <f>SUM(D1340:D1397)</f>
        <v>-4698887</v>
      </c>
      <c r="E1338" s="75">
        <f t="shared" ref="E1338:I1338" si="487">SUM(E1340:E1396)</f>
        <v>-12463000</v>
      </c>
      <c r="F1338" s="75">
        <f t="shared" si="487"/>
        <v>0</v>
      </c>
      <c r="G1338" s="75">
        <f t="shared" si="487"/>
        <v>0</v>
      </c>
      <c r="H1338" s="79">
        <f t="shared" si="487"/>
        <v>-12557293</v>
      </c>
      <c r="I1338" s="239">
        <f t="shared" si="487"/>
        <v>-94293</v>
      </c>
      <c r="J1338" s="75">
        <f t="shared" ref="J1338:O1338" si="488">SUM(J1339:J1397)</f>
        <v>-751708</v>
      </c>
      <c r="K1338" s="75">
        <f t="shared" si="488"/>
        <v>151833</v>
      </c>
      <c r="L1338" s="75">
        <f t="shared" si="488"/>
        <v>-13157168</v>
      </c>
      <c r="M1338" s="75">
        <f t="shared" si="488"/>
        <v>-11913500</v>
      </c>
      <c r="N1338" s="70">
        <f t="shared" si="488"/>
        <v>-6562000</v>
      </c>
      <c r="O1338" s="322">
        <f t="shared" si="488"/>
        <v>-180000</v>
      </c>
      <c r="P1338" s="70">
        <f>+O1338+N1338</f>
        <v>-6742000</v>
      </c>
      <c r="Q1338" s="78">
        <f>SUM(Q1339:Q1397)</f>
        <v>764300</v>
      </c>
      <c r="R1338" s="402">
        <f>+Q1338+P1338</f>
        <v>-5977700</v>
      </c>
      <c r="S1338" s="78">
        <f t="shared" ref="S1338" si="489">SUM(S1339:S1397)</f>
        <v>-1478844</v>
      </c>
      <c r="T1338" s="373"/>
    </row>
    <row r="1339" spans="1:114" s="155" customFormat="1" ht="14.1" customHeight="1" x14ac:dyDescent="0.25">
      <c r="A1339" s="150"/>
      <c r="B1339" s="151"/>
      <c r="C1339" s="187" t="s">
        <v>658</v>
      </c>
      <c r="D1339" s="184"/>
      <c r="E1339" s="184"/>
      <c r="F1339" s="184"/>
      <c r="G1339" s="166"/>
      <c r="H1339" s="153"/>
      <c r="I1339" s="205"/>
      <c r="J1339" s="184"/>
      <c r="K1339" s="157">
        <v>-17200</v>
      </c>
      <c r="L1339" s="157">
        <v>-17200</v>
      </c>
      <c r="M1339" s="157">
        <v>-17200</v>
      </c>
      <c r="N1339" s="196"/>
      <c r="O1339" s="220"/>
      <c r="P1339" s="228">
        <f>+O1339+N1339</f>
        <v>0</v>
      </c>
      <c r="Q1339" s="222"/>
      <c r="R1339" s="403">
        <f>+Q1339+P1339</f>
        <v>0</v>
      </c>
      <c r="S1339" s="222"/>
      <c r="T1339" s="373"/>
      <c r="U1339" s="373"/>
      <c r="V1339" s="373"/>
      <c r="W1339" s="373"/>
      <c r="X1339" s="373"/>
      <c r="Y1339" s="345"/>
      <c r="Z1339" s="345"/>
      <c r="AA1339" s="345"/>
      <c r="AB1339" s="345"/>
      <c r="AC1339" s="345"/>
      <c r="AD1339" s="345"/>
      <c r="AE1339" s="345"/>
      <c r="AF1339" s="345"/>
      <c r="AG1339" s="345"/>
      <c r="AH1339" s="345"/>
      <c r="AI1339" s="345"/>
      <c r="AJ1339" s="345"/>
      <c r="AK1339" s="345"/>
      <c r="AL1339" s="345"/>
      <c r="AM1339" s="345"/>
      <c r="AN1339" s="345"/>
      <c r="AO1339" s="345"/>
      <c r="AP1339" s="345"/>
      <c r="AQ1339" s="345"/>
      <c r="AR1339" s="345"/>
      <c r="AS1339" s="345"/>
      <c r="AT1339" s="345"/>
      <c r="AU1339" s="345"/>
      <c r="AV1339" s="345"/>
      <c r="AW1339" s="345"/>
      <c r="AX1339" s="345"/>
      <c r="AY1339" s="345"/>
      <c r="AZ1339" s="345"/>
      <c r="BA1339" s="345"/>
      <c r="BB1339" s="345"/>
      <c r="BC1339" s="345"/>
      <c r="BD1339" s="345"/>
      <c r="BE1339" s="345"/>
      <c r="BF1339" s="345"/>
      <c r="BG1339" s="345"/>
      <c r="BH1339" s="345"/>
      <c r="BI1339" s="345"/>
      <c r="BJ1339" s="345"/>
      <c r="BK1339" s="345"/>
      <c r="BL1339" s="345"/>
      <c r="BM1339" s="345"/>
      <c r="BN1339" s="345"/>
      <c r="BO1339" s="345"/>
      <c r="BP1339" s="345"/>
      <c r="BQ1339" s="345"/>
      <c r="BR1339" s="345"/>
      <c r="BS1339" s="345"/>
      <c r="BT1339" s="345"/>
      <c r="BU1339" s="345"/>
      <c r="BV1339" s="345"/>
      <c r="BW1339" s="345"/>
      <c r="BX1339" s="345"/>
      <c r="BY1339" s="345"/>
      <c r="BZ1339" s="345"/>
      <c r="CA1339" s="345"/>
      <c r="CB1339" s="345"/>
      <c r="CC1339" s="345"/>
      <c r="CD1339" s="345"/>
      <c r="CE1339" s="345"/>
      <c r="CF1339" s="345"/>
      <c r="CG1339" s="345"/>
      <c r="CH1339" s="345"/>
      <c r="CI1339" s="345"/>
      <c r="CJ1339" s="345"/>
      <c r="CK1339" s="345"/>
      <c r="CL1339" s="345"/>
      <c r="CM1339" s="345"/>
      <c r="CN1339" s="345"/>
      <c r="CO1339" s="345"/>
      <c r="CP1339" s="345"/>
      <c r="CQ1339" s="345"/>
      <c r="CR1339" s="345"/>
      <c r="CS1339" s="345"/>
      <c r="CT1339" s="345"/>
      <c r="CU1339" s="345"/>
      <c r="CV1339" s="345"/>
      <c r="CW1339" s="345"/>
      <c r="CX1339" s="345"/>
      <c r="CY1339" s="345"/>
      <c r="CZ1339" s="345"/>
      <c r="DA1339" s="345"/>
      <c r="DB1339" s="345"/>
      <c r="DC1339" s="345"/>
      <c r="DD1339" s="345"/>
      <c r="DE1339" s="345"/>
      <c r="DF1339" s="345"/>
      <c r="DG1339" s="345"/>
      <c r="DH1339" s="345"/>
      <c r="DI1339" s="345"/>
      <c r="DJ1339" s="345"/>
    </row>
    <row r="1340" spans="1:114" s="9" customFormat="1" ht="14.1" customHeight="1" x14ac:dyDescent="0.25">
      <c r="A1340" s="43" t="s">
        <v>659</v>
      </c>
      <c r="B1340" s="44"/>
      <c r="C1340" s="45" t="s">
        <v>660</v>
      </c>
      <c r="D1340" s="62"/>
      <c r="E1340" s="157"/>
      <c r="F1340" s="62"/>
      <c r="G1340" s="273"/>
      <c r="H1340" s="156">
        <f t="shared" si="476"/>
        <v>-7500</v>
      </c>
      <c r="I1340" s="207">
        <v>-7500</v>
      </c>
      <c r="J1340" s="157"/>
      <c r="K1340" s="157"/>
      <c r="L1340" s="157">
        <v>-7500</v>
      </c>
      <c r="M1340" s="157">
        <v>-7500</v>
      </c>
      <c r="N1340" s="98"/>
      <c r="O1340" s="76"/>
      <c r="P1340" s="228">
        <f t="shared" ref="P1340:P1397" si="490">+O1340+N1340</f>
        <v>0</v>
      </c>
      <c r="Q1340" s="222"/>
      <c r="R1340" s="403">
        <f t="shared" ref="R1340:R1352" si="491">+Q1340+P1340</f>
        <v>0</v>
      </c>
      <c r="S1340" s="222"/>
      <c r="T1340" s="373"/>
      <c r="U1340" s="373"/>
      <c r="V1340" s="373"/>
      <c r="W1340" s="373"/>
      <c r="X1340" s="373"/>
      <c r="Y1340" s="439"/>
      <c r="Z1340" s="438"/>
      <c r="AA1340" s="438"/>
      <c r="AB1340" s="438"/>
      <c r="AC1340" s="439"/>
      <c r="AD1340" s="439"/>
      <c r="AE1340" s="439"/>
      <c r="AF1340" s="439"/>
      <c r="AG1340" s="439"/>
      <c r="AH1340" s="439"/>
      <c r="AI1340" s="439"/>
      <c r="AJ1340" s="439"/>
      <c r="AK1340" s="439"/>
      <c r="AL1340" s="439"/>
      <c r="AM1340" s="439"/>
      <c r="AN1340" s="439"/>
      <c r="AO1340" s="439"/>
      <c r="AP1340" s="439"/>
      <c r="AQ1340" s="439"/>
      <c r="AR1340" s="439"/>
      <c r="AS1340" s="439"/>
      <c r="AT1340" s="439"/>
      <c r="AU1340" s="439"/>
      <c r="AV1340" s="439"/>
      <c r="AW1340" s="439"/>
      <c r="AX1340" s="439"/>
      <c r="AY1340" s="439"/>
      <c r="AZ1340" s="439"/>
      <c r="BA1340" s="439"/>
      <c r="BB1340" s="439"/>
      <c r="BC1340" s="439"/>
      <c r="BD1340" s="439"/>
      <c r="BE1340" s="439"/>
      <c r="BF1340" s="439"/>
      <c r="BG1340" s="439"/>
      <c r="BH1340" s="439"/>
      <c r="BI1340" s="439"/>
      <c r="BJ1340" s="439"/>
      <c r="BK1340" s="439"/>
      <c r="BL1340" s="439"/>
      <c r="BM1340" s="439"/>
      <c r="BN1340" s="439"/>
      <c r="BO1340" s="439"/>
      <c r="BP1340" s="439"/>
      <c r="BQ1340" s="439"/>
      <c r="BR1340" s="439"/>
      <c r="BS1340" s="439"/>
      <c r="BT1340" s="439"/>
      <c r="BU1340" s="439"/>
      <c r="BV1340" s="439"/>
      <c r="BW1340" s="439"/>
      <c r="BX1340" s="439"/>
      <c r="BY1340" s="439"/>
      <c r="BZ1340" s="439"/>
      <c r="CA1340" s="439"/>
      <c r="CB1340" s="439"/>
      <c r="CC1340" s="439"/>
      <c r="CD1340" s="439"/>
      <c r="CE1340" s="439"/>
      <c r="CF1340" s="439"/>
      <c r="CG1340" s="439"/>
      <c r="CH1340" s="439"/>
      <c r="CI1340" s="439"/>
      <c r="CJ1340" s="439"/>
      <c r="CK1340" s="439"/>
      <c r="CL1340" s="439"/>
      <c r="CM1340" s="439"/>
      <c r="CN1340" s="439"/>
      <c r="CO1340" s="439"/>
      <c r="CP1340" s="439"/>
      <c r="CQ1340" s="439"/>
      <c r="CR1340" s="439"/>
      <c r="CS1340" s="439"/>
      <c r="CT1340" s="439"/>
      <c r="CU1340" s="439"/>
      <c r="CV1340" s="439"/>
      <c r="CW1340" s="439"/>
      <c r="CX1340" s="439"/>
      <c r="CY1340" s="439"/>
      <c r="CZ1340" s="439"/>
      <c r="DA1340" s="439"/>
      <c r="DB1340" s="439"/>
      <c r="DC1340" s="439"/>
      <c r="DD1340" s="439"/>
      <c r="DE1340" s="439"/>
      <c r="DF1340" s="439"/>
      <c r="DG1340" s="439"/>
      <c r="DH1340" s="439"/>
      <c r="DI1340" s="439"/>
      <c r="DJ1340" s="439"/>
    </row>
    <row r="1341" spans="1:114" s="9" customFormat="1" ht="14.1" customHeight="1" x14ac:dyDescent="0.25">
      <c r="A1341" s="43" t="s">
        <v>659</v>
      </c>
      <c r="B1341" s="44"/>
      <c r="C1341" s="45" t="s">
        <v>661</v>
      </c>
      <c r="D1341" s="62">
        <v>-290919</v>
      </c>
      <c r="E1341" s="157"/>
      <c r="F1341" s="62"/>
      <c r="G1341" s="273"/>
      <c r="H1341" s="156">
        <f t="shared" si="476"/>
        <v>0</v>
      </c>
      <c r="I1341" s="207"/>
      <c r="J1341" s="157"/>
      <c r="K1341" s="157"/>
      <c r="L1341" s="157"/>
      <c r="M1341" s="157"/>
      <c r="N1341" s="98"/>
      <c r="O1341" s="76"/>
      <c r="P1341" s="228">
        <f t="shared" si="490"/>
        <v>0</v>
      </c>
      <c r="Q1341" s="222"/>
      <c r="R1341" s="403">
        <f t="shared" si="491"/>
        <v>0</v>
      </c>
      <c r="S1341" s="222"/>
      <c r="T1341" s="373"/>
      <c r="U1341" s="373"/>
      <c r="V1341" s="373"/>
      <c r="W1341" s="373"/>
      <c r="X1341" s="373"/>
      <c r="Y1341" s="439"/>
      <c r="Z1341" s="438"/>
      <c r="AA1341" s="438"/>
      <c r="AB1341" s="438"/>
      <c r="AC1341" s="439"/>
      <c r="AD1341" s="439"/>
      <c r="AE1341" s="439"/>
      <c r="AF1341" s="439"/>
      <c r="AG1341" s="439"/>
      <c r="AH1341" s="439"/>
      <c r="AI1341" s="439"/>
      <c r="AJ1341" s="439"/>
      <c r="AK1341" s="439"/>
      <c r="AL1341" s="439"/>
      <c r="AM1341" s="439"/>
      <c r="AN1341" s="439"/>
      <c r="AO1341" s="439"/>
      <c r="AP1341" s="439"/>
      <c r="AQ1341" s="439"/>
      <c r="AR1341" s="439"/>
      <c r="AS1341" s="439"/>
      <c r="AT1341" s="439"/>
      <c r="AU1341" s="439"/>
      <c r="AV1341" s="439"/>
      <c r="AW1341" s="439"/>
      <c r="AX1341" s="439"/>
      <c r="AY1341" s="439"/>
      <c r="AZ1341" s="439"/>
      <c r="BA1341" s="439"/>
      <c r="BB1341" s="439"/>
      <c r="BC1341" s="439"/>
      <c r="BD1341" s="439"/>
      <c r="BE1341" s="439"/>
      <c r="BF1341" s="439"/>
      <c r="BG1341" s="439"/>
      <c r="BH1341" s="439"/>
      <c r="BI1341" s="439"/>
      <c r="BJ1341" s="439"/>
      <c r="BK1341" s="439"/>
      <c r="BL1341" s="439"/>
      <c r="BM1341" s="439"/>
      <c r="BN1341" s="439"/>
      <c r="BO1341" s="439"/>
      <c r="BP1341" s="439"/>
      <c r="BQ1341" s="439"/>
      <c r="BR1341" s="439"/>
      <c r="BS1341" s="439"/>
      <c r="BT1341" s="439"/>
      <c r="BU1341" s="439"/>
      <c r="BV1341" s="439"/>
      <c r="BW1341" s="439"/>
      <c r="BX1341" s="439"/>
      <c r="BY1341" s="439"/>
      <c r="BZ1341" s="439"/>
      <c r="CA1341" s="439"/>
      <c r="CB1341" s="439"/>
      <c r="CC1341" s="439"/>
      <c r="CD1341" s="439"/>
      <c r="CE1341" s="439"/>
      <c r="CF1341" s="439"/>
      <c r="CG1341" s="439"/>
      <c r="CH1341" s="439"/>
      <c r="CI1341" s="439"/>
      <c r="CJ1341" s="439"/>
      <c r="CK1341" s="439"/>
      <c r="CL1341" s="439"/>
      <c r="CM1341" s="439"/>
      <c r="CN1341" s="439"/>
      <c r="CO1341" s="439"/>
      <c r="CP1341" s="439"/>
      <c r="CQ1341" s="439"/>
      <c r="CR1341" s="439"/>
      <c r="CS1341" s="439"/>
      <c r="CT1341" s="439"/>
      <c r="CU1341" s="439"/>
      <c r="CV1341" s="439"/>
      <c r="CW1341" s="439"/>
      <c r="CX1341" s="439"/>
      <c r="CY1341" s="439"/>
      <c r="CZ1341" s="439"/>
      <c r="DA1341" s="439"/>
      <c r="DB1341" s="439"/>
      <c r="DC1341" s="439"/>
      <c r="DD1341" s="439"/>
      <c r="DE1341" s="439"/>
      <c r="DF1341" s="439"/>
      <c r="DG1341" s="439"/>
      <c r="DH1341" s="439"/>
      <c r="DI1341" s="439"/>
      <c r="DJ1341" s="439"/>
    </row>
    <row r="1342" spans="1:114" s="9" customFormat="1" ht="14.1" customHeight="1" x14ac:dyDescent="0.25">
      <c r="A1342" s="43" t="s">
        <v>659</v>
      </c>
      <c r="B1342" s="44"/>
      <c r="C1342" s="45" t="s">
        <v>662</v>
      </c>
      <c r="D1342" s="62">
        <v>-10300</v>
      </c>
      <c r="E1342" s="157"/>
      <c r="F1342" s="62"/>
      <c r="G1342" s="273"/>
      <c r="H1342" s="156">
        <f t="shared" si="476"/>
        <v>0</v>
      </c>
      <c r="I1342" s="207"/>
      <c r="J1342" s="157"/>
      <c r="K1342" s="157"/>
      <c r="L1342" s="157"/>
      <c r="M1342" s="157"/>
      <c r="N1342" s="98"/>
      <c r="O1342" s="76"/>
      <c r="P1342" s="228">
        <f t="shared" si="490"/>
        <v>0</v>
      </c>
      <c r="Q1342" s="222"/>
      <c r="R1342" s="403">
        <f t="shared" si="491"/>
        <v>0</v>
      </c>
      <c r="S1342" s="222"/>
      <c r="T1342" s="373"/>
      <c r="U1342" s="373"/>
      <c r="V1342" s="373"/>
      <c r="W1342" s="373"/>
      <c r="X1342" s="373"/>
      <c r="Y1342" s="439"/>
      <c r="Z1342" s="438"/>
      <c r="AA1342" s="438"/>
      <c r="AB1342" s="438"/>
      <c r="AC1342" s="439"/>
      <c r="AD1342" s="439"/>
      <c r="AE1342" s="439"/>
      <c r="AF1342" s="439"/>
      <c r="AG1342" s="439"/>
      <c r="AH1342" s="439"/>
      <c r="AI1342" s="439"/>
      <c r="AJ1342" s="439"/>
      <c r="AK1342" s="439"/>
      <c r="AL1342" s="439"/>
      <c r="AM1342" s="439"/>
      <c r="AN1342" s="439"/>
      <c r="AO1342" s="439"/>
      <c r="AP1342" s="439"/>
      <c r="AQ1342" s="439"/>
      <c r="AR1342" s="439"/>
      <c r="AS1342" s="439"/>
      <c r="AT1342" s="439"/>
      <c r="AU1342" s="439"/>
      <c r="AV1342" s="439"/>
      <c r="AW1342" s="439"/>
      <c r="AX1342" s="439"/>
      <c r="AY1342" s="439"/>
      <c r="AZ1342" s="439"/>
      <c r="BA1342" s="439"/>
      <c r="BB1342" s="439"/>
      <c r="BC1342" s="439"/>
      <c r="BD1342" s="439"/>
      <c r="BE1342" s="439"/>
      <c r="BF1342" s="439"/>
      <c r="BG1342" s="439"/>
      <c r="BH1342" s="439"/>
      <c r="BI1342" s="439"/>
      <c r="BJ1342" s="439"/>
      <c r="BK1342" s="439"/>
      <c r="BL1342" s="439"/>
      <c r="BM1342" s="439"/>
      <c r="BN1342" s="439"/>
      <c r="BO1342" s="439"/>
      <c r="BP1342" s="439"/>
      <c r="BQ1342" s="439"/>
      <c r="BR1342" s="439"/>
      <c r="BS1342" s="439"/>
      <c r="BT1342" s="439"/>
      <c r="BU1342" s="439"/>
      <c r="BV1342" s="439"/>
      <c r="BW1342" s="439"/>
      <c r="BX1342" s="439"/>
      <c r="BY1342" s="439"/>
      <c r="BZ1342" s="439"/>
      <c r="CA1342" s="439"/>
      <c r="CB1342" s="439"/>
      <c r="CC1342" s="439"/>
      <c r="CD1342" s="439"/>
      <c r="CE1342" s="439"/>
      <c r="CF1342" s="439"/>
      <c r="CG1342" s="439"/>
      <c r="CH1342" s="439"/>
      <c r="CI1342" s="439"/>
      <c r="CJ1342" s="439"/>
      <c r="CK1342" s="439"/>
      <c r="CL1342" s="439"/>
      <c r="CM1342" s="439"/>
      <c r="CN1342" s="439"/>
      <c r="CO1342" s="439"/>
      <c r="CP1342" s="439"/>
      <c r="CQ1342" s="439"/>
      <c r="CR1342" s="439"/>
      <c r="CS1342" s="439"/>
      <c r="CT1342" s="439"/>
      <c r="CU1342" s="439"/>
      <c r="CV1342" s="439"/>
      <c r="CW1342" s="439"/>
      <c r="CX1342" s="439"/>
      <c r="CY1342" s="439"/>
      <c r="CZ1342" s="439"/>
      <c r="DA1342" s="439"/>
      <c r="DB1342" s="439"/>
      <c r="DC1342" s="439"/>
      <c r="DD1342" s="439"/>
      <c r="DE1342" s="439"/>
      <c r="DF1342" s="439"/>
      <c r="DG1342" s="439"/>
      <c r="DH1342" s="439"/>
      <c r="DI1342" s="439"/>
      <c r="DJ1342" s="439"/>
    </row>
    <row r="1343" spans="1:114" s="9" customFormat="1" ht="14.1" customHeight="1" x14ac:dyDescent="0.25">
      <c r="A1343" s="43" t="s">
        <v>663</v>
      </c>
      <c r="B1343" s="44"/>
      <c r="C1343" s="45" t="s">
        <v>664</v>
      </c>
      <c r="D1343" s="62">
        <v>-37992</v>
      </c>
      <c r="E1343" s="157"/>
      <c r="F1343" s="62"/>
      <c r="G1343" s="273"/>
      <c r="H1343" s="156">
        <f t="shared" si="476"/>
        <v>0</v>
      </c>
      <c r="I1343" s="207"/>
      <c r="J1343" s="157"/>
      <c r="K1343" s="157"/>
      <c r="L1343" s="157"/>
      <c r="M1343" s="157"/>
      <c r="N1343" s="98"/>
      <c r="O1343" s="76"/>
      <c r="P1343" s="228">
        <f t="shared" si="490"/>
        <v>0</v>
      </c>
      <c r="Q1343" s="222"/>
      <c r="R1343" s="403">
        <f t="shared" si="491"/>
        <v>0</v>
      </c>
      <c r="S1343" s="222"/>
      <c r="T1343" s="373"/>
      <c r="U1343" s="373"/>
      <c r="V1343" s="373"/>
      <c r="W1343" s="373"/>
      <c r="X1343" s="373"/>
      <c r="Y1343" s="439"/>
      <c r="Z1343" s="438"/>
      <c r="AA1343" s="438"/>
      <c r="AB1343" s="438"/>
      <c r="AC1343" s="439"/>
      <c r="AD1343" s="439"/>
      <c r="AE1343" s="439"/>
      <c r="AF1343" s="439"/>
      <c r="AG1343" s="439"/>
      <c r="AH1343" s="439"/>
      <c r="AI1343" s="439"/>
      <c r="AJ1343" s="439"/>
      <c r="AK1343" s="439"/>
      <c r="AL1343" s="439"/>
      <c r="AM1343" s="439"/>
      <c r="AN1343" s="439"/>
      <c r="AO1343" s="439"/>
      <c r="AP1343" s="439"/>
      <c r="AQ1343" s="439"/>
      <c r="AR1343" s="439"/>
      <c r="AS1343" s="439"/>
      <c r="AT1343" s="439"/>
      <c r="AU1343" s="439"/>
      <c r="AV1343" s="439"/>
      <c r="AW1343" s="439"/>
      <c r="AX1343" s="439"/>
      <c r="AY1343" s="439"/>
      <c r="AZ1343" s="439"/>
      <c r="BA1343" s="439"/>
      <c r="BB1343" s="439"/>
      <c r="BC1343" s="439"/>
      <c r="BD1343" s="439"/>
      <c r="BE1343" s="439"/>
      <c r="BF1343" s="439"/>
      <c r="BG1343" s="439"/>
      <c r="BH1343" s="439"/>
      <c r="BI1343" s="439"/>
      <c r="BJ1343" s="439"/>
      <c r="BK1343" s="439"/>
      <c r="BL1343" s="439"/>
      <c r="BM1343" s="439"/>
      <c r="BN1343" s="439"/>
      <c r="BO1343" s="439"/>
      <c r="BP1343" s="439"/>
      <c r="BQ1343" s="439"/>
      <c r="BR1343" s="439"/>
      <c r="BS1343" s="439"/>
      <c r="BT1343" s="439"/>
      <c r="BU1343" s="439"/>
      <c r="BV1343" s="439"/>
      <c r="BW1343" s="439"/>
      <c r="BX1343" s="439"/>
      <c r="BY1343" s="439"/>
      <c r="BZ1343" s="439"/>
      <c r="CA1343" s="439"/>
      <c r="CB1343" s="439"/>
      <c r="CC1343" s="439"/>
      <c r="CD1343" s="439"/>
      <c r="CE1343" s="439"/>
      <c r="CF1343" s="439"/>
      <c r="CG1343" s="439"/>
      <c r="CH1343" s="439"/>
      <c r="CI1343" s="439"/>
      <c r="CJ1343" s="439"/>
      <c r="CK1343" s="439"/>
      <c r="CL1343" s="439"/>
      <c r="CM1343" s="439"/>
      <c r="CN1343" s="439"/>
      <c r="CO1343" s="439"/>
      <c r="CP1343" s="439"/>
      <c r="CQ1343" s="439"/>
      <c r="CR1343" s="439"/>
      <c r="CS1343" s="439"/>
      <c r="CT1343" s="439"/>
      <c r="CU1343" s="439"/>
      <c r="CV1343" s="439"/>
      <c r="CW1343" s="439"/>
      <c r="CX1343" s="439"/>
      <c r="CY1343" s="439"/>
      <c r="CZ1343" s="439"/>
      <c r="DA1343" s="439"/>
      <c r="DB1343" s="439"/>
      <c r="DC1343" s="439"/>
      <c r="DD1343" s="439"/>
      <c r="DE1343" s="439"/>
      <c r="DF1343" s="439"/>
      <c r="DG1343" s="439"/>
      <c r="DH1343" s="439"/>
      <c r="DI1343" s="439"/>
      <c r="DJ1343" s="439"/>
    </row>
    <row r="1344" spans="1:114" ht="14.1" customHeight="1" x14ac:dyDescent="0.25">
      <c r="A1344" s="132" t="s">
        <v>665</v>
      </c>
      <c r="B1344" s="44"/>
      <c r="C1344" s="45" t="s">
        <v>666</v>
      </c>
      <c r="D1344" s="20">
        <v>-770707</v>
      </c>
      <c r="E1344" s="173">
        <v>-250000</v>
      </c>
      <c r="F1344" s="105"/>
      <c r="G1344" s="273"/>
      <c r="H1344" s="156">
        <f t="shared" si="476"/>
        <v>-250000</v>
      </c>
      <c r="I1344" s="279"/>
      <c r="J1344" s="157">
        <v>-50000</v>
      </c>
      <c r="K1344" s="157">
        <v>204000</v>
      </c>
      <c r="L1344" s="157">
        <v>-96000</v>
      </c>
      <c r="M1344" s="157">
        <v>-92530</v>
      </c>
      <c r="N1344" s="350">
        <v>-250000</v>
      </c>
      <c r="O1344" s="77"/>
      <c r="P1344" s="228">
        <f t="shared" si="490"/>
        <v>-250000</v>
      </c>
      <c r="Q1344" s="222"/>
      <c r="R1344" s="403">
        <f t="shared" si="491"/>
        <v>-250000</v>
      </c>
      <c r="S1344" s="222">
        <v>-37683</v>
      </c>
      <c r="T1344" s="373"/>
    </row>
    <row r="1345" spans="1:20" ht="14.1" customHeight="1" x14ac:dyDescent="0.25">
      <c r="A1345" s="134" t="s">
        <v>667</v>
      </c>
      <c r="B1345" s="44"/>
      <c r="C1345" s="45" t="s">
        <v>668</v>
      </c>
      <c r="D1345" s="20">
        <v>-25592</v>
      </c>
      <c r="E1345" s="173">
        <v>-30000</v>
      </c>
      <c r="F1345" s="105"/>
      <c r="G1345" s="273"/>
      <c r="H1345" s="156">
        <f t="shared" si="476"/>
        <v>-40000</v>
      </c>
      <c r="I1345" s="279">
        <v>-10000</v>
      </c>
      <c r="J1345" s="157"/>
      <c r="K1345" s="157">
        <v>-17000</v>
      </c>
      <c r="L1345" s="157">
        <v>-57000</v>
      </c>
      <c r="M1345" s="157">
        <v>-47000</v>
      </c>
      <c r="N1345" s="350">
        <v>-30000</v>
      </c>
      <c r="O1345" s="77"/>
      <c r="P1345" s="228">
        <f t="shared" si="490"/>
        <v>-30000</v>
      </c>
      <c r="Q1345" s="222"/>
      <c r="R1345" s="403">
        <f t="shared" si="491"/>
        <v>-30000</v>
      </c>
      <c r="S1345" s="222"/>
      <c r="T1345" s="373"/>
    </row>
    <row r="1346" spans="1:20" ht="14.1" customHeight="1" x14ac:dyDescent="0.25">
      <c r="A1346" s="132" t="s">
        <v>665</v>
      </c>
      <c r="B1346" s="44"/>
      <c r="C1346" s="45" t="s">
        <v>669</v>
      </c>
      <c r="D1346" s="20">
        <v>-81324</v>
      </c>
      <c r="E1346" s="173"/>
      <c r="F1346" s="105"/>
      <c r="G1346" s="273"/>
      <c r="H1346" s="156">
        <f t="shared" si="476"/>
        <v>0</v>
      </c>
      <c r="I1346" s="279"/>
      <c r="J1346" s="157"/>
      <c r="K1346" s="157"/>
      <c r="L1346" s="157"/>
      <c r="M1346" s="157">
        <v>-15374</v>
      </c>
      <c r="N1346" s="350"/>
      <c r="O1346" s="77"/>
      <c r="P1346" s="228">
        <f t="shared" si="490"/>
        <v>0</v>
      </c>
      <c r="Q1346" s="222"/>
      <c r="R1346" s="403">
        <f t="shared" si="491"/>
        <v>0</v>
      </c>
      <c r="S1346" s="222"/>
    </row>
    <row r="1347" spans="1:20" ht="14.1" customHeight="1" x14ac:dyDescent="0.25">
      <c r="A1347" s="132" t="s">
        <v>665</v>
      </c>
      <c r="B1347" s="44"/>
      <c r="C1347" s="45" t="s">
        <v>670</v>
      </c>
      <c r="D1347" s="20">
        <v>-22508</v>
      </c>
      <c r="E1347" s="173">
        <v>-80000</v>
      </c>
      <c r="F1347" s="105"/>
      <c r="G1347" s="273"/>
      <c r="H1347" s="156">
        <f t="shared" si="476"/>
        <v>-100000</v>
      </c>
      <c r="I1347" s="279">
        <v>-20000</v>
      </c>
      <c r="J1347" s="157"/>
      <c r="K1347" s="157"/>
      <c r="L1347" s="157">
        <v>-100000</v>
      </c>
      <c r="M1347" s="157">
        <v>-9053</v>
      </c>
      <c r="N1347" s="350">
        <v>-200000</v>
      </c>
      <c r="O1347" s="77"/>
      <c r="P1347" s="228">
        <f t="shared" si="490"/>
        <v>-200000</v>
      </c>
      <c r="Q1347" s="222"/>
      <c r="R1347" s="403">
        <f t="shared" si="491"/>
        <v>-200000</v>
      </c>
      <c r="S1347" s="222">
        <v>-47862</v>
      </c>
    </row>
    <row r="1348" spans="1:20" ht="14.1" customHeight="1" x14ac:dyDescent="0.25">
      <c r="A1348" s="132" t="s">
        <v>665</v>
      </c>
      <c r="B1348" s="44"/>
      <c r="C1348" s="45" t="s">
        <v>671</v>
      </c>
      <c r="D1348" s="20"/>
      <c r="E1348" s="173"/>
      <c r="F1348" s="105"/>
      <c r="G1348" s="273"/>
      <c r="H1348" s="156">
        <f t="shared" si="476"/>
        <v>-200000</v>
      </c>
      <c r="I1348" s="279">
        <v>-200000</v>
      </c>
      <c r="J1348" s="157">
        <v>-155000</v>
      </c>
      <c r="K1348" s="157"/>
      <c r="L1348" s="157">
        <v>-355000</v>
      </c>
      <c r="M1348" s="157">
        <v>-329860</v>
      </c>
      <c r="N1348" s="350">
        <v>-30000</v>
      </c>
      <c r="O1348" s="77"/>
      <c r="P1348" s="228">
        <f t="shared" si="490"/>
        <v>-30000</v>
      </c>
      <c r="Q1348" s="222"/>
      <c r="R1348" s="403">
        <f t="shared" si="491"/>
        <v>-30000</v>
      </c>
      <c r="S1348" s="222">
        <v>-10168</v>
      </c>
    </row>
    <row r="1349" spans="1:20" ht="14.1" customHeight="1" x14ac:dyDescent="0.25">
      <c r="A1349" s="132" t="s">
        <v>665</v>
      </c>
      <c r="B1349" s="44"/>
      <c r="C1349" s="45" t="s">
        <v>672</v>
      </c>
      <c r="D1349" s="20">
        <v>-5875</v>
      </c>
      <c r="E1349" s="173">
        <v>-200000</v>
      </c>
      <c r="F1349" s="105"/>
      <c r="G1349" s="273"/>
      <c r="H1349" s="156">
        <f t="shared" si="476"/>
        <v>-200000</v>
      </c>
      <c r="I1349" s="279"/>
      <c r="J1349" s="157">
        <v>20000</v>
      </c>
      <c r="K1349" s="157"/>
      <c r="L1349" s="157">
        <v>-180000</v>
      </c>
      <c r="M1349" s="157">
        <v>-208723</v>
      </c>
      <c r="N1349" s="350">
        <v>0</v>
      </c>
      <c r="O1349" s="77"/>
      <c r="P1349" s="228">
        <f t="shared" si="490"/>
        <v>0</v>
      </c>
      <c r="Q1349" s="222"/>
      <c r="R1349" s="403">
        <f t="shared" si="491"/>
        <v>0</v>
      </c>
      <c r="S1349" s="222"/>
    </row>
    <row r="1350" spans="1:20" ht="14.1" customHeight="1" x14ac:dyDescent="0.25">
      <c r="A1350" s="132" t="s">
        <v>665</v>
      </c>
      <c r="B1350" s="44"/>
      <c r="C1350" s="45" t="s">
        <v>673</v>
      </c>
      <c r="D1350" s="20"/>
      <c r="E1350" s="173">
        <v>-250000</v>
      </c>
      <c r="F1350" s="105"/>
      <c r="G1350" s="273"/>
      <c r="H1350" s="156">
        <f t="shared" si="476"/>
        <v>-250000</v>
      </c>
      <c r="I1350" s="279"/>
      <c r="J1350" s="157">
        <v>20000</v>
      </c>
      <c r="K1350" s="157"/>
      <c r="L1350" s="157">
        <v>-230000</v>
      </c>
      <c r="M1350" s="157">
        <v>-152286</v>
      </c>
      <c r="N1350" s="350">
        <v>-150000</v>
      </c>
      <c r="O1350" s="77"/>
      <c r="P1350" s="228">
        <f t="shared" si="490"/>
        <v>-150000</v>
      </c>
      <c r="Q1350" s="222"/>
      <c r="R1350" s="403">
        <f t="shared" si="491"/>
        <v>-150000</v>
      </c>
      <c r="S1350" s="222"/>
    </row>
    <row r="1351" spans="1:20" ht="14.1" customHeight="1" x14ac:dyDescent="0.25">
      <c r="A1351" s="132" t="s">
        <v>665</v>
      </c>
      <c r="B1351" s="44"/>
      <c r="C1351" s="45" t="s">
        <v>674</v>
      </c>
      <c r="D1351" s="20"/>
      <c r="E1351" s="173">
        <v>-50000</v>
      </c>
      <c r="F1351" s="105"/>
      <c r="G1351" s="273"/>
      <c r="H1351" s="156">
        <f t="shared" si="476"/>
        <v>-50000</v>
      </c>
      <c r="I1351" s="279"/>
      <c r="J1351" s="157">
        <v>32000</v>
      </c>
      <c r="K1351" s="157"/>
      <c r="L1351" s="157">
        <v>-18000</v>
      </c>
      <c r="M1351" s="157">
        <v>-19455</v>
      </c>
      <c r="N1351" s="350">
        <v>-100000</v>
      </c>
      <c r="O1351" s="77">
        <v>55000</v>
      </c>
      <c r="P1351" s="228">
        <f t="shared" si="490"/>
        <v>-45000</v>
      </c>
      <c r="Q1351" s="222">
        <v>-45000</v>
      </c>
      <c r="R1351" s="403">
        <f t="shared" si="491"/>
        <v>-90000</v>
      </c>
      <c r="S1351" s="222"/>
    </row>
    <row r="1352" spans="1:20" ht="14.1" customHeight="1" x14ac:dyDescent="0.25">
      <c r="A1352" s="132" t="s">
        <v>665</v>
      </c>
      <c r="B1352" s="44"/>
      <c r="C1352" s="45" t="s">
        <v>675</v>
      </c>
      <c r="D1352" s="20"/>
      <c r="E1352" s="173"/>
      <c r="F1352" s="105"/>
      <c r="G1352" s="273"/>
      <c r="H1352" s="156"/>
      <c r="I1352" s="279"/>
      <c r="J1352" s="157">
        <v>-100000</v>
      </c>
      <c r="K1352" s="157"/>
      <c r="L1352" s="157">
        <v>-100000</v>
      </c>
      <c r="M1352" s="157">
        <v>-9525</v>
      </c>
      <c r="N1352" s="350">
        <v>-160000</v>
      </c>
      <c r="O1352" s="77"/>
      <c r="P1352" s="228">
        <f t="shared" si="490"/>
        <v>-160000</v>
      </c>
      <c r="Q1352" s="222"/>
      <c r="R1352" s="403">
        <f t="shared" si="491"/>
        <v>-160000</v>
      </c>
      <c r="S1352" s="222"/>
    </row>
    <row r="1353" spans="1:20" ht="14.1" customHeight="1" x14ac:dyDescent="0.25">
      <c r="A1353" s="132" t="s">
        <v>665</v>
      </c>
      <c r="B1353" s="44"/>
      <c r="C1353" s="45" t="s">
        <v>676</v>
      </c>
      <c r="D1353" s="20"/>
      <c r="E1353" s="173"/>
      <c r="F1353" s="105"/>
      <c r="G1353" s="273"/>
      <c r="H1353" s="156"/>
      <c r="I1353" s="279"/>
      <c r="J1353" s="157">
        <v>-100000</v>
      </c>
      <c r="K1353" s="157"/>
      <c r="L1353" s="157">
        <v>-100000</v>
      </c>
      <c r="M1353" s="157">
        <v>-5790</v>
      </c>
      <c r="N1353" s="350">
        <v>-220000</v>
      </c>
      <c r="O1353" s="77"/>
      <c r="P1353" s="228">
        <f t="shared" si="490"/>
        <v>-220000</v>
      </c>
      <c r="Q1353" s="222">
        <v>-25000</v>
      </c>
      <c r="R1353" s="157">
        <f>P1353+Q1353</f>
        <v>-245000</v>
      </c>
      <c r="S1353" s="222">
        <v>-170391</v>
      </c>
    </row>
    <row r="1354" spans="1:20" ht="14.1" customHeight="1" x14ac:dyDescent="0.25">
      <c r="A1354" s="132" t="s">
        <v>665</v>
      </c>
      <c r="B1354" s="44"/>
      <c r="C1354" s="45" t="s">
        <v>677</v>
      </c>
      <c r="D1354" s="20"/>
      <c r="E1354" s="173"/>
      <c r="F1354" s="105"/>
      <c r="G1354" s="273"/>
      <c r="H1354" s="156"/>
      <c r="I1354" s="279"/>
      <c r="J1354" s="157"/>
      <c r="K1354" s="157"/>
      <c r="L1354" s="157"/>
      <c r="M1354" s="157"/>
      <c r="N1354" s="350">
        <v>-100000</v>
      </c>
      <c r="O1354" s="77">
        <v>10000</v>
      </c>
      <c r="P1354" s="228">
        <f t="shared" si="490"/>
        <v>-90000</v>
      </c>
      <c r="Q1354" s="222">
        <v>-140000</v>
      </c>
      <c r="R1354" s="157">
        <f>P1354+Q1354</f>
        <v>-230000</v>
      </c>
      <c r="S1354" s="222">
        <v>-130120</v>
      </c>
    </row>
    <row r="1355" spans="1:20" ht="14.1" customHeight="1" x14ac:dyDescent="0.25">
      <c r="A1355" s="132" t="s">
        <v>665</v>
      </c>
      <c r="B1355" s="44"/>
      <c r="C1355" s="45" t="s">
        <v>678</v>
      </c>
      <c r="D1355" s="20"/>
      <c r="E1355" s="173"/>
      <c r="F1355" s="105"/>
      <c r="G1355" s="273"/>
      <c r="H1355" s="156"/>
      <c r="I1355" s="279"/>
      <c r="J1355" s="157"/>
      <c r="K1355" s="157"/>
      <c r="L1355" s="157"/>
      <c r="M1355" s="157">
        <v>-107707</v>
      </c>
      <c r="N1355" s="350"/>
      <c r="O1355" s="77"/>
      <c r="P1355" s="228">
        <f t="shared" si="490"/>
        <v>0</v>
      </c>
      <c r="Q1355" s="222"/>
      <c r="R1355" s="157">
        <f t="shared" ref="R1355:R1357" si="492">P1355+Q1355</f>
        <v>0</v>
      </c>
      <c r="S1355" s="222"/>
    </row>
    <row r="1356" spans="1:20" ht="14.1" customHeight="1" x14ac:dyDescent="0.25">
      <c r="A1356" s="132" t="s">
        <v>665</v>
      </c>
      <c r="B1356" s="44"/>
      <c r="C1356" s="45" t="s">
        <v>679</v>
      </c>
      <c r="D1356" s="20"/>
      <c r="E1356" s="173"/>
      <c r="F1356" s="105"/>
      <c r="G1356" s="273"/>
      <c r="H1356" s="156"/>
      <c r="I1356" s="279"/>
      <c r="J1356" s="157"/>
      <c r="K1356" s="157"/>
      <c r="L1356" s="157"/>
      <c r="M1356" s="157">
        <v>-285302</v>
      </c>
      <c r="N1356" s="350"/>
      <c r="O1356" s="77"/>
      <c r="P1356" s="228">
        <f t="shared" si="490"/>
        <v>0</v>
      </c>
      <c r="Q1356" s="222"/>
      <c r="R1356" s="157">
        <f t="shared" si="492"/>
        <v>0</v>
      </c>
      <c r="S1356" s="222"/>
    </row>
    <row r="1357" spans="1:20" ht="14.1" customHeight="1" x14ac:dyDescent="0.25">
      <c r="A1357" s="132" t="s">
        <v>665</v>
      </c>
      <c r="B1357" s="44"/>
      <c r="C1357" s="45" t="s">
        <v>680</v>
      </c>
      <c r="D1357" s="20"/>
      <c r="E1357" s="173"/>
      <c r="F1357" s="105"/>
      <c r="G1357" s="273"/>
      <c r="H1357" s="156"/>
      <c r="I1357" s="279"/>
      <c r="J1357" s="157"/>
      <c r="K1357" s="157"/>
      <c r="L1357" s="157"/>
      <c r="M1357" s="157"/>
      <c r="N1357" s="350">
        <v>-25000</v>
      </c>
      <c r="O1357" s="77">
        <v>25000</v>
      </c>
      <c r="P1357" s="228">
        <f t="shared" si="490"/>
        <v>0</v>
      </c>
      <c r="Q1357" s="222"/>
      <c r="R1357" s="157">
        <f t="shared" si="492"/>
        <v>0</v>
      </c>
      <c r="S1357" s="222"/>
    </row>
    <row r="1358" spans="1:20" ht="14.1" customHeight="1" x14ac:dyDescent="0.25">
      <c r="A1358" s="132" t="s">
        <v>665</v>
      </c>
      <c r="B1358" s="44"/>
      <c r="C1358" s="45" t="s">
        <v>681</v>
      </c>
      <c r="D1358" s="20"/>
      <c r="E1358" s="173"/>
      <c r="F1358" s="105"/>
      <c r="G1358" s="273"/>
      <c r="H1358" s="156"/>
      <c r="I1358" s="279"/>
      <c r="J1358" s="157"/>
      <c r="K1358" s="157"/>
      <c r="L1358" s="157"/>
      <c r="M1358" s="157"/>
      <c r="N1358" s="350"/>
      <c r="O1358" s="77">
        <v>-300000</v>
      </c>
      <c r="P1358" s="228">
        <f t="shared" si="490"/>
        <v>-300000</v>
      </c>
      <c r="Q1358" s="222">
        <v>200000</v>
      </c>
      <c r="R1358" s="157">
        <f>P1358+Q1358</f>
        <v>-100000</v>
      </c>
      <c r="S1358" s="222"/>
    </row>
    <row r="1359" spans="1:20" ht="14.1" customHeight="1" x14ac:dyDescent="0.25">
      <c r="A1359" s="132" t="s">
        <v>219</v>
      </c>
      <c r="B1359" s="44"/>
      <c r="C1359" s="45" t="s">
        <v>682</v>
      </c>
      <c r="D1359" s="20">
        <v>-15338</v>
      </c>
      <c r="E1359" s="173"/>
      <c r="F1359" s="105"/>
      <c r="G1359" s="273"/>
      <c r="H1359" s="156"/>
      <c r="I1359" s="279"/>
      <c r="J1359" s="157"/>
      <c r="K1359" s="157"/>
      <c r="L1359" s="157"/>
      <c r="M1359" s="157"/>
      <c r="N1359" s="350"/>
      <c r="O1359" s="77"/>
      <c r="P1359" s="228">
        <f t="shared" si="490"/>
        <v>0</v>
      </c>
      <c r="Q1359" s="222"/>
      <c r="R1359" s="157">
        <f t="shared" ref="R1359:R1377" si="493">P1359+Q1359</f>
        <v>0</v>
      </c>
      <c r="S1359" s="222"/>
    </row>
    <row r="1360" spans="1:20" ht="14.1" customHeight="1" x14ac:dyDescent="0.25">
      <c r="A1360" s="132" t="s">
        <v>683</v>
      </c>
      <c r="B1360" s="44"/>
      <c r="C1360" s="45" t="s">
        <v>684</v>
      </c>
      <c r="D1360" s="20">
        <v>-553658</v>
      </c>
      <c r="E1360" s="173">
        <v>-375000</v>
      </c>
      <c r="F1360" s="105"/>
      <c r="G1360" s="273"/>
      <c r="H1360" s="156">
        <f t="shared" si="476"/>
        <v>-335000</v>
      </c>
      <c r="I1360" s="279">
        <v>40000</v>
      </c>
      <c r="J1360" s="157"/>
      <c r="K1360" s="157">
        <v>-15430</v>
      </c>
      <c r="L1360" s="157">
        <v>-350430</v>
      </c>
      <c r="M1360" s="157">
        <v>-350430</v>
      </c>
      <c r="N1360" s="350"/>
      <c r="O1360" s="77"/>
      <c r="P1360" s="228">
        <f t="shared" si="490"/>
        <v>0</v>
      </c>
      <c r="Q1360" s="222"/>
      <c r="R1360" s="157">
        <f t="shared" si="493"/>
        <v>0</v>
      </c>
      <c r="S1360" s="222"/>
    </row>
    <row r="1361" spans="1:19" ht="14.1" customHeight="1" x14ac:dyDescent="0.25">
      <c r="A1361" s="132" t="s">
        <v>762</v>
      </c>
      <c r="B1361" s="163"/>
      <c r="C1361" s="45" t="s">
        <v>685</v>
      </c>
      <c r="D1361" s="20">
        <v>-114019</v>
      </c>
      <c r="E1361" s="173">
        <v>-100000</v>
      </c>
      <c r="F1361" s="105"/>
      <c r="G1361" s="273"/>
      <c r="H1361" s="156">
        <f t="shared" si="476"/>
        <v>-100000</v>
      </c>
      <c r="I1361" s="279"/>
      <c r="J1361" s="157"/>
      <c r="K1361" s="157">
        <v>-33325</v>
      </c>
      <c r="L1361" s="157">
        <v>-133325</v>
      </c>
      <c r="M1361" s="157">
        <v>-133325</v>
      </c>
      <c r="N1361" s="350">
        <v>-100000</v>
      </c>
      <c r="O1361" s="77"/>
      <c r="P1361" s="228">
        <f t="shared" si="490"/>
        <v>-100000</v>
      </c>
      <c r="Q1361" s="222"/>
      <c r="R1361" s="157">
        <f t="shared" si="493"/>
        <v>-100000</v>
      </c>
      <c r="S1361" s="222"/>
    </row>
    <row r="1362" spans="1:19" ht="14.25" customHeight="1" x14ac:dyDescent="0.25">
      <c r="A1362" s="132" t="s">
        <v>761</v>
      </c>
      <c r="B1362" s="44"/>
      <c r="C1362" s="45" t="s">
        <v>643</v>
      </c>
      <c r="D1362" s="20"/>
      <c r="E1362" s="173"/>
      <c r="F1362" s="105"/>
      <c r="G1362" s="273"/>
      <c r="H1362" s="156"/>
      <c r="I1362" s="279"/>
      <c r="J1362" s="157"/>
      <c r="K1362" s="157"/>
      <c r="L1362" s="157"/>
      <c r="M1362" s="157"/>
      <c r="N1362" s="350">
        <v>-110000</v>
      </c>
      <c r="O1362" s="77"/>
      <c r="P1362" s="228">
        <f t="shared" si="490"/>
        <v>-110000</v>
      </c>
      <c r="Q1362" s="222"/>
      <c r="R1362" s="157">
        <f t="shared" si="493"/>
        <v>-110000</v>
      </c>
      <c r="S1362" s="222"/>
    </row>
    <row r="1363" spans="1:19" ht="14.1" customHeight="1" x14ac:dyDescent="0.25">
      <c r="A1363" s="132" t="s">
        <v>686</v>
      </c>
      <c r="B1363" s="44"/>
      <c r="C1363" s="45" t="s">
        <v>687</v>
      </c>
      <c r="D1363" s="20">
        <v>-31290</v>
      </c>
      <c r="E1363" s="173">
        <v>-50000</v>
      </c>
      <c r="F1363" s="105"/>
      <c r="G1363" s="273"/>
      <c r="H1363" s="156">
        <f>E1363+I1363</f>
        <v>-110000</v>
      </c>
      <c r="I1363" s="279">
        <v>-60000</v>
      </c>
      <c r="J1363" s="157"/>
      <c r="K1363" s="157"/>
      <c r="L1363" s="157">
        <v>-110000</v>
      </c>
      <c r="M1363" s="157">
        <v>-101937</v>
      </c>
      <c r="N1363" s="350">
        <v>-300000</v>
      </c>
      <c r="O1363" s="77">
        <v>25000</v>
      </c>
      <c r="P1363" s="228">
        <f t="shared" si="490"/>
        <v>-275000</v>
      </c>
      <c r="Q1363" s="222"/>
      <c r="R1363" s="157">
        <f t="shared" si="493"/>
        <v>-275000</v>
      </c>
      <c r="S1363" s="222">
        <v>-105127</v>
      </c>
    </row>
    <row r="1364" spans="1:19" ht="14.1" customHeight="1" x14ac:dyDescent="0.25">
      <c r="A1364" s="132" t="s">
        <v>686</v>
      </c>
      <c r="B1364" s="44"/>
      <c r="C1364" s="45" t="s">
        <v>647</v>
      </c>
      <c r="D1364" s="20"/>
      <c r="E1364" s="173"/>
      <c r="F1364" s="105"/>
      <c r="G1364" s="273"/>
      <c r="H1364" s="156"/>
      <c r="I1364" s="279"/>
      <c r="J1364" s="157"/>
      <c r="K1364" s="157"/>
      <c r="L1364" s="157"/>
      <c r="M1364" s="157"/>
      <c r="N1364" s="350"/>
      <c r="O1364" s="77">
        <v>-49000</v>
      </c>
      <c r="P1364" s="228">
        <f t="shared" si="490"/>
        <v>-49000</v>
      </c>
      <c r="Q1364" s="222"/>
      <c r="R1364" s="157">
        <f t="shared" si="493"/>
        <v>-49000</v>
      </c>
      <c r="S1364" s="222">
        <v>-40741</v>
      </c>
    </row>
    <row r="1365" spans="1:19" ht="14.1" customHeight="1" x14ac:dyDescent="0.25">
      <c r="A1365" s="132" t="s">
        <v>686</v>
      </c>
      <c r="B1365" s="44"/>
      <c r="C1365" s="45" t="s">
        <v>688</v>
      </c>
      <c r="D1365" s="20"/>
      <c r="E1365" s="173"/>
      <c r="F1365" s="105"/>
      <c r="G1365" s="273"/>
      <c r="H1365" s="156"/>
      <c r="I1365" s="279"/>
      <c r="J1365" s="157"/>
      <c r="K1365" s="157"/>
      <c r="L1365" s="157"/>
      <c r="M1365" s="157"/>
      <c r="N1365" s="350">
        <v>-20000</v>
      </c>
      <c r="O1365" s="77"/>
      <c r="P1365" s="228">
        <f t="shared" si="490"/>
        <v>-20000</v>
      </c>
      <c r="Q1365" s="222"/>
      <c r="R1365" s="157">
        <f t="shared" si="493"/>
        <v>-20000</v>
      </c>
      <c r="S1365" s="220"/>
    </row>
    <row r="1366" spans="1:19" ht="14.1" customHeight="1" x14ac:dyDescent="0.25">
      <c r="A1366" s="132" t="s">
        <v>689</v>
      </c>
      <c r="B1366" s="44"/>
      <c r="C1366" s="45" t="s">
        <v>690</v>
      </c>
      <c r="D1366" s="20">
        <v>-102400</v>
      </c>
      <c r="E1366" s="173">
        <v>-50000</v>
      </c>
      <c r="F1366" s="105"/>
      <c r="G1366" s="273"/>
      <c r="H1366" s="156">
        <f t="shared" ref="H1366:H1396" si="494">E1366+I1366</f>
        <v>-50000</v>
      </c>
      <c r="I1366" s="279"/>
      <c r="J1366" s="157">
        <v>-65000</v>
      </c>
      <c r="K1366" s="157"/>
      <c r="L1366" s="157">
        <v>-115000</v>
      </c>
      <c r="M1366" s="157">
        <v>-98486</v>
      </c>
      <c r="N1366" s="350">
        <v>-200000</v>
      </c>
      <c r="O1366" s="77">
        <v>10000</v>
      </c>
      <c r="P1366" s="228">
        <f t="shared" si="490"/>
        <v>-190000</v>
      </c>
      <c r="Q1366" s="222"/>
      <c r="R1366" s="157">
        <f t="shared" si="493"/>
        <v>-190000</v>
      </c>
      <c r="S1366" s="222">
        <v>-64897</v>
      </c>
    </row>
    <row r="1367" spans="1:19" ht="14.1" customHeight="1" x14ac:dyDescent="0.25">
      <c r="A1367" s="132" t="s">
        <v>691</v>
      </c>
      <c r="B1367" s="44"/>
      <c r="C1367" s="45" t="s">
        <v>692</v>
      </c>
      <c r="D1367" s="156">
        <v>-199937</v>
      </c>
      <c r="E1367" s="173"/>
      <c r="F1367" s="105"/>
      <c r="G1367" s="273"/>
      <c r="H1367" s="156">
        <f t="shared" si="494"/>
        <v>0</v>
      </c>
      <c r="I1367" s="279"/>
      <c r="J1367" s="157"/>
      <c r="K1367" s="157"/>
      <c r="L1367" s="157"/>
      <c r="M1367" s="157"/>
      <c r="N1367" s="350"/>
      <c r="O1367" s="77"/>
      <c r="P1367" s="228">
        <f t="shared" si="490"/>
        <v>0</v>
      </c>
      <c r="Q1367" s="222"/>
      <c r="R1367" s="157">
        <f t="shared" si="493"/>
        <v>0</v>
      </c>
      <c r="S1367" s="220"/>
    </row>
    <row r="1368" spans="1:19" ht="14.1" customHeight="1" x14ac:dyDescent="0.25">
      <c r="A1368" s="132" t="s">
        <v>691</v>
      </c>
      <c r="B1368" s="44"/>
      <c r="C1368" s="45" t="s">
        <v>693</v>
      </c>
      <c r="D1368" s="20">
        <v>-29800</v>
      </c>
      <c r="E1368" s="173"/>
      <c r="F1368" s="105"/>
      <c r="G1368" s="273"/>
      <c r="H1368" s="156">
        <f t="shared" si="494"/>
        <v>0</v>
      </c>
      <c r="I1368" s="279"/>
      <c r="J1368" s="157"/>
      <c r="K1368" s="157"/>
      <c r="L1368" s="157"/>
      <c r="M1368" s="157"/>
      <c r="N1368" s="350"/>
      <c r="O1368" s="77"/>
      <c r="P1368" s="228">
        <f t="shared" si="490"/>
        <v>0</v>
      </c>
      <c r="Q1368" s="222"/>
      <c r="R1368" s="157">
        <f t="shared" si="493"/>
        <v>0</v>
      </c>
      <c r="S1368" s="222"/>
    </row>
    <row r="1369" spans="1:19" ht="14.1" customHeight="1" x14ac:dyDescent="0.25">
      <c r="A1369" s="132" t="s">
        <v>292</v>
      </c>
      <c r="B1369" s="44"/>
      <c r="C1369" s="45" t="s">
        <v>694</v>
      </c>
      <c r="D1369" s="20"/>
      <c r="E1369" s="173">
        <v>-28000</v>
      </c>
      <c r="F1369" s="105"/>
      <c r="G1369" s="273"/>
      <c r="H1369" s="156">
        <f t="shared" si="494"/>
        <v>-28000</v>
      </c>
      <c r="I1369" s="279"/>
      <c r="J1369" s="157">
        <v>-2000</v>
      </c>
      <c r="K1369" s="157"/>
      <c r="L1369" s="157">
        <v>-30000</v>
      </c>
      <c r="M1369" s="157">
        <v>-27800</v>
      </c>
      <c r="N1369" s="350"/>
      <c r="O1369" s="77"/>
      <c r="P1369" s="228">
        <f t="shared" si="490"/>
        <v>0</v>
      </c>
      <c r="Q1369" s="222"/>
      <c r="R1369" s="157">
        <f t="shared" si="493"/>
        <v>0</v>
      </c>
      <c r="S1369" s="222"/>
    </row>
    <row r="1370" spans="1:19" ht="14.1" customHeight="1" x14ac:dyDescent="0.25">
      <c r="A1370" s="132" t="s">
        <v>686</v>
      </c>
      <c r="B1370" s="44"/>
      <c r="C1370" s="45" t="s">
        <v>695</v>
      </c>
      <c r="D1370" s="20">
        <v>-91100</v>
      </c>
      <c r="E1370" s="173"/>
      <c r="F1370" s="105"/>
      <c r="G1370" s="273"/>
      <c r="H1370" s="156">
        <f t="shared" si="494"/>
        <v>0</v>
      </c>
      <c r="I1370" s="279"/>
      <c r="J1370" s="157"/>
      <c r="K1370" s="157"/>
      <c r="L1370" s="157"/>
      <c r="M1370" s="157"/>
      <c r="N1370" s="350"/>
      <c r="O1370" s="77"/>
      <c r="P1370" s="228">
        <f t="shared" si="490"/>
        <v>0</v>
      </c>
      <c r="Q1370" s="222"/>
      <c r="R1370" s="157">
        <f t="shared" si="493"/>
        <v>0</v>
      </c>
      <c r="S1370" s="222"/>
    </row>
    <row r="1371" spans="1:19" ht="14.1" customHeight="1" x14ac:dyDescent="0.25">
      <c r="A1371" s="132" t="s">
        <v>665</v>
      </c>
      <c r="B1371" s="44"/>
      <c r="C1371" s="45" t="s">
        <v>696</v>
      </c>
      <c r="D1371" s="20">
        <v>-20603</v>
      </c>
      <c r="E1371" s="173">
        <v>-50000</v>
      </c>
      <c r="F1371" s="105"/>
      <c r="G1371" s="273"/>
      <c r="H1371" s="156">
        <f t="shared" si="494"/>
        <v>-50000</v>
      </c>
      <c r="I1371" s="279"/>
      <c r="J1371" s="157"/>
      <c r="K1371" s="157"/>
      <c r="L1371" s="157">
        <v>-50000</v>
      </c>
      <c r="M1371" s="157">
        <v>-12452</v>
      </c>
      <c r="N1371" s="350">
        <v>-30000</v>
      </c>
      <c r="O1371" s="77">
        <v>-20000</v>
      </c>
      <c r="P1371" s="228">
        <f t="shared" si="490"/>
        <v>-50000</v>
      </c>
      <c r="Q1371" s="222"/>
      <c r="R1371" s="157">
        <f t="shared" si="493"/>
        <v>-50000</v>
      </c>
      <c r="S1371" s="222"/>
    </row>
    <row r="1372" spans="1:19" ht="14.1" customHeight="1" x14ac:dyDescent="0.25">
      <c r="A1372" s="132" t="s">
        <v>292</v>
      </c>
      <c r="B1372" s="44"/>
      <c r="C1372" s="45" t="s">
        <v>280</v>
      </c>
      <c r="D1372" s="20"/>
      <c r="E1372" s="173"/>
      <c r="F1372" s="105"/>
      <c r="G1372" s="273"/>
      <c r="H1372" s="156">
        <f t="shared" si="494"/>
        <v>-25000</v>
      </c>
      <c r="I1372" s="279">
        <v>-25000</v>
      </c>
      <c r="J1372" s="157"/>
      <c r="K1372" s="157"/>
      <c r="L1372" s="157">
        <v>-25000</v>
      </c>
      <c r="M1372" s="157">
        <v>-13162</v>
      </c>
      <c r="N1372" s="350">
        <v>-20000</v>
      </c>
      <c r="O1372" s="77">
        <v>-20000</v>
      </c>
      <c r="P1372" s="228">
        <f t="shared" si="490"/>
        <v>-40000</v>
      </c>
      <c r="Q1372" s="222"/>
      <c r="R1372" s="157">
        <f t="shared" si="493"/>
        <v>-40000</v>
      </c>
      <c r="S1372" s="222"/>
    </row>
    <row r="1373" spans="1:19" ht="14.1" customHeight="1" x14ac:dyDescent="0.25">
      <c r="A1373" s="132" t="s">
        <v>292</v>
      </c>
      <c r="B1373" s="44"/>
      <c r="C1373" s="45" t="s">
        <v>697</v>
      </c>
      <c r="D1373" s="20"/>
      <c r="E1373" s="173"/>
      <c r="F1373" s="173"/>
      <c r="G1373" s="209"/>
      <c r="H1373" s="156">
        <f t="shared" si="494"/>
        <v>0</v>
      </c>
      <c r="I1373" s="279"/>
      <c r="J1373" s="157"/>
      <c r="K1373" s="157"/>
      <c r="L1373" s="157"/>
      <c r="M1373" s="157"/>
      <c r="N1373" s="98"/>
      <c r="O1373" s="76"/>
      <c r="P1373" s="228">
        <f t="shared" si="490"/>
        <v>0</v>
      </c>
      <c r="Q1373" s="222"/>
      <c r="R1373" s="157">
        <f t="shared" si="493"/>
        <v>0</v>
      </c>
      <c r="S1373" s="222"/>
    </row>
    <row r="1374" spans="1:19" ht="14.1" customHeight="1" x14ac:dyDescent="0.25">
      <c r="A1374" s="132" t="s">
        <v>292</v>
      </c>
      <c r="B1374" s="44"/>
      <c r="C1374" s="45" t="s">
        <v>305</v>
      </c>
      <c r="D1374" s="20"/>
      <c r="E1374" s="173"/>
      <c r="F1374" s="173"/>
      <c r="G1374" s="209"/>
      <c r="H1374" s="156"/>
      <c r="I1374" s="279"/>
      <c r="J1374" s="157"/>
      <c r="K1374" s="157"/>
      <c r="L1374" s="157"/>
      <c r="M1374" s="157"/>
      <c r="N1374" s="98"/>
      <c r="O1374" s="76"/>
      <c r="P1374" s="228"/>
      <c r="Q1374" s="222"/>
      <c r="R1374" s="157"/>
      <c r="S1374" s="222"/>
    </row>
    <row r="1375" spans="1:19" ht="14.1" customHeight="1" x14ac:dyDescent="0.25">
      <c r="A1375" s="132" t="s">
        <v>698</v>
      </c>
      <c r="B1375" s="44"/>
      <c r="C1375" s="45" t="s">
        <v>699</v>
      </c>
      <c r="D1375" s="20">
        <v>-324603</v>
      </c>
      <c r="E1375" s="173"/>
      <c r="F1375" s="173"/>
      <c r="G1375" s="209"/>
      <c r="H1375" s="156">
        <f t="shared" si="494"/>
        <v>-35000</v>
      </c>
      <c r="I1375" s="279">
        <v>-35000</v>
      </c>
      <c r="J1375" s="157">
        <v>-13688</v>
      </c>
      <c r="K1375" s="157"/>
      <c r="L1375" s="157">
        <v>-48688</v>
      </c>
      <c r="M1375" s="157">
        <v>-48688</v>
      </c>
      <c r="N1375" s="98"/>
      <c r="O1375" s="76"/>
      <c r="P1375" s="228">
        <f t="shared" si="490"/>
        <v>0</v>
      </c>
      <c r="Q1375" s="222"/>
      <c r="R1375" s="157">
        <f t="shared" si="493"/>
        <v>0</v>
      </c>
      <c r="S1375" s="222"/>
    </row>
    <row r="1376" spans="1:19" ht="14.1" customHeight="1" x14ac:dyDescent="0.25">
      <c r="A1376" s="132" t="s">
        <v>461</v>
      </c>
      <c r="B1376" s="44"/>
      <c r="C1376" s="45" t="s">
        <v>700</v>
      </c>
      <c r="D1376" s="20">
        <v>-90000</v>
      </c>
      <c r="E1376" s="173"/>
      <c r="F1376" s="173"/>
      <c r="G1376" s="209"/>
      <c r="H1376" s="156">
        <f t="shared" si="494"/>
        <v>0</v>
      </c>
      <c r="I1376" s="279"/>
      <c r="J1376" s="157"/>
      <c r="K1376" s="157"/>
      <c r="L1376" s="157" t="s">
        <v>701</v>
      </c>
      <c r="M1376" s="157"/>
      <c r="N1376" s="463"/>
      <c r="O1376" s="337"/>
      <c r="P1376" s="228">
        <f t="shared" si="490"/>
        <v>0</v>
      </c>
      <c r="Q1376" s="222"/>
      <c r="R1376" s="157">
        <f t="shared" si="493"/>
        <v>0</v>
      </c>
      <c r="S1376" s="222"/>
    </row>
    <row r="1377" spans="1:19" ht="14.1" customHeight="1" x14ac:dyDescent="0.25">
      <c r="A1377" s="132" t="s">
        <v>292</v>
      </c>
      <c r="B1377" s="44"/>
      <c r="C1377" s="148" t="s">
        <v>702</v>
      </c>
      <c r="D1377" s="20">
        <v>-63992</v>
      </c>
      <c r="E1377" s="173">
        <v>-150000</v>
      </c>
      <c r="F1377" s="173"/>
      <c r="G1377" s="209"/>
      <c r="H1377" s="156">
        <f t="shared" si="494"/>
        <v>-150000</v>
      </c>
      <c r="I1377" s="303"/>
      <c r="J1377" s="157">
        <v>150000</v>
      </c>
      <c r="K1377" s="157"/>
      <c r="L1377" s="157"/>
      <c r="M1377" s="157"/>
      <c r="N1377" s="463"/>
      <c r="O1377" s="337"/>
      <c r="P1377" s="228">
        <f t="shared" si="490"/>
        <v>0</v>
      </c>
      <c r="Q1377" s="222"/>
      <c r="R1377" s="157">
        <f t="shared" si="493"/>
        <v>0</v>
      </c>
      <c r="S1377" s="220"/>
    </row>
    <row r="1378" spans="1:19" ht="14.1" customHeight="1" x14ac:dyDescent="0.25">
      <c r="A1378" s="132" t="s">
        <v>292</v>
      </c>
      <c r="B1378" s="44"/>
      <c r="C1378" s="148" t="s">
        <v>703</v>
      </c>
      <c r="D1378" s="20"/>
      <c r="E1378" s="173"/>
      <c r="F1378" s="173"/>
      <c r="G1378" s="209"/>
      <c r="H1378" s="156">
        <f>E1378+I1378</f>
        <v>-100000</v>
      </c>
      <c r="I1378" s="304">
        <v>-100000</v>
      </c>
      <c r="J1378" s="208"/>
      <c r="K1378" s="208"/>
      <c r="L1378" s="208">
        <v>-100000</v>
      </c>
      <c r="M1378" s="208">
        <v>-15910</v>
      </c>
      <c r="N1378" s="350">
        <v>-1900000</v>
      </c>
      <c r="O1378" s="77"/>
      <c r="P1378" s="228">
        <f t="shared" si="490"/>
        <v>-1900000</v>
      </c>
      <c r="Q1378" s="222">
        <v>-215000</v>
      </c>
      <c r="R1378" s="157">
        <f>P1378+Q1378</f>
        <v>-2115000</v>
      </c>
      <c r="S1378" s="222">
        <v>-752720</v>
      </c>
    </row>
    <row r="1379" spans="1:19" ht="14.1" customHeight="1" x14ac:dyDescent="0.25">
      <c r="A1379" s="132" t="s">
        <v>292</v>
      </c>
      <c r="B1379" s="44"/>
      <c r="C1379" s="45" t="s">
        <v>745</v>
      </c>
      <c r="D1379" s="20"/>
      <c r="E1379" s="173"/>
      <c r="F1379" s="173"/>
      <c r="G1379" s="209"/>
      <c r="H1379" s="156"/>
      <c r="I1379" s="304"/>
      <c r="J1379" s="208"/>
      <c r="K1379" s="208"/>
      <c r="L1379" s="208"/>
      <c r="M1379" s="208"/>
      <c r="N1379" s="350"/>
      <c r="O1379" s="77"/>
      <c r="P1379" s="228"/>
      <c r="Q1379" s="222">
        <v>-45000</v>
      </c>
      <c r="R1379" s="157">
        <f>P1379+Q1379</f>
        <v>-45000</v>
      </c>
      <c r="S1379" s="222">
        <v>-37500</v>
      </c>
    </row>
    <row r="1380" spans="1:19" ht="14.1" customHeight="1" x14ac:dyDescent="0.25">
      <c r="A1380" s="132" t="s">
        <v>292</v>
      </c>
      <c r="B1380" s="44"/>
      <c r="C1380" s="45" t="s">
        <v>749</v>
      </c>
      <c r="D1380" s="20">
        <v>-63634</v>
      </c>
      <c r="E1380" s="173">
        <v>-50000</v>
      </c>
      <c r="F1380" s="105"/>
      <c r="G1380" s="273"/>
      <c r="H1380" s="156">
        <f>E1380+I1380</f>
        <v>-50000</v>
      </c>
      <c r="I1380" s="279"/>
      <c r="J1380" s="157">
        <v>-5000</v>
      </c>
      <c r="K1380" s="157"/>
      <c r="L1380" s="157">
        <v>-55000</v>
      </c>
      <c r="M1380" s="157">
        <v>-55872</v>
      </c>
      <c r="N1380" s="350">
        <v>-50000</v>
      </c>
      <c r="O1380" s="77"/>
      <c r="P1380" s="228">
        <f t="shared" si="490"/>
        <v>-50000</v>
      </c>
      <c r="Q1380" s="222"/>
      <c r="R1380" s="157">
        <f>P1380+Q1380</f>
        <v>-50000</v>
      </c>
      <c r="S1380" s="222"/>
    </row>
    <row r="1381" spans="1:19" ht="14.1" customHeight="1" x14ac:dyDescent="0.25">
      <c r="A1381" s="132" t="s">
        <v>292</v>
      </c>
      <c r="B1381" s="44"/>
      <c r="C1381" s="45" t="s">
        <v>704</v>
      </c>
      <c r="D1381" s="20"/>
      <c r="E1381" s="173"/>
      <c r="F1381" s="105"/>
      <c r="G1381" s="273"/>
      <c r="H1381" s="156"/>
      <c r="I1381" s="279"/>
      <c r="J1381" s="157"/>
      <c r="K1381" s="157"/>
      <c r="L1381" s="157"/>
      <c r="M1381" s="157"/>
      <c r="N1381" s="350">
        <v>-20000</v>
      </c>
      <c r="O1381" s="77"/>
      <c r="P1381" s="228">
        <f t="shared" si="490"/>
        <v>-20000</v>
      </c>
      <c r="Q1381" s="222">
        <v>-8100</v>
      </c>
      <c r="R1381" s="157">
        <f t="shared" ref="R1381:R1382" si="495">P1381+Q1381</f>
        <v>-28100</v>
      </c>
      <c r="S1381" s="222">
        <v>-28176</v>
      </c>
    </row>
    <row r="1382" spans="1:19" ht="14.1" customHeight="1" x14ac:dyDescent="0.25">
      <c r="A1382" s="132" t="s">
        <v>742</v>
      </c>
      <c r="B1382" s="44"/>
      <c r="C1382" s="45" t="s">
        <v>705</v>
      </c>
      <c r="D1382" s="20">
        <v>-9192</v>
      </c>
      <c r="E1382" s="173"/>
      <c r="F1382" s="173"/>
      <c r="G1382" s="209"/>
      <c r="H1382" s="156">
        <f t="shared" si="494"/>
        <v>0</v>
      </c>
      <c r="I1382" s="279"/>
      <c r="J1382" s="157"/>
      <c r="K1382" s="157"/>
      <c r="L1382" s="157"/>
      <c r="M1382" s="157"/>
      <c r="N1382" s="350"/>
      <c r="O1382" s="77"/>
      <c r="P1382" s="228">
        <f t="shared" si="490"/>
        <v>0</v>
      </c>
      <c r="Q1382" s="222"/>
      <c r="R1382" s="157">
        <f t="shared" si="495"/>
        <v>0</v>
      </c>
      <c r="S1382" s="222"/>
    </row>
    <row r="1383" spans="1:19" ht="14.1" customHeight="1" x14ac:dyDescent="0.25">
      <c r="A1383" s="132" t="s">
        <v>706</v>
      </c>
      <c r="B1383" s="44"/>
      <c r="C1383" s="45" t="s">
        <v>707</v>
      </c>
      <c r="D1383" s="194"/>
      <c r="E1383" s="173">
        <v>-50000</v>
      </c>
      <c r="F1383" s="173"/>
      <c r="G1383" s="209"/>
      <c r="H1383" s="156">
        <f t="shared" si="494"/>
        <v>-50000</v>
      </c>
      <c r="I1383" s="279"/>
      <c r="J1383" s="157">
        <v>50000</v>
      </c>
      <c r="K1383" s="157"/>
      <c r="L1383" s="157"/>
      <c r="M1383" s="157"/>
      <c r="N1383" s="350">
        <v>-308000</v>
      </c>
      <c r="O1383" s="77"/>
      <c r="P1383" s="228">
        <f t="shared" si="490"/>
        <v>-308000</v>
      </c>
      <c r="Q1383" s="222">
        <v>-20000</v>
      </c>
      <c r="R1383" s="157">
        <f>P1383+Q1383</f>
        <v>-328000</v>
      </c>
      <c r="S1383" s="222"/>
    </row>
    <row r="1384" spans="1:19" ht="14.1" customHeight="1" x14ac:dyDescent="0.25">
      <c r="A1384" s="132" t="s">
        <v>706</v>
      </c>
      <c r="B1384" s="44"/>
      <c r="C1384" s="45" t="s">
        <v>439</v>
      </c>
      <c r="D1384" s="194"/>
      <c r="E1384" s="173"/>
      <c r="F1384" s="173"/>
      <c r="G1384" s="209"/>
      <c r="H1384" s="156"/>
      <c r="I1384" s="279"/>
      <c r="J1384" s="157"/>
      <c r="K1384" s="157"/>
      <c r="L1384" s="157"/>
      <c r="M1384" s="157"/>
      <c r="N1384" s="350">
        <v>-100000</v>
      </c>
      <c r="O1384" s="77"/>
      <c r="P1384" s="228">
        <f t="shared" si="490"/>
        <v>-100000</v>
      </c>
      <c r="Q1384" s="222"/>
      <c r="R1384" s="157">
        <f>P1384+Q1384</f>
        <v>-100000</v>
      </c>
      <c r="S1384" s="222"/>
    </row>
    <row r="1385" spans="1:19" ht="14.1" customHeight="1" x14ac:dyDescent="0.25">
      <c r="A1385" s="132" t="s">
        <v>706</v>
      </c>
      <c r="B1385" s="44"/>
      <c r="C1385" s="45" t="s">
        <v>708</v>
      </c>
      <c r="D1385" s="194"/>
      <c r="E1385" s="173"/>
      <c r="F1385" s="173"/>
      <c r="G1385" s="209"/>
      <c r="H1385" s="156"/>
      <c r="I1385" s="279"/>
      <c r="J1385" s="157"/>
      <c r="K1385" s="157"/>
      <c r="L1385" s="157"/>
      <c r="M1385" s="157"/>
      <c r="N1385" s="350">
        <v>-1000000</v>
      </c>
      <c r="O1385" s="77"/>
      <c r="P1385" s="228">
        <f t="shared" si="490"/>
        <v>-1000000</v>
      </c>
      <c r="Q1385" s="222">
        <v>800000</v>
      </c>
      <c r="R1385" s="157">
        <f>P1385+Q1385</f>
        <v>-200000</v>
      </c>
      <c r="S1385" s="222">
        <v>-39550</v>
      </c>
    </row>
    <row r="1386" spans="1:19" ht="14.1" customHeight="1" x14ac:dyDescent="0.25">
      <c r="A1386" s="132" t="s">
        <v>461</v>
      </c>
      <c r="B1386" s="44"/>
      <c r="C1386" s="45" t="s">
        <v>709</v>
      </c>
      <c r="D1386" s="194"/>
      <c r="E1386" s="173"/>
      <c r="F1386" s="173"/>
      <c r="G1386" s="209"/>
      <c r="H1386" s="156"/>
      <c r="I1386" s="279"/>
      <c r="J1386" s="157">
        <v>-324000</v>
      </c>
      <c r="K1386" s="157"/>
      <c r="L1386" s="157">
        <v>-324000</v>
      </c>
      <c r="M1386" s="157">
        <v>-102049</v>
      </c>
      <c r="N1386" s="228">
        <v>-324000</v>
      </c>
      <c r="O1386" s="222">
        <v>129000</v>
      </c>
      <c r="P1386" s="228">
        <f t="shared" si="490"/>
        <v>-195000</v>
      </c>
      <c r="Q1386" s="222">
        <v>55000</v>
      </c>
      <c r="R1386" s="157">
        <f>P1386+Q1386</f>
        <v>-140000</v>
      </c>
      <c r="S1386" s="222"/>
    </row>
    <row r="1387" spans="1:19" ht="13.5" customHeight="1" x14ac:dyDescent="0.25">
      <c r="A1387" s="132" t="s">
        <v>461</v>
      </c>
      <c r="B1387" s="44"/>
      <c r="C1387" s="45" t="s">
        <v>639</v>
      </c>
      <c r="D1387" s="194">
        <v>-880256</v>
      </c>
      <c r="E1387" s="173">
        <v>-2250000</v>
      </c>
      <c r="F1387" s="173"/>
      <c r="G1387" s="209"/>
      <c r="H1387" s="156">
        <f t="shared" si="494"/>
        <v>-3185393</v>
      </c>
      <c r="I1387" s="279">
        <v>-935393</v>
      </c>
      <c r="J1387" s="157">
        <v>-156520</v>
      </c>
      <c r="K1387" s="157">
        <v>83413</v>
      </c>
      <c r="L1387" s="157">
        <v>-3258500</v>
      </c>
      <c r="M1387" s="157">
        <v>-3252500</v>
      </c>
      <c r="N1387" s="350"/>
      <c r="O1387" s="77"/>
      <c r="P1387" s="228">
        <f t="shared" si="490"/>
        <v>0</v>
      </c>
      <c r="Q1387" s="222">
        <v>-170000</v>
      </c>
      <c r="R1387" s="157">
        <f>P1387+Q1387</f>
        <v>-170000</v>
      </c>
      <c r="S1387" s="222"/>
    </row>
    <row r="1388" spans="1:19" ht="14.1" customHeight="1" x14ac:dyDescent="0.25">
      <c r="A1388" s="135" t="s">
        <v>461</v>
      </c>
      <c r="B1388" s="30"/>
      <c r="C1388" s="45" t="s">
        <v>710</v>
      </c>
      <c r="D1388" s="20">
        <v>-689148</v>
      </c>
      <c r="E1388" s="173">
        <v>-8300000</v>
      </c>
      <c r="F1388" s="173"/>
      <c r="G1388" s="209"/>
      <c r="H1388" s="156">
        <f t="shared" si="494"/>
        <v>-6966400</v>
      </c>
      <c r="I1388" s="279">
        <v>1333600</v>
      </c>
      <c r="J1388" s="157">
        <v>-88500</v>
      </c>
      <c r="K1388" s="157"/>
      <c r="L1388" s="157">
        <v>-7054900</v>
      </c>
      <c r="M1388" s="157">
        <v>-6243112</v>
      </c>
      <c r="N1388" s="350"/>
      <c r="O1388" s="77">
        <v>-45000</v>
      </c>
      <c r="P1388" s="228">
        <f t="shared" si="490"/>
        <v>-45000</v>
      </c>
      <c r="Q1388" s="222">
        <v>0</v>
      </c>
      <c r="R1388" s="157">
        <f t="shared" ref="R1388:R1390" si="496">P1388+Q1388</f>
        <v>-45000</v>
      </c>
      <c r="S1388" s="222">
        <v>-13909</v>
      </c>
    </row>
    <row r="1389" spans="1:19" ht="14.1" customHeight="1" x14ac:dyDescent="0.25">
      <c r="A1389" s="135" t="s">
        <v>461</v>
      </c>
      <c r="B1389" s="30"/>
      <c r="C1389" s="45" t="s">
        <v>711</v>
      </c>
      <c r="D1389" s="20">
        <v>-48783</v>
      </c>
      <c r="E1389" s="173">
        <v>-100000</v>
      </c>
      <c r="F1389" s="173"/>
      <c r="G1389" s="209"/>
      <c r="H1389" s="156">
        <f t="shared" si="494"/>
        <v>-100000</v>
      </c>
      <c r="I1389" s="279"/>
      <c r="J1389" s="157"/>
      <c r="K1389" s="157"/>
      <c r="L1389" s="157">
        <v>-100000</v>
      </c>
      <c r="M1389" s="157">
        <v>-34827</v>
      </c>
      <c r="N1389" s="350"/>
      <c r="O1389" s="77"/>
      <c r="P1389" s="228">
        <f t="shared" si="490"/>
        <v>0</v>
      </c>
      <c r="Q1389" s="222"/>
      <c r="R1389" s="157">
        <f t="shared" si="496"/>
        <v>0</v>
      </c>
      <c r="S1389" s="222"/>
    </row>
    <row r="1390" spans="1:19" ht="14.1" customHeight="1" x14ac:dyDescent="0.25">
      <c r="A1390" s="135" t="s">
        <v>292</v>
      </c>
      <c r="B1390" s="30"/>
      <c r="C1390" s="45" t="s">
        <v>712</v>
      </c>
      <c r="D1390" s="20"/>
      <c r="E1390" s="173"/>
      <c r="F1390" s="173"/>
      <c r="G1390" s="209"/>
      <c r="H1390" s="156">
        <f>E1390+I1390</f>
        <v>-20000</v>
      </c>
      <c r="I1390" s="279">
        <v>-20000</v>
      </c>
      <c r="J1390" s="157">
        <v>10000</v>
      </c>
      <c r="K1390" s="157"/>
      <c r="L1390" s="157">
        <v>-10000</v>
      </c>
      <c r="M1390" s="157">
        <v>-11632</v>
      </c>
      <c r="N1390" s="350">
        <v>-400000</v>
      </c>
      <c r="O1390" s="77"/>
      <c r="P1390" s="228">
        <f t="shared" si="490"/>
        <v>-400000</v>
      </c>
      <c r="Q1390" s="222">
        <v>400000</v>
      </c>
      <c r="R1390" s="157">
        <f t="shared" si="496"/>
        <v>0</v>
      </c>
      <c r="S1390" s="222"/>
    </row>
    <row r="1391" spans="1:19" ht="14.1" customHeight="1" x14ac:dyDescent="0.25">
      <c r="A1391" s="135" t="s">
        <v>292</v>
      </c>
      <c r="B1391" s="30"/>
      <c r="C1391" s="45" t="s">
        <v>750</v>
      </c>
      <c r="D1391" s="20"/>
      <c r="E1391" s="173"/>
      <c r="F1391" s="173"/>
      <c r="G1391" s="209"/>
      <c r="H1391" s="156">
        <f t="shared" si="494"/>
        <v>-10000</v>
      </c>
      <c r="I1391" s="279">
        <v>-10000</v>
      </c>
      <c r="J1391" s="157"/>
      <c r="K1391" s="157"/>
      <c r="L1391" s="157">
        <v>-10000</v>
      </c>
      <c r="M1391" s="157"/>
      <c r="N1391" s="350">
        <v>-300000</v>
      </c>
      <c r="O1391" s="77"/>
      <c r="P1391" s="228">
        <f t="shared" si="490"/>
        <v>-300000</v>
      </c>
      <c r="Q1391" s="222">
        <v>0</v>
      </c>
      <c r="R1391" s="157">
        <f>P1391+Q1391</f>
        <v>-300000</v>
      </c>
      <c r="S1391" s="222"/>
    </row>
    <row r="1392" spans="1:19" ht="14.1" customHeight="1" x14ac:dyDescent="0.25">
      <c r="A1392" s="135" t="s">
        <v>292</v>
      </c>
      <c r="B1392" s="30"/>
      <c r="C1392" s="45" t="s">
        <v>713</v>
      </c>
      <c r="D1392" s="20"/>
      <c r="E1392" s="173"/>
      <c r="F1392" s="173"/>
      <c r="G1392" s="209"/>
      <c r="H1392" s="156">
        <f t="shared" si="494"/>
        <v>-20000</v>
      </c>
      <c r="I1392" s="279">
        <v>-20000</v>
      </c>
      <c r="J1392" s="157">
        <v>10000</v>
      </c>
      <c r="K1392" s="157"/>
      <c r="L1392" s="157">
        <v>-10000</v>
      </c>
      <c r="M1392" s="157">
        <v>-9672</v>
      </c>
      <c r="N1392" s="350"/>
      <c r="O1392" s="77"/>
      <c r="P1392" s="228">
        <f t="shared" si="490"/>
        <v>0</v>
      </c>
      <c r="Q1392" s="222"/>
      <c r="R1392" s="157">
        <f t="shared" ref="R1392:R1395" si="497">P1392+Q1392</f>
        <v>0</v>
      </c>
      <c r="S1392" s="222"/>
    </row>
    <row r="1393" spans="1:114" ht="12.75" customHeight="1" x14ac:dyDescent="0.25">
      <c r="A1393" s="135" t="s">
        <v>461</v>
      </c>
      <c r="B1393" s="30"/>
      <c r="C1393" s="195" t="s">
        <v>714</v>
      </c>
      <c r="D1393" s="20">
        <v>-54139</v>
      </c>
      <c r="E1393" s="173"/>
      <c r="F1393" s="173"/>
      <c r="G1393" s="209"/>
      <c r="H1393" s="156">
        <f t="shared" si="494"/>
        <v>-25000</v>
      </c>
      <c r="I1393" s="279">
        <v>-25000</v>
      </c>
      <c r="J1393" s="157">
        <v>6000</v>
      </c>
      <c r="K1393" s="157"/>
      <c r="L1393" s="157">
        <v>-19000</v>
      </c>
      <c r="M1393" s="157">
        <v>-17684</v>
      </c>
      <c r="N1393" s="350">
        <v>-75000</v>
      </c>
      <c r="O1393" s="77"/>
      <c r="P1393" s="228">
        <f t="shared" si="490"/>
        <v>-75000</v>
      </c>
      <c r="Q1393" s="222"/>
      <c r="R1393" s="157">
        <f t="shared" si="497"/>
        <v>-75000</v>
      </c>
      <c r="S1393" s="222"/>
    </row>
    <row r="1394" spans="1:114" ht="14.1" customHeight="1" x14ac:dyDescent="0.25">
      <c r="A1394" s="135" t="s">
        <v>461</v>
      </c>
      <c r="B1394" s="30"/>
      <c r="C1394" s="45" t="s">
        <v>715</v>
      </c>
      <c r="D1394" s="20">
        <v>-38418</v>
      </c>
      <c r="E1394" s="173">
        <v>-50000</v>
      </c>
      <c r="F1394" s="173"/>
      <c r="G1394" s="209"/>
      <c r="H1394" s="156">
        <f t="shared" si="494"/>
        <v>-50000</v>
      </c>
      <c r="I1394" s="279"/>
      <c r="J1394" s="157">
        <v>10000</v>
      </c>
      <c r="K1394" s="157"/>
      <c r="L1394" s="157">
        <v>-40000</v>
      </c>
      <c r="M1394" s="157">
        <v>-40897</v>
      </c>
      <c r="N1394" s="350"/>
      <c r="O1394" s="77"/>
      <c r="P1394" s="228">
        <f t="shared" si="490"/>
        <v>0</v>
      </c>
      <c r="Q1394" s="222"/>
      <c r="R1394" s="157">
        <f t="shared" si="497"/>
        <v>0</v>
      </c>
      <c r="S1394" s="222"/>
    </row>
    <row r="1395" spans="1:114" ht="14.1" customHeight="1" x14ac:dyDescent="0.25">
      <c r="A1395" s="135" t="s">
        <v>461</v>
      </c>
      <c r="B1395" s="30"/>
      <c r="C1395" s="45" t="s">
        <v>716</v>
      </c>
      <c r="D1395" s="20"/>
      <c r="E1395" s="173"/>
      <c r="F1395" s="242"/>
      <c r="G1395" s="209"/>
      <c r="H1395" s="156"/>
      <c r="I1395" s="242"/>
      <c r="J1395" s="157"/>
      <c r="K1395" s="157"/>
      <c r="L1395" s="157"/>
      <c r="M1395" s="157"/>
      <c r="N1395" s="350">
        <v>-15000</v>
      </c>
      <c r="O1395" s="77"/>
      <c r="P1395" s="228">
        <f t="shared" si="490"/>
        <v>-15000</v>
      </c>
      <c r="Q1395" s="222">
        <v>15000</v>
      </c>
      <c r="R1395" s="157">
        <f t="shared" si="497"/>
        <v>0</v>
      </c>
      <c r="S1395" s="220"/>
    </row>
    <row r="1396" spans="1:114" ht="14.1" customHeight="1" x14ac:dyDescent="0.25">
      <c r="A1396" s="135" t="s">
        <v>717</v>
      </c>
      <c r="B1396" s="30"/>
      <c r="C1396" s="45" t="s">
        <v>718</v>
      </c>
      <c r="D1396" s="20"/>
      <c r="E1396" s="173"/>
      <c r="F1396" s="174"/>
      <c r="G1396" s="209"/>
      <c r="H1396" s="156">
        <f t="shared" si="494"/>
        <v>0</v>
      </c>
      <c r="I1396" s="174"/>
      <c r="J1396" s="157"/>
      <c r="K1396" s="157"/>
      <c r="L1396" s="157"/>
      <c r="M1396" s="157"/>
      <c r="N1396" s="350">
        <v>-25000</v>
      </c>
      <c r="O1396" s="76"/>
      <c r="P1396" s="228">
        <f t="shared" si="490"/>
        <v>-25000</v>
      </c>
      <c r="Q1396" s="222">
        <v>-8600</v>
      </c>
      <c r="R1396" s="157">
        <f>P1396+Q1396</f>
        <v>-33600</v>
      </c>
      <c r="S1396" s="220"/>
    </row>
    <row r="1397" spans="1:114" ht="14.1" customHeight="1" x14ac:dyDescent="0.25">
      <c r="A1397" s="135"/>
      <c r="B1397" s="30"/>
      <c r="C1397" s="45" t="s">
        <v>747</v>
      </c>
      <c r="D1397" s="20">
        <v>-33360</v>
      </c>
      <c r="E1397" s="173"/>
      <c r="F1397" s="174"/>
      <c r="G1397" s="201"/>
      <c r="H1397" s="156"/>
      <c r="I1397" s="174"/>
      <c r="J1397" s="157"/>
      <c r="K1397" s="157">
        <v>-52625</v>
      </c>
      <c r="L1397" s="157">
        <v>-52625</v>
      </c>
      <c r="M1397" s="157">
        <v>-35760</v>
      </c>
      <c r="N1397" s="98"/>
      <c r="O1397" s="76"/>
      <c r="P1397" s="228">
        <f t="shared" si="490"/>
        <v>0</v>
      </c>
      <c r="Q1397" s="222">
        <v>-29000</v>
      </c>
      <c r="R1397" s="157">
        <f>P1397+Q1397</f>
        <v>-29000</v>
      </c>
      <c r="S1397" s="222"/>
    </row>
    <row r="1398" spans="1:114" s="2" customFormat="1" ht="14.1" customHeight="1" x14ac:dyDescent="0.25">
      <c r="A1398" s="136" t="s">
        <v>719</v>
      </c>
      <c r="B1398" s="137" t="s">
        <v>720</v>
      </c>
      <c r="C1398" s="69" t="s">
        <v>721</v>
      </c>
      <c r="D1398" s="79">
        <v>972</v>
      </c>
      <c r="E1398" s="79">
        <v>0</v>
      </c>
      <c r="F1398" s="79">
        <v>0</v>
      </c>
      <c r="G1398" s="75">
        <v>0</v>
      </c>
      <c r="H1398" s="106">
        <v>0</v>
      </c>
      <c r="I1398" s="239">
        <v>0</v>
      </c>
      <c r="J1398" s="75">
        <v>0</v>
      </c>
      <c r="K1398" s="75"/>
      <c r="L1398" s="75"/>
      <c r="M1398" s="75">
        <v>804</v>
      </c>
      <c r="N1398" s="70"/>
      <c r="O1398" s="78">
        <v>0</v>
      </c>
      <c r="P1398" s="70">
        <f>+O1398+N1398</f>
        <v>0</v>
      </c>
      <c r="Q1398" s="78"/>
      <c r="R1398" s="75">
        <f>+Q1398+P1398</f>
        <v>0</v>
      </c>
      <c r="S1398" s="471"/>
      <c r="T1398" s="434"/>
      <c r="U1398" s="434"/>
      <c r="V1398" s="434"/>
      <c r="W1398" s="434"/>
      <c r="X1398" s="434"/>
      <c r="Y1398" s="434"/>
      <c r="Z1398" s="434"/>
      <c r="AA1398" s="433"/>
      <c r="AB1398" s="433"/>
      <c r="AC1398" s="434"/>
      <c r="AD1398" s="434"/>
      <c r="AE1398" s="434"/>
      <c r="AF1398" s="434"/>
      <c r="AG1398" s="434"/>
      <c r="AH1398" s="434"/>
      <c r="AI1398" s="434"/>
      <c r="AJ1398" s="434"/>
      <c r="AK1398" s="434"/>
      <c r="AL1398" s="434"/>
      <c r="AM1398" s="434"/>
      <c r="AN1398" s="434"/>
      <c r="AO1398" s="434"/>
      <c r="AP1398" s="434"/>
      <c r="AQ1398" s="434"/>
      <c r="AR1398" s="434"/>
      <c r="AS1398" s="434"/>
      <c r="AT1398" s="434"/>
      <c r="AU1398" s="434"/>
      <c r="AV1398" s="434"/>
      <c r="AW1398" s="434"/>
      <c r="AX1398" s="434"/>
      <c r="AY1398" s="434"/>
      <c r="AZ1398" s="434"/>
      <c r="BA1398" s="434"/>
      <c r="BB1398" s="434"/>
      <c r="BC1398" s="434"/>
      <c r="BD1398" s="434"/>
      <c r="BE1398" s="434"/>
      <c r="BF1398" s="434"/>
      <c r="BG1398" s="434"/>
      <c r="BH1398" s="434"/>
      <c r="BI1398" s="434"/>
      <c r="BJ1398" s="434"/>
      <c r="BK1398" s="434"/>
      <c r="BL1398" s="434"/>
      <c r="BM1398" s="434"/>
      <c r="BN1398" s="434"/>
      <c r="BO1398" s="434"/>
      <c r="BP1398" s="434"/>
      <c r="BQ1398" s="434"/>
      <c r="BR1398" s="434"/>
      <c r="BS1398" s="434"/>
      <c r="BT1398" s="434"/>
      <c r="BU1398" s="434"/>
      <c r="BV1398" s="434"/>
      <c r="BW1398" s="434"/>
      <c r="BX1398" s="434"/>
      <c r="BY1398" s="434"/>
      <c r="BZ1398" s="434"/>
      <c r="CA1398" s="434"/>
      <c r="CB1398" s="434"/>
      <c r="CC1398" s="434"/>
      <c r="CD1398" s="434"/>
      <c r="CE1398" s="434"/>
      <c r="CF1398" s="434"/>
      <c r="CG1398" s="434"/>
      <c r="CH1398" s="434"/>
      <c r="CI1398" s="434"/>
      <c r="CJ1398" s="434"/>
      <c r="CK1398" s="434"/>
      <c r="CL1398" s="434"/>
      <c r="CM1398" s="434"/>
      <c r="CN1398" s="434"/>
      <c r="CO1398" s="434"/>
      <c r="CP1398" s="434"/>
      <c r="CQ1398" s="434"/>
      <c r="CR1398" s="434"/>
      <c r="CS1398" s="434"/>
      <c r="CT1398" s="434"/>
      <c r="CU1398" s="434"/>
      <c r="CV1398" s="434"/>
      <c r="CW1398" s="434"/>
      <c r="CX1398" s="434"/>
      <c r="CY1398" s="434"/>
      <c r="CZ1398" s="434"/>
      <c r="DA1398" s="434"/>
      <c r="DB1398" s="434"/>
      <c r="DC1398" s="434"/>
      <c r="DD1398" s="434"/>
      <c r="DE1398" s="434"/>
      <c r="DF1398" s="434"/>
      <c r="DG1398" s="434"/>
      <c r="DH1398" s="434"/>
      <c r="DI1398" s="434"/>
      <c r="DJ1398" s="434"/>
    </row>
    <row r="1399" spans="1:114" ht="14.1" customHeight="1" x14ac:dyDescent="0.25">
      <c r="A1399" s="67" t="s">
        <v>722</v>
      </c>
      <c r="B1399" s="68">
        <v>65018</v>
      </c>
      <c r="C1399" s="68" t="s">
        <v>723</v>
      </c>
      <c r="D1399" s="78">
        <v>-23345</v>
      </c>
      <c r="E1399" s="79">
        <v>-16583</v>
      </c>
      <c r="F1399" s="79">
        <v>-16583</v>
      </c>
      <c r="G1399" s="75">
        <v>-16583</v>
      </c>
      <c r="H1399" s="106">
        <v>-16583</v>
      </c>
      <c r="I1399" s="305"/>
      <c r="J1399" s="202">
        <v>-41236</v>
      </c>
      <c r="K1399" s="202"/>
      <c r="L1399" s="202">
        <f>+J1399+H1399</f>
        <v>-57819</v>
      </c>
      <c r="M1399" s="202">
        <v>-41750</v>
      </c>
      <c r="N1399" s="70">
        <v>-98990</v>
      </c>
      <c r="O1399" s="78">
        <v>0</v>
      </c>
      <c r="P1399" s="70">
        <f>+O1399+N1399</f>
        <v>-98990</v>
      </c>
      <c r="Q1399" s="78"/>
      <c r="R1399" s="75">
        <f>+Q1399+P1399</f>
        <v>-98990</v>
      </c>
      <c r="S1399" s="78">
        <v>-58345</v>
      </c>
    </row>
    <row r="1400" spans="1:114" ht="14.1" customHeight="1" x14ac:dyDescent="0.25">
      <c r="A1400" s="38" t="s">
        <v>629</v>
      </c>
      <c r="B1400" s="39"/>
      <c r="C1400" s="138" t="s">
        <v>724</v>
      </c>
      <c r="D1400" s="139">
        <f>+D1312+D1329+D1336+D1338</f>
        <v>-3903415</v>
      </c>
      <c r="E1400" s="66">
        <f>+E1312+E1329+E1336+E1338+E1398+E1399</f>
        <v>-10377583</v>
      </c>
      <c r="F1400" s="66">
        <f>+F1312+R1345+F1329+F1336+F1338+F1398+F1399</f>
        <v>-46583</v>
      </c>
      <c r="G1400" s="59">
        <f t="shared" ref="G1400:O1400" si="498">+G1312+G1329+G1336+G1338+G1398+G1399</f>
        <v>-34583</v>
      </c>
      <c r="H1400" s="66">
        <f t="shared" si="498"/>
        <v>-11270020</v>
      </c>
      <c r="I1400" s="306">
        <f t="shared" si="498"/>
        <v>-892437</v>
      </c>
      <c r="J1400" s="59">
        <f t="shared" si="498"/>
        <v>265270</v>
      </c>
      <c r="K1400" s="59">
        <f t="shared" si="498"/>
        <v>124233</v>
      </c>
      <c r="L1400" s="59">
        <f t="shared" si="498"/>
        <v>-10880517</v>
      </c>
      <c r="M1400" s="59">
        <f t="shared" si="498"/>
        <v>-9822974</v>
      </c>
      <c r="N1400" s="59">
        <f t="shared" si="498"/>
        <v>-6795965</v>
      </c>
      <c r="O1400" s="321">
        <f t="shared" si="498"/>
        <v>168000</v>
      </c>
      <c r="P1400" s="59">
        <f>+O1400+N1400</f>
        <v>-6627965</v>
      </c>
      <c r="Q1400" s="66">
        <f>+Q1312+Q1329+Q1336+Q1338+Q1398+Q1399</f>
        <v>706405</v>
      </c>
      <c r="R1400" s="41">
        <f t="shared" ref="R1400:R1401" si="499">+Q1400+P1400</f>
        <v>-5921560</v>
      </c>
      <c r="S1400" s="66">
        <f>+S1312+S1329+S1336+S1338+S1398+S1399</f>
        <v>-1767736</v>
      </c>
    </row>
    <row r="1401" spans="1:114" ht="13.5" customHeight="1" x14ac:dyDescent="0.25">
      <c r="A1401" s="49"/>
      <c r="B1401" s="50"/>
      <c r="C1401" s="40" t="s">
        <v>725</v>
      </c>
      <c r="D1401" s="66">
        <f>+D1308+D1400+D1399</f>
        <v>-1494111.6799999997</v>
      </c>
      <c r="E1401" s="66" t="e">
        <f>+E1308+E1400+E1399</f>
        <v>#REF!</v>
      </c>
      <c r="F1401" s="66" t="e">
        <f>+F1308+F1400+F1399</f>
        <v>#REF!</v>
      </c>
      <c r="G1401" s="59">
        <f>+G1308+G1400+G1399</f>
        <v>-19465956</v>
      </c>
      <c r="H1401" s="66" t="e">
        <f>+H1308+H1400+H1399</f>
        <v>#REF!</v>
      </c>
      <c r="I1401" s="306">
        <f t="shared" ref="I1401:O1401" si="500">+I1308+I1400</f>
        <v>836775</v>
      </c>
      <c r="J1401" s="59">
        <f t="shared" si="500"/>
        <v>151766</v>
      </c>
      <c r="K1401" s="59">
        <f t="shared" si="500"/>
        <v>-164047</v>
      </c>
      <c r="L1401" s="59">
        <f t="shared" si="500"/>
        <v>-8000923</v>
      </c>
      <c r="M1401" s="59">
        <f t="shared" si="500"/>
        <v>-5208429.4600000009</v>
      </c>
      <c r="N1401" s="59">
        <f t="shared" si="500"/>
        <v>-4290732</v>
      </c>
      <c r="O1401" s="321">
        <f t="shared" si="500"/>
        <v>1092688</v>
      </c>
      <c r="P1401" s="59">
        <f>+O1401+N1401</f>
        <v>-3198044</v>
      </c>
      <c r="Q1401" s="66">
        <f>+Q1308+Q1400</f>
        <v>536664.6</v>
      </c>
      <c r="R1401" s="41">
        <f t="shared" si="499"/>
        <v>-2661379.4</v>
      </c>
      <c r="S1401" s="66">
        <f>+S1308+S1400</f>
        <v>1763073.370000001</v>
      </c>
      <c r="U1401" s="452"/>
    </row>
    <row r="1402" spans="1:114" ht="14.1" customHeight="1" x14ac:dyDescent="0.25">
      <c r="A1402" s="11"/>
      <c r="B1402" s="4"/>
      <c r="C1402" s="4"/>
      <c r="D1402" s="22"/>
      <c r="H1402" s="222"/>
      <c r="N1402" s="98"/>
      <c r="O1402" s="76"/>
      <c r="P1402" s="98"/>
      <c r="Q1402" s="222"/>
      <c r="R1402" s="405"/>
      <c r="S1402" s="222"/>
      <c r="V1402" s="452"/>
    </row>
    <row r="1403" spans="1:114" ht="14.1" customHeight="1" x14ac:dyDescent="0.25">
      <c r="A1403" s="216" t="s">
        <v>726</v>
      </c>
      <c r="B1403" s="39"/>
      <c r="C1403" s="138" t="s">
        <v>727</v>
      </c>
      <c r="D1403" s="139"/>
      <c r="E1403" s="47"/>
      <c r="F1403" s="47"/>
      <c r="G1403" s="92"/>
      <c r="H1403" s="47"/>
      <c r="I1403" s="149"/>
      <c r="J1403" s="92"/>
      <c r="K1403" s="92"/>
      <c r="L1403" s="92"/>
      <c r="M1403" s="92"/>
      <c r="N1403" s="59"/>
      <c r="O1403" s="66"/>
      <c r="P1403" s="59"/>
      <c r="Q1403" s="282"/>
      <c r="R1403" s="406"/>
      <c r="S1403" s="282"/>
    </row>
    <row r="1404" spans="1:114" ht="14.1" customHeight="1" x14ac:dyDescent="0.25">
      <c r="A1404" s="214" t="s">
        <v>728</v>
      </c>
      <c r="B1404" s="35"/>
      <c r="C1404" s="131" t="s">
        <v>729</v>
      </c>
      <c r="D1404" s="215">
        <v>0</v>
      </c>
      <c r="E1404" s="266">
        <v>9300000</v>
      </c>
      <c r="F1404" s="210"/>
      <c r="G1404" s="283"/>
      <c r="H1404" s="156">
        <v>8000000</v>
      </c>
      <c r="I1404" s="307">
        <v>-1300000</v>
      </c>
      <c r="J1404" s="219">
        <v>0</v>
      </c>
      <c r="K1404" s="156"/>
      <c r="L1404" s="156">
        <v>8000000</v>
      </c>
      <c r="M1404" s="156">
        <v>8000000</v>
      </c>
      <c r="N1404" s="350">
        <v>2000000</v>
      </c>
      <c r="O1404" s="77">
        <v>1500000</v>
      </c>
      <c r="P1404" s="350">
        <f>+O1404+N1404</f>
        <v>3500000</v>
      </c>
      <c r="Q1404" s="222"/>
      <c r="R1404" s="157">
        <f>+Q1404+P1404</f>
        <v>3500000</v>
      </c>
      <c r="S1404" s="222">
        <v>0</v>
      </c>
    </row>
    <row r="1405" spans="1:114" ht="14.1" customHeight="1" x14ac:dyDescent="0.25">
      <c r="A1405" s="132" t="s">
        <v>730</v>
      </c>
      <c r="B1405" s="44"/>
      <c r="C1405" s="45" t="s">
        <v>731</v>
      </c>
      <c r="D1405" s="77">
        <v>-957158</v>
      </c>
      <c r="E1405" s="156">
        <v>-754194</v>
      </c>
      <c r="F1405" s="20"/>
      <c r="G1405" s="273"/>
      <c r="H1405" s="156">
        <f>E1405+I1405</f>
        <v>-754194</v>
      </c>
      <c r="I1405" s="268"/>
      <c r="J1405" s="227">
        <v>0</v>
      </c>
      <c r="K1405" s="156"/>
      <c r="L1405" s="156">
        <v>-754194</v>
      </c>
      <c r="M1405" s="156">
        <v>-692502</v>
      </c>
      <c r="N1405" s="350">
        <v>-1482447</v>
      </c>
      <c r="O1405" s="77">
        <v>0</v>
      </c>
      <c r="P1405" s="350">
        <f>+O1405+N1405</f>
        <v>-1482447</v>
      </c>
      <c r="Q1405" s="222"/>
      <c r="R1405" s="157">
        <f>+Q1405+P1405</f>
        <v>-1482447</v>
      </c>
      <c r="S1405" s="222">
        <v>-921676</v>
      </c>
    </row>
    <row r="1406" spans="1:114" ht="14.1" customHeight="1" x14ac:dyDescent="0.25">
      <c r="A1406" s="38" t="s">
        <v>726</v>
      </c>
      <c r="B1406" s="39"/>
      <c r="C1406" s="138" t="s">
        <v>732</v>
      </c>
      <c r="D1406" s="139">
        <f>+D1405</f>
        <v>-957158</v>
      </c>
      <c r="E1406" s="66">
        <f>+E1405+E1404</f>
        <v>8545806</v>
      </c>
      <c r="F1406" s="66">
        <f>+F1405+F1404</f>
        <v>0</v>
      </c>
      <c r="G1406" s="59">
        <f t="shared" ref="G1406:J1406" si="501">+G1405+G1404</f>
        <v>0</v>
      </c>
      <c r="H1406" s="282">
        <f>E1406+I1406</f>
        <v>7245806</v>
      </c>
      <c r="I1406" s="306">
        <f t="shared" si="501"/>
        <v>-1300000</v>
      </c>
      <c r="J1406" s="59">
        <f t="shared" si="501"/>
        <v>0</v>
      </c>
      <c r="K1406" s="59"/>
      <c r="L1406" s="59">
        <f>SUM(L1404:L1405)</f>
        <v>7245806</v>
      </c>
      <c r="M1406" s="59">
        <f>SUM(M1404:M1405)</f>
        <v>7307498</v>
      </c>
      <c r="N1406" s="59">
        <f>SUM(N1404:N1405)</f>
        <v>517553</v>
      </c>
      <c r="O1406" s="321">
        <f>SUM(O1404:O1405)</f>
        <v>1500000</v>
      </c>
      <c r="P1406" s="59">
        <f>+O1406+N1406</f>
        <v>2017553</v>
      </c>
      <c r="Q1406" s="66">
        <v>0</v>
      </c>
      <c r="R1406" s="41">
        <f>+R1404+R1405</f>
        <v>2017553</v>
      </c>
      <c r="S1406" s="66">
        <f>+S1405+S1404</f>
        <v>-921676</v>
      </c>
    </row>
    <row r="1407" spans="1:114" ht="14.1" customHeight="1" thickBot="1" x14ac:dyDescent="0.3">
      <c r="A1407" s="140" t="s">
        <v>733</v>
      </c>
      <c r="B1407" s="141"/>
      <c r="C1407" s="142" t="s">
        <v>734</v>
      </c>
      <c r="D1407" s="76">
        <f t="shared" ref="D1407" si="502">+D1401+D1406</f>
        <v>-2451269.6799999997</v>
      </c>
      <c r="E1407" s="220" t="e">
        <f>+E1401+E1406</f>
        <v>#REF!</v>
      </c>
      <c r="F1407" s="76" t="e">
        <f t="shared" ref="F1407:G1407" si="503">+F1401+F1406</f>
        <v>#REF!</v>
      </c>
      <c r="G1407" s="76">
        <f t="shared" si="503"/>
        <v>-19465956</v>
      </c>
      <c r="H1407" s="220">
        <v>-2797</v>
      </c>
      <c r="I1407" s="156"/>
      <c r="J1407" s="156">
        <v>20</v>
      </c>
      <c r="K1407" s="156"/>
      <c r="L1407" s="156">
        <v>-2777</v>
      </c>
      <c r="M1407" s="156">
        <v>2326850</v>
      </c>
      <c r="N1407" s="98">
        <v>713368</v>
      </c>
      <c r="O1407" s="76"/>
      <c r="P1407" s="98">
        <v>713068</v>
      </c>
      <c r="Q1407" s="222"/>
      <c r="R1407" s="157">
        <v>713368</v>
      </c>
      <c r="S1407" s="222"/>
    </row>
    <row r="1408" spans="1:114" ht="14.1" customHeight="1" thickTop="1" x14ac:dyDescent="0.25">
      <c r="A1408" s="346"/>
      <c r="B1408" s="347"/>
      <c r="C1408" s="60" t="s">
        <v>735</v>
      </c>
      <c r="D1408" s="76"/>
      <c r="E1408" s="220"/>
      <c r="F1408" s="76"/>
      <c r="G1408" s="76"/>
      <c r="H1408" s="220"/>
      <c r="I1408" s="156"/>
      <c r="J1408" s="156"/>
      <c r="K1408" s="156"/>
      <c r="L1408" s="156"/>
      <c r="M1408" s="156"/>
      <c r="N1408" s="98"/>
      <c r="O1408" s="98"/>
      <c r="P1408" s="98">
        <v>467423</v>
      </c>
      <c r="Q1408" s="222"/>
      <c r="R1408" s="157">
        <v>-69542</v>
      </c>
      <c r="S1408" s="222"/>
    </row>
    <row r="1409" spans="1:114" ht="14.1" customHeight="1" x14ac:dyDescent="0.25">
      <c r="A1409" s="143"/>
      <c r="B1409" s="144"/>
      <c r="C1409" s="145" t="s">
        <v>736</v>
      </c>
      <c r="D1409" s="146">
        <f>+D1401+D1406</f>
        <v>-2451269.6799999997</v>
      </c>
      <c r="E1409" s="314" t="e">
        <f>+E1401+E1406</f>
        <v>#REF!</v>
      </c>
      <c r="F1409" s="314" t="e">
        <f t="shared" ref="F1409:G1409" si="504">+F1401+F1406</f>
        <v>#REF!</v>
      </c>
      <c r="G1409" s="315">
        <f t="shared" si="504"/>
        <v>-19465956</v>
      </c>
      <c r="H1409" s="314" t="e">
        <f>+H1401+H1406-H1407</f>
        <v>#REF!</v>
      </c>
      <c r="I1409" s="469">
        <f t="shared" ref="I1409" si="505">+I1401+I1406+I1407</f>
        <v>-463225</v>
      </c>
      <c r="J1409" s="470">
        <f>+J1401+J1406-J1407</f>
        <v>151746</v>
      </c>
      <c r="K1409" s="470">
        <f t="shared" ref="K1409:M1409" si="506">+K1401+K1406-K1407</f>
        <v>-164047</v>
      </c>
      <c r="L1409" s="470">
        <f t="shared" si="506"/>
        <v>-752340</v>
      </c>
      <c r="M1409" s="470">
        <f t="shared" si="506"/>
        <v>-227781.46000000089</v>
      </c>
      <c r="N1409" s="59">
        <v>-3059811</v>
      </c>
      <c r="O1409" s="321">
        <f>+O1401+O1406-O1407</f>
        <v>2592688</v>
      </c>
      <c r="P1409" s="321">
        <f>+P1401+P1406+P1407+P1408</f>
        <v>0</v>
      </c>
      <c r="Q1409" s="282">
        <v>0</v>
      </c>
      <c r="R1409" s="92">
        <f>+R1401+R1406+R1407+R1408</f>
        <v>-0.39999999990686774</v>
      </c>
      <c r="S1409" s="282">
        <v>0</v>
      </c>
    </row>
    <row r="1410" spans="1:114" ht="14.1" customHeight="1" x14ac:dyDescent="0.25">
      <c r="A1410" s="15"/>
      <c r="B1410" s="16"/>
      <c r="C1410" s="155"/>
      <c r="D1410" s="382"/>
      <c r="F1410" s="258"/>
      <c r="G1410" s="258"/>
      <c r="N1410" s="384"/>
      <c r="O1410" s="384"/>
      <c r="P1410" s="384"/>
      <c r="S1410" s="229"/>
    </row>
    <row r="1411" spans="1:114" ht="14.1" customHeight="1" x14ac:dyDescent="0.25">
      <c r="C1411" s="186"/>
      <c r="D1411" s="258"/>
      <c r="F1411" s="258"/>
      <c r="G1411" s="258"/>
      <c r="N1411" s="384"/>
      <c r="O1411" s="384"/>
      <c r="P1411" s="384"/>
      <c r="U1411" s="452"/>
    </row>
    <row r="1412" spans="1:114" ht="14.1" customHeight="1" x14ac:dyDescent="0.25">
      <c r="C1412" s="186"/>
      <c r="D1412" s="258"/>
      <c r="F1412" s="258"/>
      <c r="G1412" s="258"/>
      <c r="N1412" s="384"/>
      <c r="O1412" s="384"/>
      <c r="P1412" s="384"/>
      <c r="R1412" s="172"/>
    </row>
    <row r="1413" spans="1:114" ht="14.1" customHeight="1" x14ac:dyDescent="0.25">
      <c r="C1413" s="177"/>
      <c r="D1413" s="358"/>
      <c r="E1413" s="358"/>
      <c r="F1413" s="358"/>
      <c r="G1413" s="197"/>
      <c r="H1413" s="197"/>
      <c r="I1413" s="197"/>
      <c r="J1413" s="197"/>
      <c r="N1413" s="384"/>
      <c r="O1413" s="384"/>
      <c r="P1413" s="384"/>
      <c r="R1413" s="172"/>
      <c r="T1413" s="201"/>
    </row>
    <row r="1414" spans="1:114" ht="14.1" customHeight="1" x14ac:dyDescent="0.25">
      <c r="C1414" s="172"/>
      <c r="D1414" s="231"/>
      <c r="E1414" s="155"/>
      <c r="F1414" s="155"/>
      <c r="G1414" s="155"/>
      <c r="H1414" s="155"/>
      <c r="I1414" s="155"/>
      <c r="J1414" s="155"/>
      <c r="N1414" s="384"/>
      <c r="O1414" s="384"/>
      <c r="P1414" s="384"/>
    </row>
    <row r="1415" spans="1:114" ht="14.1" customHeight="1" x14ac:dyDescent="0.25">
      <c r="C1415" s="186"/>
      <c r="D1415" s="258"/>
      <c r="F1415" s="258"/>
      <c r="G1415" s="258"/>
      <c r="N1415" s="384"/>
      <c r="O1415" s="383"/>
      <c r="P1415" s="383"/>
      <c r="Q1415" s="383"/>
      <c r="R1415" s="384"/>
      <c r="S1415" s="383"/>
    </row>
    <row r="1417" spans="1:114" s="8" customFormat="1" ht="14.1" customHeight="1" x14ac:dyDescent="0.25">
      <c r="A1417" s="11"/>
      <c r="B1417" s="4"/>
      <c r="C1417" s="10"/>
      <c r="D1417" s="18"/>
      <c r="E1417" s="267"/>
      <c r="F1417" s="18"/>
      <c r="G1417" s="18"/>
      <c r="H1417" s="269"/>
      <c r="I1417" s="175"/>
      <c r="J1417" s="175"/>
      <c r="K1417" s="175"/>
      <c r="L1417" s="175"/>
      <c r="M1417" s="175"/>
      <c r="N1417" s="71"/>
      <c r="O1417" s="71"/>
      <c r="P1417" s="71"/>
      <c r="Q1417" s="359"/>
      <c r="R1417" s="172"/>
      <c r="S1417" s="384"/>
      <c r="T1417" s="430"/>
      <c r="U1417" s="430"/>
      <c r="V1417" s="430"/>
      <c r="W1417" s="430"/>
      <c r="X1417" s="430"/>
      <c r="Y1417" s="430"/>
      <c r="Z1417" s="429"/>
      <c r="AA1417" s="429"/>
      <c r="AB1417" s="429"/>
      <c r="AC1417" s="430"/>
      <c r="AD1417" s="430"/>
      <c r="AE1417" s="430"/>
      <c r="AF1417" s="430"/>
      <c r="AG1417" s="430"/>
      <c r="AH1417" s="430"/>
      <c r="AI1417" s="430"/>
      <c r="AJ1417" s="430"/>
      <c r="AK1417" s="430"/>
      <c r="AL1417" s="430"/>
      <c r="AM1417" s="430"/>
      <c r="AN1417" s="430"/>
      <c r="AO1417" s="430"/>
      <c r="AP1417" s="430"/>
      <c r="AQ1417" s="430"/>
      <c r="AR1417" s="430"/>
      <c r="AS1417" s="430"/>
      <c r="AT1417" s="430"/>
      <c r="AU1417" s="430"/>
      <c r="AV1417" s="430"/>
      <c r="AW1417" s="430"/>
      <c r="AX1417" s="430"/>
      <c r="AY1417" s="430"/>
      <c r="AZ1417" s="430"/>
      <c r="BA1417" s="430"/>
      <c r="BB1417" s="430"/>
      <c r="BC1417" s="430"/>
      <c r="BD1417" s="430"/>
      <c r="BE1417" s="430"/>
      <c r="BF1417" s="430"/>
      <c r="BG1417" s="430"/>
      <c r="BH1417" s="430"/>
      <c r="BI1417" s="430"/>
      <c r="BJ1417" s="430"/>
      <c r="BK1417" s="430"/>
      <c r="BL1417" s="430"/>
      <c r="BM1417" s="430"/>
      <c r="BN1417" s="430"/>
      <c r="BO1417" s="430"/>
      <c r="BP1417" s="430"/>
      <c r="BQ1417" s="430"/>
      <c r="BR1417" s="430"/>
      <c r="BS1417" s="430"/>
      <c r="BT1417" s="430"/>
      <c r="BU1417" s="430"/>
      <c r="BV1417" s="430"/>
      <c r="BW1417" s="430"/>
      <c r="BX1417" s="430"/>
      <c r="BY1417" s="430"/>
      <c r="BZ1417" s="430"/>
      <c r="CA1417" s="430"/>
      <c r="CB1417" s="430"/>
      <c r="CC1417" s="430"/>
      <c r="CD1417" s="430"/>
      <c r="CE1417" s="430"/>
      <c r="CF1417" s="430"/>
      <c r="CG1417" s="430"/>
      <c r="CH1417" s="430"/>
      <c r="CI1417" s="430"/>
      <c r="CJ1417" s="430"/>
      <c r="CK1417" s="430"/>
      <c r="CL1417" s="430"/>
      <c r="CM1417" s="430"/>
      <c r="CN1417" s="430"/>
      <c r="CO1417" s="430"/>
      <c r="CP1417" s="430"/>
      <c r="CQ1417" s="430"/>
      <c r="CR1417" s="430"/>
      <c r="CS1417" s="430"/>
      <c r="CT1417" s="430"/>
      <c r="CU1417" s="430"/>
      <c r="CV1417" s="430"/>
      <c r="CW1417" s="430"/>
      <c r="CX1417" s="430"/>
      <c r="CY1417" s="430"/>
      <c r="CZ1417" s="430"/>
      <c r="DA1417" s="430"/>
      <c r="DB1417" s="430"/>
      <c r="DC1417" s="430"/>
      <c r="DD1417" s="430"/>
      <c r="DE1417" s="430"/>
      <c r="DF1417" s="430"/>
      <c r="DG1417" s="430"/>
      <c r="DH1417" s="430"/>
      <c r="DI1417" s="430"/>
      <c r="DJ1417" s="430"/>
    </row>
  </sheetData>
  <phoneticPr fontId="32" type="noConversion"/>
  <pageMargins left="0.25" right="0.25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49D1D46C23443A2976C7D7560F309" ma:contentTypeVersion="12" ma:contentTypeDescription="Create a new document." ma:contentTypeScope="" ma:versionID="390f7adba50948d29591ba2108e285b5">
  <xsd:schema xmlns:xsd="http://www.w3.org/2001/XMLSchema" xmlns:xs="http://www.w3.org/2001/XMLSchema" xmlns:p="http://schemas.microsoft.com/office/2006/metadata/properties" xmlns:ns1="http://schemas.microsoft.com/sharepoint/v3" xmlns:ns3="f5774fc8-a5a4-4699-a315-a0e3181bc23f" xmlns:ns4="fba75f42-ce50-4497-a3ab-6fc2fdfbc707" targetNamespace="http://schemas.microsoft.com/office/2006/metadata/properties" ma:root="true" ma:fieldsID="1eb8af950d93d8f5ceec354a47bd8470" ns1:_="" ns3:_="" ns4:_="">
    <xsd:import namespace="http://schemas.microsoft.com/sharepoint/v3"/>
    <xsd:import namespace="f5774fc8-a5a4-4699-a315-a0e3181bc23f"/>
    <xsd:import namespace="fba75f42-ce50-4497-a3ab-6fc2fdfbc7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4fc8-a5a4-4699-a315-a0e3181bc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75f42-ce50-4497-a3ab-6fc2fdfbc70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3CFE8C-7B0D-4240-892A-53D11F544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774fc8-a5a4-4699-a315-a0e3181bc23f"/>
    <ds:schemaRef ds:uri="fba75f42-ce50-4497-a3ab-6fc2fdfbc7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3F861E-302E-4A5B-8A44-34F84004FA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46842B-85E9-4520-BF17-50FEDA8938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2020-2021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Maire</dc:creator>
  <cp:keywords/>
  <dc:description/>
  <cp:lastModifiedBy>Estrit Aasma</cp:lastModifiedBy>
  <cp:revision/>
  <cp:lastPrinted>2021-08-11T08:39:37Z</cp:lastPrinted>
  <dcterms:created xsi:type="dcterms:W3CDTF">2011-12-15T08:12:24Z</dcterms:created>
  <dcterms:modified xsi:type="dcterms:W3CDTF">2021-08-27T12:18:45Z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0x0101000C849D1D46C23443A2976C7D7560F309</vt:lpwstr>
  </property>
</Properties>
</file>