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lvi.viilvere.TARTUVALD\AppData\Local\Microsoft\Windows\INetCache\Content.Outlook\DUUMU9I7\"/>
    </mc:Choice>
  </mc:AlternateContent>
  <xr:revisionPtr revIDLastSave="0" documentId="13_ncr:1_{350D35B2-EF5F-4E05-9584-677472B967B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20-2021" sheetId="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25" i="8" l="1"/>
  <c r="N1304" i="8" l="1"/>
  <c r="N1255" i="8"/>
  <c r="N1094" i="8" l="1"/>
  <c r="N152" i="8"/>
  <c r="N1270" i="8"/>
  <c r="N1268" i="8" s="1"/>
  <c r="N1267" i="8" s="1"/>
  <c r="N651" i="8"/>
  <c r="M1377" i="8" l="1"/>
  <c r="L1313" i="8" l="1"/>
  <c r="M1313" i="8"/>
  <c r="K1313" i="8"/>
  <c r="J1313" i="8"/>
  <c r="L1311" i="8"/>
  <c r="K1304" i="8"/>
  <c r="M1304" i="8"/>
  <c r="L1305" i="8"/>
  <c r="L1304" i="8" s="1"/>
  <c r="L1377" i="8" l="1"/>
  <c r="L1370" i="8"/>
  <c r="L1297" i="8"/>
  <c r="L1298" i="8"/>
  <c r="L1301" i="8"/>
  <c r="L1302" i="8"/>
  <c r="L1303" i="8"/>
  <c r="M1290" i="8"/>
  <c r="M1371" i="8" s="1"/>
  <c r="K1290" i="8"/>
  <c r="K1371" i="8" s="1"/>
  <c r="M1185" i="8"/>
  <c r="L1185" i="8"/>
  <c r="K113" i="8"/>
  <c r="K111" i="8" s="1"/>
  <c r="L1264" i="8"/>
  <c r="M1264" i="8"/>
  <c r="K1264" i="8"/>
  <c r="L1255" i="8"/>
  <c r="M1255" i="8"/>
  <c r="K1255" i="8"/>
  <c r="L1253" i="8"/>
  <c r="M1253" i="8"/>
  <c r="K1253" i="8"/>
  <c r="M1081" i="8"/>
  <c r="L1064" i="8"/>
  <c r="L1061" i="8" s="1"/>
  <c r="M1035" i="8"/>
  <c r="M1031" i="8" s="1"/>
  <c r="M991" i="8"/>
  <c r="L955" i="8"/>
  <c r="M955" i="8"/>
  <c r="K955" i="8"/>
  <c r="L766" i="8"/>
  <c r="M703" i="8"/>
  <c r="M700" i="8" s="1"/>
  <c r="M698" i="8" s="1"/>
  <c r="M679" i="8"/>
  <c r="L679" i="8"/>
  <c r="M659" i="8"/>
  <c r="M624" i="8"/>
  <c r="L621" i="8"/>
  <c r="M589" i="8"/>
  <c r="L589" i="8"/>
  <c r="L587" i="8" s="1"/>
  <c r="M572" i="8"/>
  <c r="M529" i="8"/>
  <c r="M532" i="8"/>
  <c r="M473" i="8"/>
  <c r="K453" i="8"/>
  <c r="L453" i="8"/>
  <c r="M453" i="8"/>
  <c r="K435" i="8"/>
  <c r="L435" i="8"/>
  <c r="M435" i="8"/>
  <c r="L420" i="8"/>
  <c r="K420" i="8"/>
  <c r="M420" i="8"/>
  <c r="M376" i="8"/>
  <c r="M374" i="8" s="1"/>
  <c r="M370" i="8"/>
  <c r="L370" i="8"/>
  <c r="L367" i="8" s="1"/>
  <c r="M319" i="8"/>
  <c r="L315" i="8"/>
  <c r="M278" i="8"/>
  <c r="M216" i="8"/>
  <c r="K216" i="8"/>
  <c r="L216" i="8"/>
  <c r="M166" i="8"/>
  <c r="L166" i="8"/>
  <c r="L184" i="8"/>
  <c r="M113" i="8"/>
  <c r="L113" i="8"/>
  <c r="M103" i="8"/>
  <c r="L103" i="8"/>
  <c r="M49" i="8" l="1"/>
  <c r="L49" i="8"/>
  <c r="K49" i="8"/>
  <c r="L86" i="8"/>
  <c r="M86" i="8"/>
  <c r="K86" i="8"/>
  <c r="K82" i="8"/>
  <c r="L82" i="8"/>
  <c r="M82" i="8"/>
  <c r="L69" i="8"/>
  <c r="M69" i="8"/>
  <c r="L41" i="8"/>
  <c r="M41" i="8"/>
  <c r="L34" i="8"/>
  <c r="M34" i="8"/>
  <c r="L10" i="8"/>
  <c r="M10" i="8"/>
  <c r="M68" i="8" l="1"/>
  <c r="L68" i="8"/>
  <c r="M8" i="8"/>
  <c r="L8" i="8"/>
  <c r="M141" i="8" l="1"/>
  <c r="L136" i="8"/>
  <c r="L1270" i="8"/>
  <c r="L1268" i="8" s="1"/>
  <c r="L1267" i="8" s="1"/>
  <c r="M1270" i="8"/>
  <c r="M1268" i="8" s="1"/>
  <c r="M1267" i="8" s="1"/>
  <c r="K1270" i="8"/>
  <c r="K1268" i="8" s="1"/>
  <c r="K1267" i="8" s="1"/>
  <c r="K1245" i="8"/>
  <c r="L1245" i="8"/>
  <c r="M1245" i="8"/>
  <c r="L1228" i="8"/>
  <c r="L1226" i="8" s="1"/>
  <c r="M1228" i="8"/>
  <c r="M1226" i="8" s="1"/>
  <c r="K1228" i="8"/>
  <c r="K1226" i="8" s="1"/>
  <c r="L1224" i="8"/>
  <c r="M1224" i="8"/>
  <c r="K1224" i="8"/>
  <c r="M1217" i="8"/>
  <c r="M1215" i="8" s="1"/>
  <c r="L1215" i="8"/>
  <c r="K1215" i="8"/>
  <c r="M1198" i="8"/>
  <c r="M1196" i="8" s="1"/>
  <c r="L1198" i="8"/>
  <c r="L1196" i="8" s="1"/>
  <c r="K1196" i="8"/>
  <c r="K1185" i="8"/>
  <c r="K1174" i="8"/>
  <c r="K1172" i="8" s="1"/>
  <c r="L1174" i="8"/>
  <c r="L1172" i="8" s="1"/>
  <c r="M1174" i="8"/>
  <c r="M1172" i="8" s="1"/>
  <c r="K1170" i="8"/>
  <c r="L1170" i="8"/>
  <c r="M1170" i="8"/>
  <c r="L1156" i="8"/>
  <c r="L1154" i="8" s="1"/>
  <c r="M1158" i="8"/>
  <c r="M1156" i="8" s="1"/>
  <c r="M1154" i="8" s="1"/>
  <c r="K1154" i="8"/>
  <c r="K1152" i="8"/>
  <c r="K1150" i="8" s="1"/>
  <c r="L1152" i="8"/>
  <c r="L1150" i="8" s="1"/>
  <c r="M1152" i="8"/>
  <c r="M1150" i="8" s="1"/>
  <c r="L1145" i="8"/>
  <c r="L1143" i="8" s="1"/>
  <c r="M1145" i="8"/>
  <c r="M1143" i="8" s="1"/>
  <c r="K1145" i="8"/>
  <c r="K1143" i="8" s="1"/>
  <c r="K1128" i="8"/>
  <c r="K1126" i="8" s="1"/>
  <c r="L1128" i="8"/>
  <c r="L1126" i="8" s="1"/>
  <c r="M1128" i="8"/>
  <c r="M1126" i="8" s="1"/>
  <c r="K1114" i="8"/>
  <c r="M1117" i="8"/>
  <c r="M1116" i="8" s="1"/>
  <c r="M1114" i="8" s="1"/>
  <c r="L1116" i="8"/>
  <c r="L1114" i="8" s="1"/>
  <c r="K1108" i="8"/>
  <c r="K1106" i="8" s="1"/>
  <c r="L1108" i="8"/>
  <c r="L1106" i="8" s="1"/>
  <c r="M1108" i="8"/>
  <c r="M1106" i="8" s="1"/>
  <c r="K1094" i="8"/>
  <c r="K1091" i="8" s="1"/>
  <c r="L1094" i="8"/>
  <c r="L1091" i="8" s="1"/>
  <c r="M1094" i="8"/>
  <c r="M1091" i="8" s="1"/>
  <c r="G1079" i="8"/>
  <c r="H1079" i="8"/>
  <c r="L1081" i="8"/>
  <c r="L1078" i="8" s="1"/>
  <c r="M1078" i="8"/>
  <c r="K1081" i="8"/>
  <c r="K1078" i="8" s="1"/>
  <c r="K1076" i="8"/>
  <c r="L1076" i="8"/>
  <c r="M1076" i="8"/>
  <c r="K1064" i="8"/>
  <c r="K1061" i="8" s="1"/>
  <c r="M1064" i="8"/>
  <c r="M1061" i="8" s="1"/>
  <c r="K1059" i="8"/>
  <c r="L1059" i="8"/>
  <c r="M1059" i="8"/>
  <c r="K1057" i="8"/>
  <c r="L1057" i="8"/>
  <c r="M1057" i="8"/>
  <c r="K1031" i="8"/>
  <c r="K1029" i="8" s="1"/>
  <c r="L1031" i="8"/>
  <c r="L1029" i="8" s="1"/>
  <c r="M1029" i="8"/>
  <c r="K1027" i="8"/>
  <c r="L1027" i="8"/>
  <c r="M1027" i="8"/>
  <c r="K1022" i="8"/>
  <c r="L1022" i="8"/>
  <c r="M1022" i="8"/>
  <c r="K1020" i="8"/>
  <c r="L1020" i="8"/>
  <c r="M1020" i="8"/>
  <c r="K1015" i="8"/>
  <c r="L1015" i="8"/>
  <c r="M1015" i="8"/>
  <c r="K991" i="8"/>
  <c r="K989" i="8" s="1"/>
  <c r="J991" i="8"/>
  <c r="L991" i="8"/>
  <c r="L989" i="8" s="1"/>
  <c r="M989" i="8"/>
  <c r="K987" i="8"/>
  <c r="L987" i="8"/>
  <c r="M987" i="8"/>
  <c r="K982" i="8"/>
  <c r="L982" i="8"/>
  <c r="M982" i="8"/>
  <c r="K959" i="8"/>
  <c r="K957" i="8" s="1"/>
  <c r="L959" i="8"/>
  <c r="L957" i="8" s="1"/>
  <c r="M959" i="8"/>
  <c r="M957" i="8" s="1"/>
  <c r="M953" i="8"/>
  <c r="K953" i="8"/>
  <c r="L953" i="8"/>
  <c r="K948" i="8"/>
  <c r="L948" i="8"/>
  <c r="M948" i="8"/>
  <c r="K924" i="8"/>
  <c r="K922" i="8" s="1"/>
  <c r="L924" i="8"/>
  <c r="L922" i="8" s="1"/>
  <c r="M924" i="8"/>
  <c r="M922" i="8" s="1"/>
  <c r="K920" i="8"/>
  <c r="L920" i="8"/>
  <c r="M920" i="8"/>
  <c r="K915" i="8"/>
  <c r="L915" i="8"/>
  <c r="M915" i="8"/>
  <c r="K891" i="8"/>
  <c r="K889" i="8" s="1"/>
  <c r="L891" i="8"/>
  <c r="L889" i="8" s="1"/>
  <c r="M891" i="8"/>
  <c r="M889" i="8" s="1"/>
  <c r="K868" i="8"/>
  <c r="K866" i="8" s="1"/>
  <c r="L868" i="8"/>
  <c r="L866" i="8" s="1"/>
  <c r="M868" i="8"/>
  <c r="M866" i="8" s="1"/>
  <c r="M864" i="8"/>
  <c r="L864" i="8"/>
  <c r="K864" i="8"/>
  <c r="L842" i="8"/>
  <c r="L839" i="8" s="1"/>
  <c r="K842" i="8"/>
  <c r="K839" i="8" s="1"/>
  <c r="M842" i="8"/>
  <c r="M839" i="8" s="1"/>
  <c r="K817" i="8"/>
  <c r="K815" i="8" s="1"/>
  <c r="L817" i="8"/>
  <c r="L815" i="8" s="1"/>
  <c r="M817" i="8"/>
  <c r="M815" i="8" s="1"/>
  <c r="M792" i="8"/>
  <c r="M789" i="8" s="1"/>
  <c r="L792" i="8"/>
  <c r="L789" i="8" s="1"/>
  <c r="K792" i="8"/>
  <c r="K789" i="8" s="1"/>
  <c r="K769" i="8"/>
  <c r="K766" i="8" s="1"/>
  <c r="K763" i="8" s="1"/>
  <c r="M769" i="8"/>
  <c r="J769" i="8"/>
  <c r="L763" i="8"/>
  <c r="J754" i="8"/>
  <c r="L756" i="8"/>
  <c r="L754" i="8" s="1"/>
  <c r="M756" i="8"/>
  <c r="M754" i="8" s="1"/>
  <c r="K756" i="8"/>
  <c r="K754" i="8" s="1"/>
  <c r="K752" i="8"/>
  <c r="L752" i="8"/>
  <c r="M752" i="8"/>
  <c r="L748" i="8"/>
  <c r="L746" i="8" s="1"/>
  <c r="M748" i="8"/>
  <c r="M746" i="8" s="1"/>
  <c r="K748" i="8"/>
  <c r="K746" i="8" s="1"/>
  <c r="J746" i="8"/>
  <c r="L743" i="8"/>
  <c r="M743" i="8"/>
  <c r="K743" i="8"/>
  <c r="L740" i="8"/>
  <c r="M740" i="8"/>
  <c r="K740" i="8"/>
  <c r="K720" i="8"/>
  <c r="L720" i="8"/>
  <c r="M720" i="8"/>
  <c r="K700" i="8"/>
  <c r="K698" i="8" s="1"/>
  <c r="L700" i="8"/>
  <c r="L698" i="8" s="1"/>
  <c r="K679" i="8"/>
  <c r="K677" i="8" s="1"/>
  <c r="L677" i="8"/>
  <c r="M677" i="8"/>
  <c r="K659" i="8"/>
  <c r="K657" i="8" s="1"/>
  <c r="L659" i="8"/>
  <c r="L657" i="8" s="1"/>
  <c r="M657" i="8"/>
  <c r="K651" i="8"/>
  <c r="K649" i="8" s="1"/>
  <c r="L651" i="8"/>
  <c r="L649" i="8" s="1"/>
  <c r="M651" i="8"/>
  <c r="M649" i="8" s="1"/>
  <c r="J651" i="8"/>
  <c r="K637" i="8"/>
  <c r="K635" i="8" s="1"/>
  <c r="L637" i="8"/>
  <c r="L635" i="8" s="1"/>
  <c r="M637" i="8"/>
  <c r="M635" i="8" s="1"/>
  <c r="K621" i="8"/>
  <c r="K619" i="8" s="1"/>
  <c r="L619" i="8"/>
  <c r="M621" i="8"/>
  <c r="M619" i="8" s="1"/>
  <c r="K609" i="8"/>
  <c r="K607" i="8" s="1"/>
  <c r="L609" i="8"/>
  <c r="L607" i="8" s="1"/>
  <c r="M609" i="8"/>
  <c r="M607" i="8" s="1"/>
  <c r="M587" i="8"/>
  <c r="K572" i="8"/>
  <c r="K570" i="8" s="1"/>
  <c r="L572" i="8"/>
  <c r="L570" i="8" s="1"/>
  <c r="M549" i="8"/>
  <c r="M547" i="8" s="1"/>
  <c r="L549" i="8"/>
  <c r="L547" i="8" s="1"/>
  <c r="K529" i="8"/>
  <c r="K527" i="8" s="1"/>
  <c r="L529" i="8"/>
  <c r="L527" i="8" s="1"/>
  <c r="M527" i="8"/>
  <c r="M514" i="8"/>
  <c r="M511" i="8" s="1"/>
  <c r="M509" i="8" s="1"/>
  <c r="L514" i="8"/>
  <c r="L511" i="8" s="1"/>
  <c r="L509" i="8" s="1"/>
  <c r="K497" i="8"/>
  <c r="K494" i="8" s="1"/>
  <c r="L497" i="8"/>
  <c r="L494" i="8" s="1"/>
  <c r="M497" i="8"/>
  <c r="M494" i="8" s="1"/>
  <c r="K584" i="8"/>
  <c r="L584" i="8"/>
  <c r="M584" i="8"/>
  <c r="M570" i="8"/>
  <c r="K547" i="8"/>
  <c r="K509" i="8"/>
  <c r="L485" i="8"/>
  <c r="L482" i="8" s="1"/>
  <c r="M485" i="8"/>
  <c r="M482" i="8" s="1"/>
  <c r="K485" i="8"/>
  <c r="K482" i="8" s="1"/>
  <c r="K473" i="8"/>
  <c r="K471" i="8" s="1"/>
  <c r="L473" i="8"/>
  <c r="L471" i="8" s="1"/>
  <c r="M471" i="8"/>
  <c r="K451" i="8"/>
  <c r="L451" i="8"/>
  <c r="M451" i="8"/>
  <c r="K433" i="8"/>
  <c r="L433" i="8"/>
  <c r="M433" i="8"/>
  <c r="K418" i="8"/>
  <c r="L418" i="8"/>
  <c r="M418" i="8"/>
  <c r="K408" i="8"/>
  <c r="K406" i="8" s="1"/>
  <c r="L408" i="8"/>
  <c r="L406" i="8" s="1"/>
  <c r="M408" i="8"/>
  <c r="M406" i="8" s="1"/>
  <c r="K374" i="8"/>
  <c r="L374" i="8"/>
  <c r="K367" i="8"/>
  <c r="M367" i="8"/>
  <c r="L352" i="8"/>
  <c r="L350" i="8" s="1"/>
  <c r="M354" i="8"/>
  <c r="M352" i="8" s="1"/>
  <c r="M350" i="8" s="1"/>
  <c r="K352" i="8"/>
  <c r="K350" i="8" s="1"/>
  <c r="K315" i="8"/>
  <c r="K313" i="8" s="1"/>
  <c r="L313" i="8"/>
  <c r="M315" i="8"/>
  <c r="M313" i="8" s="1"/>
  <c r="M303" i="8"/>
  <c r="K305" i="8"/>
  <c r="K303" i="8" s="1"/>
  <c r="L305" i="8"/>
  <c r="L303" i="8" s="1"/>
  <c r="M305" i="8"/>
  <c r="K286" i="8"/>
  <c r="K284" i="8" s="1"/>
  <c r="L286" i="8"/>
  <c r="L284" i="8" s="1"/>
  <c r="M286" i="8"/>
  <c r="M284" i="8" s="1"/>
  <c r="K277" i="8"/>
  <c r="L277" i="8"/>
  <c r="M277" i="8"/>
  <c r="K275" i="8"/>
  <c r="L275" i="8"/>
  <c r="M275" i="8"/>
  <c r="K259" i="8"/>
  <c r="K257" i="8" s="1"/>
  <c r="L259" i="8"/>
  <c r="L257" i="8" s="1"/>
  <c r="M259" i="8"/>
  <c r="M257" i="8" s="1"/>
  <c r="K247" i="8"/>
  <c r="K245" i="8" s="1"/>
  <c r="L247" i="8"/>
  <c r="L245" i="8" s="1"/>
  <c r="M247" i="8"/>
  <c r="M245" i="8" s="1"/>
  <c r="K241" i="8"/>
  <c r="K240" i="8" s="1"/>
  <c r="L241" i="8"/>
  <c r="L240" i="8" s="1"/>
  <c r="M241" i="8"/>
  <c r="M240" i="8" s="1"/>
  <c r="K234" i="8"/>
  <c r="K233" i="8" s="1"/>
  <c r="L234" i="8"/>
  <c r="L233" i="8" s="1"/>
  <c r="M234" i="8"/>
  <c r="M233" i="8" s="1"/>
  <c r="K226" i="8"/>
  <c r="K224" i="8" s="1"/>
  <c r="L226" i="8"/>
  <c r="L224" i="8" s="1"/>
  <c r="M226" i="8"/>
  <c r="M224" i="8" s="1"/>
  <c r="K214" i="8"/>
  <c r="L214" i="8"/>
  <c r="M214" i="8"/>
  <c r="K202" i="8"/>
  <c r="L202" i="8"/>
  <c r="M202" i="8"/>
  <c r="K184" i="8"/>
  <c r="K182" i="8" s="1"/>
  <c r="L182" i="8"/>
  <c r="M184" i="8"/>
  <c r="M182" i="8" s="1"/>
  <c r="K176" i="8"/>
  <c r="K175" i="8" s="1"/>
  <c r="L176" i="8"/>
  <c r="L175" i="8" s="1"/>
  <c r="M176" i="8"/>
  <c r="M175" i="8" s="1"/>
  <c r="K152" i="8"/>
  <c r="K150" i="8" s="1"/>
  <c r="L152" i="8"/>
  <c r="L150" i="8" s="1"/>
  <c r="M152" i="8"/>
  <c r="M150" i="8" s="1"/>
  <c r="K172" i="8"/>
  <c r="L172" i="8"/>
  <c r="M172" i="8"/>
  <c r="K164" i="8"/>
  <c r="L164" i="8"/>
  <c r="M164" i="8"/>
  <c r="M160" i="8"/>
  <c r="M159" i="8" s="1"/>
  <c r="L160" i="8"/>
  <c r="L159" i="8" s="1"/>
  <c r="K160" i="8"/>
  <c r="K159" i="8" s="1"/>
  <c r="M147" i="8"/>
  <c r="M146" i="8" s="1"/>
  <c r="L147" i="8"/>
  <c r="L146" i="8" s="1"/>
  <c r="K147" i="8"/>
  <c r="K146" i="8" s="1"/>
  <c r="L141" i="8"/>
  <c r="K141" i="8"/>
  <c r="K136" i="8"/>
  <c r="L111" i="8"/>
  <c r="M111" i="8"/>
  <c r="M101" i="8"/>
  <c r="L101" i="8"/>
  <c r="K101" i="8"/>
  <c r="K69" i="8"/>
  <c r="K41" i="8"/>
  <c r="K34" i="8"/>
  <c r="K10" i="8"/>
  <c r="K762" i="8" l="1"/>
  <c r="M213" i="8"/>
  <c r="K232" i="8"/>
  <c r="L213" i="8"/>
  <c r="M232" i="8"/>
  <c r="L762" i="8"/>
  <c r="K1184" i="8"/>
  <c r="L232" i="8"/>
  <c r="L1184" i="8"/>
  <c r="K100" i="8"/>
  <c r="M766" i="8"/>
  <c r="M763" i="8" s="1"/>
  <c r="M762" i="8" s="1"/>
  <c r="M1184" i="8"/>
  <c r="L149" i="8"/>
  <c r="K213" i="8"/>
  <c r="K149" i="8"/>
  <c r="L283" i="8"/>
  <c r="K283" i="8"/>
  <c r="M283" i="8"/>
  <c r="M149" i="8"/>
  <c r="M100" i="8"/>
  <c r="L100" i="8"/>
  <c r="K8" i="8"/>
  <c r="K68" i="8"/>
  <c r="L5" i="8"/>
  <c r="L94" i="8" s="1"/>
  <c r="K1285" i="8" l="1"/>
  <c r="L1285" i="8"/>
  <c r="L1286" i="8" s="1"/>
  <c r="M1285" i="8"/>
  <c r="K94" i="8"/>
  <c r="M5" i="8"/>
  <c r="M94" i="8" s="1"/>
  <c r="K1286" i="8" l="1"/>
  <c r="K1372" i="8" s="1"/>
  <c r="K1379" i="8" s="1"/>
  <c r="M1286" i="8"/>
  <c r="M1372" i="8" s="1"/>
  <c r="M1379" i="8" s="1"/>
  <c r="N226" i="8"/>
  <c r="N224" i="8" s="1"/>
  <c r="N188" i="8" l="1"/>
  <c r="N184" i="8" s="1"/>
  <c r="N1201" i="8" l="1"/>
  <c r="N1198" i="8" s="1"/>
  <c r="N1196" i="8" s="1"/>
  <c r="N1145" i="8"/>
  <c r="N1131" i="8"/>
  <c r="N1128" i="8" s="1"/>
  <c r="N845" i="8" l="1"/>
  <c r="N485" i="8" l="1"/>
  <c r="N482" i="8" s="1"/>
  <c r="H317" i="8" l="1"/>
  <c r="H318" i="8"/>
  <c r="N397" i="8"/>
  <c r="N396" i="8" s="1"/>
  <c r="N394" i="8" s="1"/>
  <c r="N339" i="8"/>
  <c r="N337" i="8" s="1"/>
  <c r="N385" i="8" l="1"/>
  <c r="N384" i="8" s="1"/>
  <c r="N382" i="8" s="1"/>
  <c r="N376" i="8"/>
  <c r="N374" i="8" s="1"/>
  <c r="N41" i="8" l="1"/>
  <c r="N1174" i="8"/>
  <c r="N1172" i="8" s="1"/>
  <c r="N1081" i="8" l="1"/>
  <c r="N86" i="8" l="1"/>
  <c r="N1311" i="8"/>
  <c r="N1290" i="8" l="1"/>
  <c r="N1377" i="8" l="1"/>
  <c r="N1313" i="8"/>
  <c r="N995" i="8"/>
  <c r="N991" i="8" s="1"/>
  <c r="N989" i="8" s="1"/>
  <c r="N367" i="8"/>
  <c r="N34" i="8"/>
  <c r="N5" i="8"/>
  <c r="N1371" i="8" l="1"/>
  <c r="N1264" i="8"/>
  <c r="N1253" i="8"/>
  <c r="N1250" i="8"/>
  <c r="N1245" i="8"/>
  <c r="N1224" i="8"/>
  <c r="G1224" i="8"/>
  <c r="N1217" i="8"/>
  <c r="N1215" i="8" s="1"/>
  <c r="N1189" i="8"/>
  <c r="N1186" i="8"/>
  <c r="N1170" i="8"/>
  <c r="N1152" i="8"/>
  <c r="N1150" i="8" s="1"/>
  <c r="N1126" i="8"/>
  <c r="N1078" i="8"/>
  <c r="N1185" i="8" l="1"/>
  <c r="N1108" i="8"/>
  <c r="N1106" i="8" s="1"/>
  <c r="N1076" i="8"/>
  <c r="N1064" i="8"/>
  <c r="N1059" i="8"/>
  <c r="N1057" i="8"/>
  <c r="N1027" i="8"/>
  <c r="N1024" i="8"/>
  <c r="N1022" i="8" s="1"/>
  <c r="N1020" i="8"/>
  <c r="N1017" i="8"/>
  <c r="N1015" i="8" s="1"/>
  <c r="N1184" i="8" l="1"/>
  <c r="N987" i="8"/>
  <c r="N984" i="8"/>
  <c r="N982" i="8" s="1"/>
  <c r="N955" i="8"/>
  <c r="N953" i="8"/>
  <c r="N950" i="8"/>
  <c r="N948" i="8" s="1"/>
  <c r="N928" i="8"/>
  <c r="N924" i="8" s="1"/>
  <c r="N920" i="8"/>
  <c r="N917" i="8"/>
  <c r="N915" i="8" s="1"/>
  <c r="N895" i="8"/>
  <c r="N891" i="8" s="1"/>
  <c r="N889" i="8" s="1"/>
  <c r="N868" i="8"/>
  <c r="N864" i="8" l="1"/>
  <c r="N820" i="8"/>
  <c r="N817" i="8" s="1"/>
  <c r="N815" i="8" s="1"/>
  <c r="N769" i="8"/>
  <c r="N766" i="8" s="1"/>
  <c r="N756" i="8"/>
  <c r="N754" i="8" s="1"/>
  <c r="N752" i="8"/>
  <c r="N748" i="8"/>
  <c r="N746" i="8" s="1"/>
  <c r="N743" i="8"/>
  <c r="N740" i="8"/>
  <c r="N722" i="8"/>
  <c r="N703" i="8"/>
  <c r="N700" i="8" s="1"/>
  <c r="N682" i="8"/>
  <c r="N679" i="8" s="1"/>
  <c r="N662" i="8"/>
  <c r="N659" i="8" s="1"/>
  <c r="N649" i="8"/>
  <c r="N593" i="8" l="1"/>
  <c r="N589" i="8" s="1"/>
  <c r="N587" i="8" s="1"/>
  <c r="N584" i="8"/>
  <c r="N572" i="8"/>
  <c r="N570" i="8" s="1"/>
  <c r="N553" i="8"/>
  <c r="N549" i="8" s="1"/>
  <c r="N547" i="8" s="1"/>
  <c r="N514" i="8"/>
  <c r="N511" i="8" s="1"/>
  <c r="N473" i="8"/>
  <c r="N471" i="8" s="1"/>
  <c r="N423" i="8"/>
  <c r="N420" i="8" s="1"/>
  <c r="N418" i="8" s="1"/>
  <c r="N408" i="8"/>
  <c r="N406" i="8" s="1"/>
  <c r="N354" i="8"/>
  <c r="N352" i="8" s="1"/>
  <c r="N350" i="8" s="1"/>
  <c r="N303" i="8"/>
  <c r="N288" i="8"/>
  <c r="N286" i="8" s="1"/>
  <c r="N284" i="8" s="1"/>
  <c r="N277" i="8"/>
  <c r="N275" i="8"/>
  <c r="N259" i="8"/>
  <c r="N257" i="8" s="1"/>
  <c r="N247" i="8"/>
  <c r="N245" i="8" s="1"/>
  <c r="N241" i="8"/>
  <c r="N240" i="8" s="1"/>
  <c r="N235" i="8"/>
  <c r="N234" i="8" s="1"/>
  <c r="N233" i="8" s="1"/>
  <c r="N232" i="8" l="1"/>
  <c r="N698" i="8"/>
  <c r="N216" i="8" l="1"/>
  <c r="N214" i="8" s="1"/>
  <c r="N213" i="8" s="1"/>
  <c r="N182" i="8"/>
  <c r="N176" i="8"/>
  <c r="N175" i="8" s="1"/>
  <c r="N172" i="8"/>
  <c r="N166" i="8"/>
  <c r="N164" i="8" s="1"/>
  <c r="N160" i="8"/>
  <c r="N159" i="8" s="1"/>
  <c r="N150" i="8"/>
  <c r="N147" i="8"/>
  <c r="N146" i="8" s="1"/>
  <c r="N144" i="8"/>
  <c r="N143" i="8" s="1"/>
  <c r="N136" i="8"/>
  <c r="N141" i="8"/>
  <c r="N113" i="8"/>
  <c r="N111" i="8" s="1"/>
  <c r="N103" i="8"/>
  <c r="N101" i="8" s="1"/>
  <c r="N82" i="8"/>
  <c r="N69" i="8"/>
  <c r="N49" i="8"/>
  <c r="N10" i="8"/>
  <c r="N8" i="8" l="1"/>
  <c r="N149" i="8"/>
  <c r="N68" i="8"/>
  <c r="N94" i="8" l="1"/>
  <c r="N138" i="8"/>
  <c r="N100" i="8" s="1"/>
  <c r="N657" i="8" l="1"/>
  <c r="N439" i="8"/>
  <c r="N435" i="8" s="1"/>
  <c r="N433" i="8" s="1"/>
  <c r="N720" i="8"/>
  <c r="D740" i="8"/>
  <c r="E740" i="8"/>
  <c r="F740" i="8"/>
  <c r="I740" i="8"/>
  <c r="N532" i="8"/>
  <c r="N529" i="8" l="1"/>
  <c r="N527" i="8" s="1"/>
  <c r="N497" i="8"/>
  <c r="N494" i="8" s="1"/>
  <c r="N677" i="8"/>
  <c r="N1158" i="8"/>
  <c r="N1117" i="8"/>
  <c r="N1116" i="8" s="1"/>
  <c r="N1114" i="8" s="1"/>
  <c r="N1035" i="8"/>
  <c r="N1031" i="8" s="1"/>
  <c r="N1029" i="8" s="1"/>
  <c r="N1156" i="8" l="1"/>
  <c r="N1154" i="8" s="1"/>
  <c r="N842" i="8"/>
  <c r="N839" i="8" s="1"/>
  <c r="N456" i="8"/>
  <c r="N624" i="8"/>
  <c r="N621" i="8" s="1"/>
  <c r="N619" i="8" s="1"/>
  <c r="N453" i="8" l="1"/>
  <c r="N451" i="8" s="1"/>
  <c r="N637" i="8"/>
  <c r="N635" i="8" s="1"/>
  <c r="N866" i="8"/>
  <c r="N763" i="8"/>
  <c r="N795" i="8"/>
  <c r="N509" i="8"/>
  <c r="N1143" i="8"/>
  <c r="N963" i="8"/>
  <c r="N1061" i="8"/>
  <c r="N1091" i="8"/>
  <c r="N609" i="8"/>
  <c r="N607" i="8" s="1"/>
  <c r="J609" i="8"/>
  <c r="J924" i="8"/>
  <c r="N922" i="8"/>
  <c r="N319" i="8"/>
  <c r="N315" i="8" s="1"/>
  <c r="N313" i="8" l="1"/>
  <c r="N283" i="8" s="1"/>
  <c r="N792" i="8"/>
  <c r="N789" i="8" s="1"/>
  <c r="N959" i="8"/>
  <c r="N957" i="8" s="1"/>
  <c r="J1267" i="8"/>
  <c r="J720" i="8"/>
  <c r="J166" i="8"/>
  <c r="N762" i="8" l="1"/>
  <c r="N1285" i="8" s="1"/>
  <c r="N1286" i="8" s="1"/>
  <c r="N1372" i="8" s="1"/>
  <c r="N1379" i="8" s="1"/>
  <c r="J1226" i="8"/>
  <c r="J845" i="8" l="1"/>
  <c r="J473" i="8"/>
  <c r="J160" i="8"/>
  <c r="J637" i="8" l="1"/>
  <c r="J635" i="8" s="1"/>
  <c r="J509" i="8"/>
  <c r="J700" i="8"/>
  <c r="J698" i="8" s="1"/>
  <c r="J682" i="8"/>
  <c r="J679" i="8" s="1"/>
  <c r="J677" i="8" s="1"/>
  <c r="J226" i="8" l="1"/>
  <c r="J842" i="8" l="1"/>
  <c r="J839" i="8" s="1"/>
  <c r="J1245" i="8" l="1"/>
  <c r="J1094" i="8"/>
  <c r="J471" i="8"/>
  <c r="J247" i="8"/>
  <c r="J1264" i="8" l="1"/>
  <c r="J1253" i="8"/>
  <c r="J1189" i="8"/>
  <c r="J1185" i="8" s="1"/>
  <c r="J1184" i="8" l="1"/>
  <c r="J1091" i="8"/>
  <c r="J152" i="8" l="1"/>
  <c r="J86" i="8"/>
  <c r="J49" i="8"/>
  <c r="J1377" i="8" l="1"/>
  <c r="J1304" i="8"/>
  <c r="J1174" i="8"/>
  <c r="J1172" i="8" s="1"/>
  <c r="J1170" i="8"/>
  <c r="J1156" i="8"/>
  <c r="J1154" i="8" s="1"/>
  <c r="J1152" i="8"/>
  <c r="J1150" i="8" s="1"/>
  <c r="J1145" i="8"/>
  <c r="J1143" i="8" s="1"/>
  <c r="J1131" i="8" l="1"/>
  <c r="J1128" i="8" s="1"/>
  <c r="J1126" i="8" s="1"/>
  <c r="J1117" i="8"/>
  <c r="J1116" i="8" s="1"/>
  <c r="J1114" i="8" s="1"/>
  <c r="J1108" i="8"/>
  <c r="J1106" i="8" s="1"/>
  <c r="J1078" i="8"/>
  <c r="J1076" i="8"/>
  <c r="J1059" i="8"/>
  <c r="J1057" i="8"/>
  <c r="J1027" i="8"/>
  <c r="J1022" i="8"/>
  <c r="J1020" i="8"/>
  <c r="J1015" i="8"/>
  <c r="J987" i="8"/>
  <c r="J982" i="8"/>
  <c r="J953" i="8"/>
  <c r="J948" i="8"/>
  <c r="J920" i="8"/>
  <c r="J915" i="8"/>
  <c r="J895" i="8"/>
  <c r="J891" i="8" s="1"/>
  <c r="J889" i="8" s="1"/>
  <c r="J868" i="8"/>
  <c r="J866" i="8" s="1"/>
  <c r="J795" i="8"/>
  <c r="J789" i="8" s="1"/>
  <c r="J752" i="8"/>
  <c r="J659" i="8"/>
  <c r="J657" i="8" s="1"/>
  <c r="J649" i="8"/>
  <c r="J624" i="8"/>
  <c r="J584" i="8"/>
  <c r="J572" i="8"/>
  <c r="J570" i="8" s="1"/>
  <c r="I572" i="8"/>
  <c r="J547" i="8"/>
  <c r="J553" i="8"/>
  <c r="J532" i="8"/>
  <c r="J529" i="8" s="1"/>
  <c r="J527" i="8" s="1"/>
  <c r="J482" i="8"/>
  <c r="J456" i="8"/>
  <c r="J453" i="8" s="1"/>
  <c r="J451" i="8" s="1"/>
  <c r="J439" i="8"/>
  <c r="J435" i="8" s="1"/>
  <c r="J433" i="8" s="1"/>
  <c r="J408" i="8"/>
  <c r="J406" i="8" s="1"/>
  <c r="J374" i="8"/>
  <c r="J370" i="8"/>
  <c r="J367" i="8" s="1"/>
  <c r="J319" i="8"/>
  <c r="J305" i="8"/>
  <c r="J303" i="8" s="1"/>
  <c r="J286" i="8"/>
  <c r="J284" i="8" s="1"/>
  <c r="J278" i="8"/>
  <c r="J277" i="8" s="1"/>
  <c r="J275" i="8"/>
  <c r="J260" i="8"/>
  <c r="J259" i="8" s="1"/>
  <c r="J257" i="8" s="1"/>
  <c r="J245" i="8"/>
  <c r="J242" i="8"/>
  <c r="J241" i="8" s="1"/>
  <c r="J240" i="8" s="1"/>
  <c r="J235" i="8"/>
  <c r="J234" i="8" s="1"/>
  <c r="J233" i="8" s="1"/>
  <c r="J224" i="8"/>
  <c r="J203" i="8"/>
  <c r="J202" i="8" s="1"/>
  <c r="J176" i="8"/>
  <c r="J175" i="8" s="1"/>
  <c r="J172" i="8"/>
  <c r="J164" i="8"/>
  <c r="I164" i="8"/>
  <c r="J150" i="8"/>
  <c r="J621" i="8" l="1"/>
  <c r="J619" i="8" s="1"/>
  <c r="J315" i="8"/>
  <c r="J313" i="8" s="1"/>
  <c r="J232" i="8"/>
  <c r="J1064" i="8"/>
  <c r="J1061" i="8" s="1"/>
  <c r="J963" i="8"/>
  <c r="J959" i="8" s="1"/>
  <c r="J957" i="8" s="1"/>
  <c r="J593" i="8"/>
  <c r="J766" i="8"/>
  <c r="J763" i="8" s="1"/>
  <c r="J607" i="8"/>
  <c r="J497" i="8"/>
  <c r="J494" i="8" s="1"/>
  <c r="J989" i="8"/>
  <c r="J1035" i="8"/>
  <c r="J1031" i="8" s="1"/>
  <c r="J922" i="8"/>
  <c r="J420" i="8"/>
  <c r="J418" i="8" s="1"/>
  <c r="J820" i="8"/>
  <c r="J817" i="8" s="1"/>
  <c r="J815" i="8" s="1"/>
  <c r="J216" i="8"/>
  <c r="J214" i="8" s="1"/>
  <c r="J213" i="8" s="1"/>
  <c r="J184" i="8"/>
  <c r="J182" i="8" s="1"/>
  <c r="J159" i="8"/>
  <c r="J113" i="8"/>
  <c r="J111" i="8" s="1"/>
  <c r="J100" i="8" s="1"/>
  <c r="J82" i="8"/>
  <c r="J69" i="8"/>
  <c r="E82" i="8"/>
  <c r="E69" i="8"/>
  <c r="J41" i="8"/>
  <c r="J34" i="8"/>
  <c r="J10" i="8"/>
  <c r="J5" i="8"/>
  <c r="J68" i="8" l="1"/>
  <c r="J283" i="8"/>
  <c r="J1029" i="8"/>
  <c r="J762" i="8" s="1"/>
  <c r="J8" i="8"/>
  <c r="J149" i="8"/>
  <c r="J1290" i="8"/>
  <c r="J1371" i="8" l="1"/>
  <c r="J94" i="8"/>
  <c r="J1285" i="8"/>
  <c r="H1361" i="8"/>
  <c r="J1286" i="8" l="1"/>
  <c r="H1151" i="8"/>
  <c r="J1372" i="8" l="1"/>
  <c r="I792" i="8"/>
  <c r="I789" i="8" s="1"/>
  <c r="F792" i="8"/>
  <c r="G792" i="8"/>
  <c r="I815" i="8"/>
  <c r="I82" i="8"/>
  <c r="J1379" i="8" l="1"/>
  <c r="H1021" i="8"/>
  <c r="H988" i="8"/>
  <c r="H765" i="8"/>
  <c r="H1350" i="8" l="1"/>
  <c r="H1351" i="8"/>
  <c r="I1024" i="8" l="1"/>
  <c r="I1057" i="8"/>
  <c r="H1028" i="8"/>
  <c r="D1020" i="8"/>
  <c r="E1020" i="8"/>
  <c r="F1020" i="8"/>
  <c r="G1020" i="8"/>
  <c r="H1020" i="8"/>
  <c r="I1020" i="8"/>
  <c r="D987" i="8"/>
  <c r="E987" i="8"/>
  <c r="F987" i="8"/>
  <c r="G987" i="8"/>
  <c r="I987" i="8"/>
  <c r="H987" i="8"/>
  <c r="D953" i="8"/>
  <c r="E953" i="8"/>
  <c r="F953" i="8"/>
  <c r="G953" i="8"/>
  <c r="I953" i="8"/>
  <c r="H953" i="8" l="1"/>
  <c r="I950" i="8"/>
  <c r="G950" i="8"/>
  <c r="G922" i="8"/>
  <c r="F920" i="8"/>
  <c r="G920" i="8"/>
  <c r="I920" i="8"/>
  <c r="H6" i="8" l="1"/>
  <c r="D1313" i="8" l="1"/>
  <c r="D86" i="8"/>
  <c r="D34" i="8"/>
  <c r="D1152" i="8"/>
  <c r="D1108" i="8"/>
  <c r="D795" i="8"/>
  <c r="H781" i="8"/>
  <c r="D703" i="8"/>
  <c r="D700" i="8" s="1"/>
  <c r="D572" i="8"/>
  <c r="D439" i="8"/>
  <c r="D435" i="8" s="1"/>
  <c r="D319" i="8"/>
  <c r="I1059" i="8" l="1"/>
  <c r="E651" i="8"/>
  <c r="I1196" i="8" l="1"/>
  <c r="H794" i="8"/>
  <c r="H796" i="8"/>
  <c r="H797" i="8"/>
  <c r="H798" i="8"/>
  <c r="H799" i="8"/>
  <c r="H800" i="8"/>
  <c r="H801" i="8"/>
  <c r="H802" i="8"/>
  <c r="H803" i="8"/>
  <c r="H804" i="8"/>
  <c r="H806" i="8"/>
  <c r="H808" i="8"/>
  <c r="H809" i="8"/>
  <c r="H810" i="8"/>
  <c r="H811" i="8"/>
  <c r="H812" i="8"/>
  <c r="H813" i="8"/>
  <c r="H814" i="8"/>
  <c r="E637" i="8" l="1"/>
  <c r="E1198" i="8"/>
  <c r="E1196" i="8" s="1"/>
  <c r="H1027" i="8"/>
  <c r="H788" i="8"/>
  <c r="H1376" i="8" l="1"/>
  <c r="H161" i="8"/>
  <c r="H162" i="8"/>
  <c r="H163" i="8"/>
  <c r="H153" i="8"/>
  <c r="H154" i="8"/>
  <c r="H155" i="8"/>
  <c r="H156" i="8"/>
  <c r="H157" i="8"/>
  <c r="H158" i="8"/>
  <c r="H151" i="8"/>
  <c r="H165" i="8"/>
  <c r="H167" i="8"/>
  <c r="H168" i="8"/>
  <c r="H169" i="8"/>
  <c r="H170" i="8"/>
  <c r="H171" i="8"/>
  <c r="I150" i="8"/>
  <c r="H148" i="8"/>
  <c r="H142" i="8"/>
  <c r="H136" i="8"/>
  <c r="H104" i="8"/>
  <c r="H105" i="8"/>
  <c r="H106" i="8"/>
  <c r="H107" i="8"/>
  <c r="H108" i="8"/>
  <c r="H109" i="8"/>
  <c r="H110" i="8"/>
  <c r="H102" i="8"/>
  <c r="I662" i="8"/>
  <c r="I659" i="8" s="1"/>
  <c r="I679" i="8"/>
  <c r="I700" i="8" l="1"/>
  <c r="I453" i="8"/>
  <c r="I482" i="8"/>
  <c r="H88" i="8"/>
  <c r="H7" i="8"/>
  <c r="H9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3" i="8"/>
  <c r="H35" i="8"/>
  <c r="H36" i="8"/>
  <c r="H37" i="8"/>
  <c r="H38" i="8"/>
  <c r="H39" i="8"/>
  <c r="H40" i="8"/>
  <c r="H42" i="8"/>
  <c r="H43" i="8"/>
  <c r="H44" i="8"/>
  <c r="H46" i="8"/>
  <c r="H47" i="8"/>
  <c r="H48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70" i="8"/>
  <c r="H71" i="8"/>
  <c r="H73" i="8"/>
  <c r="H74" i="8"/>
  <c r="H75" i="8"/>
  <c r="H76" i="8"/>
  <c r="H78" i="8"/>
  <c r="H79" i="8"/>
  <c r="H80" i="8"/>
  <c r="H81" i="8"/>
  <c r="H83" i="8"/>
  <c r="H84" i="8"/>
  <c r="H90" i="8"/>
  <c r="H92" i="8"/>
  <c r="H93" i="8"/>
  <c r="F69" i="8" l="1"/>
  <c r="I69" i="8"/>
  <c r="I68" i="8" s="1"/>
  <c r="D69" i="8"/>
  <c r="F82" i="8"/>
  <c r="G82" i="8"/>
  <c r="H82" i="8"/>
  <c r="I1152" i="8"/>
  <c r="H69" i="8" l="1"/>
  <c r="D82" i="8"/>
  <c r="D1270" i="8"/>
  <c r="D1268" i="8" s="1"/>
  <c r="D1117" i="8" l="1"/>
  <c r="D1116" i="8" s="1"/>
  <c r="D928" i="8"/>
  <c r="D924" i="8" s="1"/>
  <c r="D624" i="8" l="1"/>
  <c r="D621" i="8" s="1"/>
  <c r="D485" i="8"/>
  <c r="D482" i="8" s="1"/>
  <c r="D370" i="8"/>
  <c r="D354" i="8"/>
  <c r="D288" i="8"/>
  <c r="D241" i="8"/>
  <c r="D166" i="8"/>
  <c r="D118" i="8"/>
  <c r="I1304" i="8" l="1"/>
  <c r="H1305" i="8"/>
  <c r="F864" i="8"/>
  <c r="G864" i="8"/>
  <c r="I864" i="8"/>
  <c r="G866" i="8"/>
  <c r="I866" i="8"/>
  <c r="H841" i="8"/>
  <c r="H843" i="8"/>
  <c r="H844" i="8"/>
  <c r="H846" i="8"/>
  <c r="H847" i="8"/>
  <c r="H848" i="8"/>
  <c r="H849" i="8"/>
  <c r="H850" i="8"/>
  <c r="H851" i="8"/>
  <c r="H852" i="8"/>
  <c r="H854" i="8"/>
  <c r="H855" i="8"/>
  <c r="H856" i="8"/>
  <c r="H857" i="8"/>
  <c r="H858" i="8"/>
  <c r="H859" i="8"/>
  <c r="H860" i="8"/>
  <c r="H861" i="8"/>
  <c r="H862" i="8"/>
  <c r="H863" i="8"/>
  <c r="H840" i="8"/>
  <c r="I842" i="8"/>
  <c r="I839" i="8" s="1"/>
  <c r="F842" i="8"/>
  <c r="F839" i="8" s="1"/>
  <c r="G842" i="8"/>
  <c r="G839" i="8" s="1"/>
  <c r="G815" i="8"/>
  <c r="G789" i="8"/>
  <c r="G766" i="8"/>
  <c r="G763" i="8" s="1"/>
  <c r="F754" i="8"/>
  <c r="G754" i="8"/>
  <c r="I754" i="8"/>
  <c r="F752" i="8"/>
  <c r="G752" i="8"/>
  <c r="I752" i="8"/>
  <c r="F746" i="8"/>
  <c r="G746" i="8"/>
  <c r="I746" i="8"/>
  <c r="F743" i="8"/>
  <c r="G743" i="8"/>
  <c r="I743" i="8"/>
  <c r="G698" i="8"/>
  <c r="I698" i="8"/>
  <c r="G677" i="8"/>
  <c r="I677" i="8"/>
  <c r="F659" i="8"/>
  <c r="F657" i="8" s="1"/>
  <c r="G659" i="8"/>
  <c r="G657" i="8" s="1"/>
  <c r="I657" i="8"/>
  <c r="G649" i="8"/>
  <c r="G635" i="8"/>
  <c r="G619" i="8"/>
  <c r="G607" i="8"/>
  <c r="G587" i="8"/>
  <c r="F584" i="8"/>
  <c r="G584" i="8"/>
  <c r="I584" i="8"/>
  <c r="F572" i="8"/>
  <c r="F570" i="8" s="1"/>
  <c r="G572" i="8"/>
  <c r="G570" i="8" s="1"/>
  <c r="I570" i="8"/>
  <c r="G547" i="8"/>
  <c r="I547" i="8"/>
  <c r="G527" i="8"/>
  <c r="I527" i="8"/>
  <c r="G509" i="8"/>
  <c r="I509" i="8"/>
  <c r="G494" i="8"/>
  <c r="F482" i="8"/>
  <c r="F451" i="8"/>
  <c r="G433" i="8"/>
  <c r="I433" i="8"/>
  <c r="G418" i="8"/>
  <c r="G406" i="8"/>
  <c r="I406" i="8"/>
  <c r="F374" i="8"/>
  <c r="G374" i="8"/>
  <c r="I374" i="8"/>
  <c r="G367" i="8"/>
  <c r="I367" i="8"/>
  <c r="I303" i="8"/>
  <c r="F303" i="8"/>
  <c r="G303" i="8"/>
  <c r="F275" i="8"/>
  <c r="G275" i="8"/>
  <c r="F257" i="8"/>
  <c r="G257" i="8"/>
  <c r="G245" i="8"/>
  <c r="F233" i="8"/>
  <c r="G233" i="8"/>
  <c r="F240" i="8"/>
  <c r="G240" i="8"/>
  <c r="G224" i="8"/>
  <c r="H215" i="8"/>
  <c r="F216" i="8"/>
  <c r="F214" i="8" s="1"/>
  <c r="G216" i="8"/>
  <c r="G214" i="8" s="1"/>
  <c r="I216" i="8"/>
  <c r="I214" i="8" s="1"/>
  <c r="G232" i="8" l="1"/>
  <c r="F202" i="8" l="1"/>
  <c r="G202" i="8"/>
  <c r="I202" i="8"/>
  <c r="F182" i="8"/>
  <c r="G182" i="8"/>
  <c r="G175" i="8"/>
  <c r="I175" i="8"/>
  <c r="F172" i="8"/>
  <c r="G172" i="8"/>
  <c r="H193" i="8"/>
  <c r="H194" i="8"/>
  <c r="H195" i="8"/>
  <c r="H197" i="8"/>
  <c r="H198" i="8"/>
  <c r="H199" i="8"/>
  <c r="H200" i="8"/>
  <c r="H201" i="8"/>
  <c r="H204" i="8"/>
  <c r="H205" i="8"/>
  <c r="H206" i="8"/>
  <c r="H207" i="8"/>
  <c r="H208" i="8"/>
  <c r="H209" i="8"/>
  <c r="H210" i="8"/>
  <c r="H211" i="8"/>
  <c r="H212" i="8"/>
  <c r="H219" i="8"/>
  <c r="H220" i="8"/>
  <c r="H221" i="8"/>
  <c r="H222" i="8"/>
  <c r="H225" i="8"/>
  <c r="H227" i="8"/>
  <c r="H228" i="8"/>
  <c r="H229" i="8"/>
  <c r="H230" i="8"/>
  <c r="H231" i="8"/>
  <c r="H234" i="8"/>
  <c r="H235" i="8"/>
  <c r="H236" i="8"/>
  <c r="H237" i="8"/>
  <c r="H238" i="8"/>
  <c r="H239" i="8"/>
  <c r="H233" i="8" s="1"/>
  <c r="H241" i="8"/>
  <c r="H240" i="8" s="1"/>
  <c r="H242" i="8"/>
  <c r="H244" i="8"/>
  <c r="H246" i="8"/>
  <c r="H248" i="8"/>
  <c r="H250" i="8"/>
  <c r="H251" i="8"/>
  <c r="H252" i="8"/>
  <c r="H253" i="8"/>
  <c r="H254" i="8"/>
  <c r="H255" i="8"/>
  <c r="H256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6" i="8"/>
  <c r="H275" i="8" s="1"/>
  <c r="H278" i="8"/>
  <c r="H280" i="8"/>
  <c r="H281" i="8"/>
  <c r="H282" i="8"/>
  <c r="H285" i="8"/>
  <c r="H287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4" i="8"/>
  <c r="H305" i="8"/>
  <c r="H303" i="8" s="1"/>
  <c r="H306" i="8"/>
  <c r="H307" i="8"/>
  <c r="H308" i="8"/>
  <c r="H309" i="8"/>
  <c r="H310" i="8"/>
  <c r="H311" i="8"/>
  <c r="H312" i="8"/>
  <c r="H314" i="8"/>
  <c r="H316" i="8"/>
  <c r="H320" i="8"/>
  <c r="H321" i="8"/>
  <c r="H322" i="8"/>
  <c r="H323" i="8"/>
  <c r="H324" i="8"/>
  <c r="H325" i="8"/>
  <c r="H326" i="8"/>
  <c r="H327" i="8"/>
  <c r="H328" i="8"/>
  <c r="H330" i="8"/>
  <c r="H331" i="8"/>
  <c r="H332" i="8"/>
  <c r="H333" i="8"/>
  <c r="H334" i="8"/>
  <c r="H335" i="8"/>
  <c r="H336" i="8"/>
  <c r="H351" i="8"/>
  <c r="H353" i="8"/>
  <c r="H355" i="8"/>
  <c r="H356" i="8"/>
  <c r="H357" i="8"/>
  <c r="H358" i="8"/>
  <c r="H359" i="8"/>
  <c r="H360" i="8"/>
  <c r="H361" i="8"/>
  <c r="H362" i="8"/>
  <c r="H364" i="8"/>
  <c r="H365" i="8"/>
  <c r="H366" i="8"/>
  <c r="H368" i="8"/>
  <c r="H369" i="8"/>
  <c r="H371" i="8"/>
  <c r="H372" i="8"/>
  <c r="H373" i="8"/>
  <c r="H378" i="8"/>
  <c r="H374" i="8" s="1"/>
  <c r="H380" i="8"/>
  <c r="H407" i="8"/>
  <c r="H409" i="8"/>
  <c r="H410" i="8"/>
  <c r="H411" i="8"/>
  <c r="H412" i="8"/>
  <c r="H413" i="8"/>
  <c r="H414" i="8"/>
  <c r="H415" i="8"/>
  <c r="H416" i="8"/>
  <c r="H417" i="8"/>
  <c r="H419" i="8"/>
  <c r="H421" i="8"/>
  <c r="H422" i="8"/>
  <c r="H424" i="8"/>
  <c r="H425" i="8"/>
  <c r="H426" i="8"/>
  <c r="H427" i="8"/>
  <c r="H428" i="8"/>
  <c r="H430" i="8"/>
  <c r="H431" i="8"/>
  <c r="H432" i="8"/>
  <c r="H434" i="8"/>
  <c r="H436" i="8"/>
  <c r="H437" i="8"/>
  <c r="H438" i="8"/>
  <c r="H440" i="8"/>
  <c r="H441" i="8"/>
  <c r="H442" i="8"/>
  <c r="H443" i="8"/>
  <c r="H444" i="8"/>
  <c r="H445" i="8"/>
  <c r="H446" i="8"/>
  <c r="H448" i="8"/>
  <c r="H449" i="8"/>
  <c r="H450" i="8"/>
  <c r="H452" i="8"/>
  <c r="H454" i="8"/>
  <c r="H455" i="8"/>
  <c r="H457" i="8"/>
  <c r="H458" i="8"/>
  <c r="H459" i="8"/>
  <c r="H460" i="8"/>
  <c r="H462" i="8"/>
  <c r="H464" i="8"/>
  <c r="H465" i="8"/>
  <c r="H466" i="8"/>
  <c r="H468" i="8"/>
  <c r="H469" i="8"/>
  <c r="H470" i="8"/>
  <c r="H483" i="8"/>
  <c r="H484" i="8"/>
  <c r="H485" i="8"/>
  <c r="H488" i="8"/>
  <c r="H489" i="8"/>
  <c r="H490" i="8"/>
  <c r="H492" i="8"/>
  <c r="H493" i="8"/>
  <c r="H496" i="8"/>
  <c r="H498" i="8"/>
  <c r="H499" i="8"/>
  <c r="H500" i="8"/>
  <c r="H501" i="8"/>
  <c r="H502" i="8"/>
  <c r="H503" i="8"/>
  <c r="H504" i="8"/>
  <c r="H505" i="8"/>
  <c r="H506" i="8"/>
  <c r="H507" i="8"/>
  <c r="H508" i="8"/>
  <c r="H510" i="8"/>
  <c r="H512" i="8"/>
  <c r="H513" i="8"/>
  <c r="H515" i="8"/>
  <c r="H516" i="8"/>
  <c r="H517" i="8"/>
  <c r="H518" i="8"/>
  <c r="H519" i="8"/>
  <c r="H520" i="8"/>
  <c r="H521" i="8"/>
  <c r="H522" i="8"/>
  <c r="H523" i="8"/>
  <c r="H524" i="8"/>
  <c r="H525" i="8"/>
  <c r="H528" i="8"/>
  <c r="H530" i="8"/>
  <c r="H531" i="8"/>
  <c r="H533" i="8"/>
  <c r="H534" i="8"/>
  <c r="H535" i="8"/>
  <c r="H536" i="8"/>
  <c r="H537" i="8"/>
  <c r="H538" i="8"/>
  <c r="H539" i="8"/>
  <c r="H540" i="8"/>
  <c r="H541" i="8"/>
  <c r="H542" i="8"/>
  <c r="H543" i="8"/>
  <c r="H545" i="8"/>
  <c r="H546" i="8"/>
  <c r="H548" i="8"/>
  <c r="H550" i="8"/>
  <c r="H551" i="8"/>
  <c r="H552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1" i="8"/>
  <c r="H573" i="8"/>
  <c r="H574" i="8"/>
  <c r="H575" i="8"/>
  <c r="H576" i="8"/>
  <c r="H577" i="8"/>
  <c r="H578" i="8"/>
  <c r="H579" i="8"/>
  <c r="H580" i="8"/>
  <c r="H581" i="8"/>
  <c r="H582" i="8"/>
  <c r="H585" i="8"/>
  <c r="H586" i="8"/>
  <c r="H588" i="8"/>
  <c r="H590" i="8"/>
  <c r="H591" i="8"/>
  <c r="H592" i="8"/>
  <c r="H594" i="8"/>
  <c r="H595" i="8"/>
  <c r="H596" i="8"/>
  <c r="H597" i="8"/>
  <c r="H598" i="8"/>
  <c r="H599" i="8"/>
  <c r="H600" i="8"/>
  <c r="H601" i="8"/>
  <c r="H602" i="8"/>
  <c r="H604" i="8"/>
  <c r="H605" i="8"/>
  <c r="H606" i="8"/>
  <c r="H608" i="8"/>
  <c r="H610" i="8"/>
  <c r="H611" i="8"/>
  <c r="H612" i="8"/>
  <c r="H613" i="8"/>
  <c r="H614" i="8"/>
  <c r="H615" i="8"/>
  <c r="H616" i="8"/>
  <c r="H617" i="8"/>
  <c r="H618" i="8"/>
  <c r="H620" i="8"/>
  <c r="H622" i="8"/>
  <c r="H623" i="8"/>
  <c r="H624" i="8"/>
  <c r="H626" i="8"/>
  <c r="H627" i="8"/>
  <c r="H628" i="8"/>
  <c r="H629" i="8"/>
  <c r="H630" i="8"/>
  <c r="H631" i="8"/>
  <c r="H632" i="8"/>
  <c r="H633" i="8"/>
  <c r="H634" i="8"/>
  <c r="H636" i="8"/>
  <c r="H638" i="8"/>
  <c r="H639" i="8"/>
  <c r="H640" i="8"/>
  <c r="H641" i="8"/>
  <c r="H643" i="8"/>
  <c r="H644" i="8"/>
  <c r="H645" i="8"/>
  <c r="H646" i="8"/>
  <c r="H647" i="8"/>
  <c r="H648" i="8"/>
  <c r="H650" i="8"/>
  <c r="H652" i="8"/>
  <c r="H653" i="8"/>
  <c r="H656" i="8"/>
  <c r="H658" i="8"/>
  <c r="H660" i="8"/>
  <c r="H661" i="8"/>
  <c r="H663" i="8"/>
  <c r="H664" i="8"/>
  <c r="H665" i="8"/>
  <c r="H666" i="8"/>
  <c r="H667" i="8"/>
  <c r="H668" i="8"/>
  <c r="H669" i="8"/>
  <c r="H670" i="8"/>
  <c r="H671" i="8"/>
  <c r="H672" i="8"/>
  <c r="H673" i="8"/>
  <c r="H674" i="8"/>
  <c r="H675" i="8"/>
  <c r="H678" i="8"/>
  <c r="H680" i="8"/>
  <c r="H681" i="8"/>
  <c r="H683" i="8"/>
  <c r="H684" i="8"/>
  <c r="H685" i="8"/>
  <c r="H686" i="8"/>
  <c r="H687" i="8"/>
  <c r="H688" i="8"/>
  <c r="H689" i="8"/>
  <c r="H690" i="8"/>
  <c r="H691" i="8"/>
  <c r="H692" i="8"/>
  <c r="H693" i="8"/>
  <c r="H694" i="8"/>
  <c r="H695" i="8"/>
  <c r="H696" i="8"/>
  <c r="H697" i="8"/>
  <c r="H699" i="8"/>
  <c r="H701" i="8"/>
  <c r="H702" i="8"/>
  <c r="H704" i="8"/>
  <c r="H705" i="8"/>
  <c r="H706" i="8"/>
  <c r="H707" i="8"/>
  <c r="H708" i="8"/>
  <c r="H709" i="8"/>
  <c r="H710" i="8"/>
  <c r="H711" i="8"/>
  <c r="H713" i="8"/>
  <c r="H714" i="8"/>
  <c r="H715" i="8"/>
  <c r="H716" i="8"/>
  <c r="H717" i="8"/>
  <c r="H718" i="8"/>
  <c r="H741" i="8"/>
  <c r="H740" i="8" s="1"/>
  <c r="H742" i="8"/>
  <c r="H744" i="8"/>
  <c r="H745" i="8"/>
  <c r="H748" i="8"/>
  <c r="H749" i="8"/>
  <c r="H746" i="8" s="1"/>
  <c r="H750" i="8"/>
  <c r="H751" i="8"/>
  <c r="H753" i="8"/>
  <c r="H752" i="8" s="1"/>
  <c r="H755" i="8"/>
  <c r="H756" i="8"/>
  <c r="H757" i="8"/>
  <c r="H758" i="8"/>
  <c r="H759" i="8"/>
  <c r="H760" i="8"/>
  <c r="H764" i="8"/>
  <c r="H767" i="8"/>
  <c r="H768" i="8"/>
  <c r="H770" i="8"/>
  <c r="H771" i="8"/>
  <c r="H772" i="8"/>
  <c r="H773" i="8"/>
  <c r="H774" i="8"/>
  <c r="H775" i="8"/>
  <c r="H776" i="8"/>
  <c r="H778" i="8"/>
  <c r="H780" i="8"/>
  <c r="H782" i="8"/>
  <c r="H784" i="8"/>
  <c r="H785" i="8"/>
  <c r="H786" i="8"/>
  <c r="H787" i="8"/>
  <c r="H790" i="8"/>
  <c r="H791" i="8"/>
  <c r="H793" i="8"/>
  <c r="H816" i="8"/>
  <c r="H819" i="8"/>
  <c r="H821" i="8"/>
  <c r="H822" i="8"/>
  <c r="H823" i="8"/>
  <c r="H824" i="8"/>
  <c r="H825" i="8"/>
  <c r="H826" i="8"/>
  <c r="H827" i="8"/>
  <c r="H828" i="8"/>
  <c r="H829" i="8"/>
  <c r="H830" i="8"/>
  <c r="H831" i="8"/>
  <c r="H832" i="8"/>
  <c r="H833" i="8"/>
  <c r="H834" i="8"/>
  <c r="H835" i="8"/>
  <c r="H836" i="8"/>
  <c r="H837" i="8"/>
  <c r="H838" i="8"/>
  <c r="H865" i="8"/>
  <c r="H864" i="8" s="1"/>
  <c r="H867" i="8"/>
  <c r="H869" i="8"/>
  <c r="H870" i="8"/>
  <c r="H872" i="8"/>
  <c r="H873" i="8"/>
  <c r="H874" i="8"/>
  <c r="H876" i="8"/>
  <c r="H877" i="8"/>
  <c r="H878" i="8"/>
  <c r="H879" i="8"/>
  <c r="H880" i="8"/>
  <c r="H881" i="8"/>
  <c r="H882" i="8"/>
  <c r="H883" i="8"/>
  <c r="H884" i="8"/>
  <c r="H885" i="8"/>
  <c r="H886" i="8"/>
  <c r="H887" i="8"/>
  <c r="H888" i="8"/>
  <c r="H890" i="8"/>
  <c r="H892" i="8"/>
  <c r="H893" i="8"/>
  <c r="H894" i="8"/>
  <c r="H896" i="8"/>
  <c r="H897" i="8"/>
  <c r="H898" i="8"/>
  <c r="H899" i="8"/>
  <c r="H900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6" i="8"/>
  <c r="H918" i="8"/>
  <c r="H919" i="8"/>
  <c r="H921" i="8"/>
  <c r="H920" i="8" s="1"/>
  <c r="H923" i="8"/>
  <c r="H925" i="8"/>
  <c r="H927" i="8"/>
  <c r="H929" i="8"/>
  <c r="H930" i="8"/>
  <c r="H931" i="8"/>
  <c r="H932" i="8"/>
  <c r="H933" i="8"/>
  <c r="H934" i="8"/>
  <c r="H935" i="8"/>
  <c r="H936" i="8"/>
  <c r="H937" i="8"/>
  <c r="H938" i="8"/>
  <c r="H939" i="8"/>
  <c r="H940" i="8"/>
  <c r="H941" i="8"/>
  <c r="H943" i="8"/>
  <c r="H944" i="8"/>
  <c r="H945" i="8"/>
  <c r="H946" i="8"/>
  <c r="H947" i="8"/>
  <c r="H949" i="8"/>
  <c r="H951" i="8"/>
  <c r="H952" i="8"/>
  <c r="H956" i="8"/>
  <c r="H958" i="8"/>
  <c r="H960" i="8"/>
  <c r="H961" i="8"/>
  <c r="H962" i="8"/>
  <c r="H964" i="8"/>
  <c r="H965" i="8"/>
  <c r="H966" i="8"/>
  <c r="H967" i="8"/>
  <c r="H968" i="8"/>
  <c r="H969" i="8"/>
  <c r="H970" i="8"/>
  <c r="H971" i="8"/>
  <c r="H972" i="8"/>
  <c r="H973" i="8"/>
  <c r="H974" i="8"/>
  <c r="H975" i="8"/>
  <c r="H976" i="8"/>
  <c r="H977" i="8"/>
  <c r="H978" i="8"/>
  <c r="H979" i="8"/>
  <c r="H981" i="8"/>
  <c r="H983" i="8"/>
  <c r="H985" i="8"/>
  <c r="H986" i="8"/>
  <c r="H990" i="8"/>
  <c r="H992" i="8"/>
  <c r="H993" i="8"/>
  <c r="H994" i="8"/>
  <c r="H996" i="8"/>
  <c r="H997" i="8"/>
  <c r="H998" i="8"/>
  <c r="H999" i="8"/>
  <c r="H1000" i="8"/>
  <c r="H1001" i="8"/>
  <c r="H1002" i="8"/>
  <c r="H1003" i="8"/>
  <c r="H1004" i="8"/>
  <c r="H1005" i="8"/>
  <c r="H1006" i="8"/>
  <c r="H1007" i="8"/>
  <c r="H1010" i="8"/>
  <c r="H1012" i="8"/>
  <c r="H1013" i="8"/>
  <c r="H1014" i="8"/>
  <c r="H1016" i="8"/>
  <c r="H1018" i="8"/>
  <c r="H1019" i="8"/>
  <c r="H1023" i="8"/>
  <c r="H1025" i="8"/>
  <c r="H1026" i="8"/>
  <c r="H1030" i="8"/>
  <c r="H1032" i="8"/>
  <c r="H1033" i="8"/>
  <c r="H1034" i="8"/>
  <c r="H1036" i="8"/>
  <c r="H1037" i="8"/>
  <c r="H1038" i="8"/>
  <c r="H1039" i="8"/>
  <c r="H1040" i="8"/>
  <c r="H1041" i="8"/>
  <c r="H1042" i="8"/>
  <c r="H1043" i="8"/>
  <c r="H1044" i="8"/>
  <c r="H1045" i="8"/>
  <c r="H1046" i="8"/>
  <c r="H1047" i="8"/>
  <c r="H1048" i="8"/>
  <c r="H1049" i="8"/>
  <c r="H1051" i="8"/>
  <c r="H1052" i="8"/>
  <c r="H1053" i="8"/>
  <c r="H1054" i="8"/>
  <c r="H1055" i="8"/>
  <c r="H1058" i="8"/>
  <c r="H1063" i="8"/>
  <c r="H1065" i="8"/>
  <c r="H1066" i="8"/>
  <c r="H1067" i="8"/>
  <c r="H1068" i="8"/>
  <c r="H1069" i="8"/>
  <c r="H1070" i="8"/>
  <c r="H1071" i="8"/>
  <c r="H1072" i="8"/>
  <c r="H1073" i="8"/>
  <c r="H1074" i="8"/>
  <c r="H1075" i="8"/>
  <c r="H1077" i="8"/>
  <c r="H1080" i="8"/>
  <c r="H1081" i="8"/>
  <c r="H1082" i="8"/>
  <c r="H1083" i="8"/>
  <c r="H1084" i="8"/>
  <c r="H1085" i="8"/>
  <c r="H1086" i="8"/>
  <c r="H1087" i="8"/>
  <c r="H1088" i="8"/>
  <c r="H1089" i="8"/>
  <c r="H1090" i="8"/>
  <c r="H1092" i="8"/>
  <c r="H1093" i="8"/>
  <c r="H1095" i="8"/>
  <c r="H1096" i="8"/>
  <c r="H1097" i="8"/>
  <c r="H1098" i="8"/>
  <c r="H1100" i="8"/>
  <c r="H1101" i="8"/>
  <c r="H1102" i="8"/>
  <c r="H1103" i="8"/>
  <c r="H1104" i="8"/>
  <c r="H1105" i="8"/>
  <c r="H1107" i="8"/>
  <c r="H1110" i="8"/>
  <c r="H1112" i="8"/>
  <c r="H1113" i="8"/>
  <c r="H1115" i="8"/>
  <c r="H1118" i="8"/>
  <c r="H1119" i="8"/>
  <c r="H1120" i="8"/>
  <c r="H1121" i="8"/>
  <c r="H1124" i="8"/>
  <c r="H1127" i="8"/>
  <c r="H1129" i="8"/>
  <c r="H1130" i="8"/>
  <c r="H1132" i="8"/>
  <c r="H1133" i="8"/>
  <c r="H1134" i="8"/>
  <c r="H1135" i="8"/>
  <c r="H1136" i="8"/>
  <c r="H1137" i="8"/>
  <c r="H1138" i="8"/>
  <c r="H1139" i="8"/>
  <c r="H1140" i="8"/>
  <c r="H1141" i="8"/>
  <c r="H1142" i="8"/>
  <c r="H1144" i="8"/>
  <c r="H1147" i="8"/>
  <c r="H1148" i="8"/>
  <c r="H1153" i="8"/>
  <c r="H1155" i="8"/>
  <c r="H1159" i="8"/>
  <c r="H1160" i="8"/>
  <c r="H1161" i="8"/>
  <c r="H1162" i="8"/>
  <c r="H1163" i="8"/>
  <c r="H1164" i="8"/>
  <c r="H1165" i="8"/>
  <c r="H1166" i="8"/>
  <c r="H1167" i="8"/>
  <c r="H1169" i="8"/>
  <c r="H1171" i="8"/>
  <c r="H1173" i="8"/>
  <c r="H1175" i="8"/>
  <c r="H1176" i="8"/>
  <c r="H1177" i="8"/>
  <c r="H1178" i="8"/>
  <c r="H1179" i="8"/>
  <c r="H1180" i="8"/>
  <c r="H1181" i="8"/>
  <c r="H1182" i="8"/>
  <c r="H1183" i="8"/>
  <c r="H1187" i="8"/>
  <c r="H1188" i="8"/>
  <c r="H1190" i="8"/>
  <c r="H1191" i="8"/>
  <c r="H1192" i="8"/>
  <c r="H1193" i="8"/>
  <c r="H1194" i="8"/>
  <c r="H1197" i="8"/>
  <c r="H1199" i="8"/>
  <c r="H1200" i="8"/>
  <c r="H1201" i="8"/>
  <c r="H1202" i="8"/>
  <c r="H1203" i="8"/>
  <c r="H1204" i="8"/>
  <c r="H1205" i="8"/>
  <c r="H1206" i="8"/>
  <c r="H1207" i="8"/>
  <c r="H1208" i="8"/>
  <c r="H1209" i="8"/>
  <c r="H1210" i="8"/>
  <c r="H1211" i="8"/>
  <c r="H1212" i="8"/>
  <c r="H1213" i="8"/>
  <c r="H1214" i="8"/>
  <c r="H1216" i="8"/>
  <c r="H1218" i="8"/>
  <c r="H1219" i="8"/>
  <c r="H1220" i="8"/>
  <c r="H1221" i="8"/>
  <c r="H1222" i="8"/>
  <c r="H1223" i="8"/>
  <c r="H1225" i="8"/>
  <c r="H1227" i="8"/>
  <c r="H1229" i="8"/>
  <c r="H1230" i="8"/>
  <c r="H1231" i="8"/>
  <c r="H1232" i="8"/>
  <c r="H1233" i="8"/>
  <c r="H1234" i="8"/>
  <c r="H1235" i="8"/>
  <c r="H1236" i="8"/>
  <c r="H1237" i="8"/>
  <c r="H1238" i="8"/>
  <c r="H1239" i="8"/>
  <c r="H1240" i="8"/>
  <c r="H1241" i="8"/>
  <c r="H1242" i="8"/>
  <c r="H1244" i="8"/>
  <c r="H1246" i="8"/>
  <c r="H1247" i="8"/>
  <c r="H1248" i="8"/>
  <c r="H1249" i="8"/>
  <c r="H1251" i="8"/>
  <c r="H1252" i="8"/>
  <c r="H1254" i="8"/>
  <c r="H1256" i="8"/>
  <c r="H1257" i="8"/>
  <c r="H1258" i="8"/>
  <c r="H1259" i="8"/>
  <c r="H1260" i="8"/>
  <c r="H1261" i="8"/>
  <c r="H1262" i="8"/>
  <c r="H1265" i="8"/>
  <c r="H1266" i="8"/>
  <c r="H1269" i="8"/>
  <c r="H1271" i="8"/>
  <c r="H1272" i="8"/>
  <c r="H1274" i="8"/>
  <c r="H1275" i="8"/>
  <c r="H1276" i="8"/>
  <c r="H1277" i="8"/>
  <c r="H1283" i="8"/>
  <c r="H1284" i="8"/>
  <c r="H173" i="8"/>
  <c r="H174" i="8"/>
  <c r="H177" i="8"/>
  <c r="H178" i="8"/>
  <c r="H180" i="8"/>
  <c r="H181" i="8"/>
  <c r="H183" i="8"/>
  <c r="H185" i="8"/>
  <c r="H187" i="8"/>
  <c r="H188" i="8"/>
  <c r="H189" i="8"/>
  <c r="H190" i="8"/>
  <c r="H191" i="8"/>
  <c r="H192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8" i="8"/>
  <c r="H129" i="8"/>
  <c r="H130" i="8"/>
  <c r="H131" i="8"/>
  <c r="H132" i="8"/>
  <c r="H133" i="8"/>
  <c r="H134" i="8"/>
  <c r="H135" i="8"/>
  <c r="H112" i="8"/>
  <c r="G101" i="8"/>
  <c r="G111" i="8"/>
  <c r="H1362" i="8"/>
  <c r="H1363" i="8"/>
  <c r="H482" i="8" l="1"/>
  <c r="H172" i="8"/>
  <c r="H257" i="8"/>
  <c r="H743" i="8"/>
  <c r="H584" i="8"/>
  <c r="H754" i="8"/>
  <c r="H216" i="8"/>
  <c r="H214" i="8" s="1"/>
  <c r="H572" i="8"/>
  <c r="H570" i="8" s="1"/>
  <c r="H1323" i="8" l="1"/>
  <c r="F1313" i="8"/>
  <c r="G1313" i="8"/>
  <c r="F1311" i="8"/>
  <c r="G1311" i="8"/>
  <c r="F1304" i="8"/>
  <c r="G1304" i="8"/>
  <c r="F1290" i="8"/>
  <c r="I1290" i="8"/>
  <c r="H1339" i="8"/>
  <c r="H1340" i="8"/>
  <c r="H1341" i="8"/>
  <c r="H1342" i="8"/>
  <c r="H1343" i="8"/>
  <c r="H1344" i="8"/>
  <c r="H1345" i="8"/>
  <c r="H1346" i="8"/>
  <c r="H1347" i="8"/>
  <c r="H1348" i="8"/>
  <c r="H1349" i="8"/>
  <c r="H1353" i="8"/>
  <c r="H1354" i="8"/>
  <c r="H1358" i="8"/>
  <c r="H1359" i="8"/>
  <c r="H1360" i="8"/>
  <c r="H1364" i="8"/>
  <c r="H1365" i="8"/>
  <c r="H1367" i="8"/>
  <c r="H1289" i="8"/>
  <c r="H1291" i="8"/>
  <c r="H1292" i="8"/>
  <c r="L1292" i="8" s="1"/>
  <c r="H1293" i="8"/>
  <c r="L1293" i="8" s="1"/>
  <c r="H1294" i="8"/>
  <c r="L1294" i="8" s="1"/>
  <c r="H1295" i="8"/>
  <c r="L1295" i="8" s="1"/>
  <c r="H1296" i="8"/>
  <c r="L1296" i="8" s="1"/>
  <c r="H1299" i="8"/>
  <c r="L1299" i="8" s="1"/>
  <c r="H1300" i="8"/>
  <c r="L1300" i="8" s="1"/>
  <c r="H1307" i="8"/>
  <c r="H1308" i="8"/>
  <c r="H1309" i="8"/>
  <c r="H1310" i="8"/>
  <c r="H1312" i="8"/>
  <c r="H1311" i="8" s="1"/>
  <c r="H1315" i="8"/>
  <c r="H1316" i="8"/>
  <c r="H1317" i="8"/>
  <c r="H1318" i="8"/>
  <c r="H1319" i="8"/>
  <c r="H1320" i="8"/>
  <c r="H1321" i="8"/>
  <c r="H1322" i="8"/>
  <c r="H1324" i="8"/>
  <c r="H1325" i="8"/>
  <c r="H1326" i="8"/>
  <c r="H1334" i="8"/>
  <c r="H1335" i="8"/>
  <c r="H1337" i="8"/>
  <c r="L1290" i="8" l="1"/>
  <c r="L1371" i="8" s="1"/>
  <c r="L1372" i="8" s="1"/>
  <c r="L1379" i="8" s="1"/>
  <c r="H1313" i="8"/>
  <c r="H1304" i="8"/>
  <c r="H1290" i="8"/>
  <c r="G92" i="8"/>
  <c r="H1371" i="8" l="1"/>
  <c r="H1198" i="8"/>
  <c r="E113" i="8" l="1"/>
  <c r="D1304" i="8" l="1"/>
  <c r="D1290" i="8"/>
  <c r="D1245" i="8" l="1"/>
  <c r="D1231" i="8"/>
  <c r="D1228" i="8" s="1"/>
  <c r="D1201" i="8" l="1"/>
  <c r="D1198" i="8" s="1"/>
  <c r="D1081" i="8"/>
  <c r="D1078" i="8" s="1"/>
  <c r="D1059" i="8"/>
  <c r="D1035" i="8"/>
  <c r="D1031" i="8" s="1"/>
  <c r="D995" i="8"/>
  <c r="D991" i="8" s="1"/>
  <c r="D756" i="8" l="1"/>
  <c r="D754" i="8" s="1"/>
  <c r="E752" i="8"/>
  <c r="D752" i="8"/>
  <c r="D748" i="8"/>
  <c r="D746" i="8" s="1"/>
  <c r="D553" i="8" l="1"/>
  <c r="D549" i="8" s="1"/>
  <c r="D532" i="8"/>
  <c r="D529" i="8" s="1"/>
  <c r="D511" i="8"/>
  <c r="D593" i="8"/>
  <c r="D589" i="8" s="1"/>
  <c r="D456" i="8"/>
  <c r="D453" i="8" s="1"/>
  <c r="D423" i="8"/>
  <c r="D420" i="8" s="1"/>
  <c r="D374" i="8"/>
  <c r="D305" i="8"/>
  <c r="D303" i="8" s="1"/>
  <c r="D352" i="8"/>
  <c r="D278" i="8"/>
  <c r="D260" i="8"/>
  <c r="D259" i="8" s="1"/>
  <c r="D235" i="8"/>
  <c r="D234" i="8" s="1"/>
  <c r="D233" i="8" s="1"/>
  <c r="D216" i="8" l="1"/>
  <c r="D203" i="8"/>
  <c r="D188" i="8"/>
  <c r="D184" i="8" s="1"/>
  <c r="D176" i="8"/>
  <c r="D160" i="8"/>
  <c r="D159" i="8" s="1"/>
  <c r="D144" i="8"/>
  <c r="D143" i="8" s="1"/>
  <c r="D113" i="8" l="1"/>
  <c r="D107" i="8"/>
  <c r="D103" i="8" s="1"/>
  <c r="E1270" i="8" l="1"/>
  <c r="H1270" i="8" l="1"/>
  <c r="E1290" i="8" l="1"/>
  <c r="E49" i="8"/>
  <c r="E995" i="8" l="1"/>
  <c r="H995" i="8" l="1"/>
  <c r="E991" i="8"/>
  <c r="E497" i="8"/>
  <c r="H497" i="8" s="1"/>
  <c r="E354" i="8"/>
  <c r="H354" i="8" s="1"/>
  <c r="D286" i="8"/>
  <c r="E288" i="8"/>
  <c r="H288" i="8" s="1"/>
  <c r="E746" i="8"/>
  <c r="E703" i="8"/>
  <c r="E700" i="8" s="1"/>
  <c r="E593" i="8"/>
  <c r="E572" i="8"/>
  <c r="E553" i="8"/>
  <c r="H553" i="8" s="1"/>
  <c r="E532" i="8"/>
  <c r="H532" i="8" s="1"/>
  <c r="H593" i="8" l="1"/>
  <c r="E589" i="8"/>
  <c r="H703" i="8"/>
  <c r="E698" i="8"/>
  <c r="H494" i="8"/>
  <c r="E549" i="8"/>
  <c r="H549" i="8" s="1"/>
  <c r="E529" i="8"/>
  <c r="H529" i="8" s="1"/>
  <c r="E286" i="8"/>
  <c r="E352" i="8"/>
  <c r="H352" i="8" s="1"/>
  <c r="H700" i="8"/>
  <c r="D451" i="8"/>
  <c r="E456" i="8"/>
  <c r="H456" i="8" s="1"/>
  <c r="E303" i="8"/>
  <c r="E41" i="8"/>
  <c r="E34" i="8"/>
  <c r="H698" i="8" l="1"/>
  <c r="H527" i="8"/>
  <c r="H547" i="8"/>
  <c r="E453" i="8"/>
  <c r="H453" i="8" s="1"/>
  <c r="E1304" i="8"/>
  <c r="H451" i="8" l="1"/>
  <c r="E451" i="8"/>
  <c r="E1059" i="8"/>
  <c r="E257" i="8" l="1"/>
  <c r="D1255" i="8" l="1"/>
  <c r="E1255" i="8"/>
  <c r="D1189" i="8"/>
  <c r="E1189" i="8"/>
  <c r="F1189" i="8"/>
  <c r="G1189" i="8"/>
  <c r="I1189" i="8"/>
  <c r="D1186" i="8"/>
  <c r="E1186" i="8"/>
  <c r="F1186" i="8"/>
  <c r="G1186" i="8"/>
  <c r="I1186" i="8"/>
  <c r="H1186" i="8" l="1"/>
  <c r="H1189" i="8"/>
  <c r="E1185" i="8"/>
  <c r="G1185" i="8"/>
  <c r="I1185" i="8"/>
  <c r="D1185" i="8"/>
  <c r="F1185" i="8"/>
  <c r="D1143" i="8"/>
  <c r="E1145" i="8"/>
  <c r="H1145" i="8" s="1"/>
  <c r="E514" i="8"/>
  <c r="H514" i="8" l="1"/>
  <c r="H1185" i="8"/>
  <c r="E1143" i="8"/>
  <c r="E1313" i="8" l="1"/>
  <c r="D5" i="8" l="1"/>
  <c r="D1311" i="8" l="1"/>
  <c r="D1371" i="8" s="1"/>
  <c r="E1311" i="8"/>
  <c r="E1371" i="8" s="1"/>
  <c r="D257" i="8"/>
  <c r="D682" i="8" l="1"/>
  <c r="D679" i="8" s="1"/>
  <c r="E682" i="8"/>
  <c r="H682" i="8" l="1"/>
  <c r="E679" i="8"/>
  <c r="D662" i="8"/>
  <c r="D659" i="8" s="1"/>
  <c r="D657" i="8" s="1"/>
  <c r="E662" i="8"/>
  <c r="H662" i="8" l="1"/>
  <c r="H679" i="8"/>
  <c r="E659" i="8"/>
  <c r="D1024" i="8"/>
  <c r="E1024" i="8"/>
  <c r="D950" i="8"/>
  <c r="E950" i="8"/>
  <c r="H950" i="8" s="1"/>
  <c r="H1024" i="8" l="1"/>
  <c r="H677" i="8"/>
  <c r="H659" i="8"/>
  <c r="E657" i="8"/>
  <c r="D820" i="8"/>
  <c r="D817" i="8" s="1"/>
  <c r="E820" i="8"/>
  <c r="E817" i="8" s="1"/>
  <c r="D769" i="8"/>
  <c r="D766" i="8" s="1"/>
  <c r="E769" i="8"/>
  <c r="E766" i="8" s="1"/>
  <c r="H820" i="8" l="1"/>
  <c r="H657" i="8"/>
  <c r="E1152" i="8"/>
  <c r="H1152" i="8" s="1"/>
  <c r="D1150" i="8"/>
  <c r="D1131" i="8"/>
  <c r="D1128" i="8" s="1"/>
  <c r="E1131" i="8"/>
  <c r="H1131" i="8" s="1"/>
  <c r="D1158" i="8"/>
  <c r="D1156" i="8" s="1"/>
  <c r="E1158" i="8"/>
  <c r="D1114" i="8"/>
  <c r="E1117" i="8"/>
  <c r="H1117" i="8" s="1"/>
  <c r="H817" i="8" l="1"/>
  <c r="H1158" i="8"/>
  <c r="E1150" i="8"/>
  <c r="E1116" i="8"/>
  <c r="E1128" i="8"/>
  <c r="E1156" i="8"/>
  <c r="D1094" i="8"/>
  <c r="E1094" i="8"/>
  <c r="H1128" i="8" l="1"/>
  <c r="E1114" i="8"/>
  <c r="E1076" i="8"/>
  <c r="H1076" i="8" s="1"/>
  <c r="D1076" i="8"/>
  <c r="D1064" i="8"/>
  <c r="D1061" i="8" s="1"/>
  <c r="E1064" i="8"/>
  <c r="D1057" i="8"/>
  <c r="E1061" i="8" l="1"/>
  <c r="D963" i="8"/>
  <c r="D959" i="8" s="1"/>
  <c r="E963" i="8"/>
  <c r="E928" i="8"/>
  <c r="E920" i="8"/>
  <c r="D920" i="8"/>
  <c r="D895" i="8"/>
  <c r="E895" i="8"/>
  <c r="E891" i="8" s="1"/>
  <c r="D871" i="8"/>
  <c r="D868" i="8" s="1"/>
  <c r="E871" i="8"/>
  <c r="D845" i="8"/>
  <c r="D842" i="8" s="1"/>
  <c r="D839" i="8" s="1"/>
  <c r="E845" i="8"/>
  <c r="E842" i="8" s="1"/>
  <c r="H928" i="8" l="1"/>
  <c r="E924" i="8"/>
  <c r="H871" i="8"/>
  <c r="E868" i="8"/>
  <c r="H845" i="8"/>
  <c r="H895" i="8"/>
  <c r="H963" i="8"/>
  <c r="H891" i="8"/>
  <c r="E795" i="8"/>
  <c r="E792" i="8" s="1"/>
  <c r="E1035" i="8"/>
  <c r="H795" i="8" l="1"/>
  <c r="H792" i="8" s="1"/>
  <c r="H1035" i="8"/>
  <c r="H842" i="8"/>
  <c r="H868" i="8"/>
  <c r="E839" i="8"/>
  <c r="E439" i="8"/>
  <c r="H439" i="8" s="1"/>
  <c r="D418" i="8"/>
  <c r="E423" i="8"/>
  <c r="H423" i="8" s="1"/>
  <c r="H866" i="8" l="1"/>
  <c r="H839" i="8"/>
  <c r="E420" i="8"/>
  <c r="E435" i="8"/>
  <c r="E1057" i="8"/>
  <c r="F1057" i="8"/>
  <c r="E1027" i="8"/>
  <c r="F1027" i="8"/>
  <c r="I1027" i="8"/>
  <c r="H1057" i="8" l="1"/>
  <c r="H435" i="8"/>
  <c r="E418" i="8"/>
  <c r="H433" i="8" l="1"/>
  <c r="D408" i="8"/>
  <c r="E408" i="8"/>
  <c r="H408" i="8" s="1"/>
  <c r="E374" i="8"/>
  <c r="E319" i="8"/>
  <c r="E315" i="8" s="1"/>
  <c r="D275" i="8"/>
  <c r="E275" i="8"/>
  <c r="D240" i="8"/>
  <c r="E240" i="8"/>
  <c r="E233" i="8"/>
  <c r="D226" i="8"/>
  <c r="D224" i="8" s="1"/>
  <c r="E226" i="8"/>
  <c r="H226" i="8" s="1"/>
  <c r="D214" i="8"/>
  <c r="E216" i="8"/>
  <c r="E203" i="8"/>
  <c r="H203" i="8" s="1"/>
  <c r="E172" i="8"/>
  <c r="E160" i="8"/>
  <c r="E138" i="8"/>
  <c r="H202" i="8" l="1"/>
  <c r="H224" i="8"/>
  <c r="H319" i="8"/>
  <c r="H406" i="8"/>
  <c r="E202" i="8"/>
  <c r="E214" i="8"/>
  <c r="E406" i="8"/>
  <c r="E159" i="8"/>
  <c r="E224" i="8"/>
  <c r="D213" i="8"/>
  <c r="E176" i="8"/>
  <c r="H176" i="8" s="1"/>
  <c r="F176" i="8"/>
  <c r="F175" i="8" s="1"/>
  <c r="E213" i="8" l="1"/>
  <c r="H175" i="8"/>
  <c r="E175" i="8"/>
  <c r="E313" i="8"/>
  <c r="I1017" i="8" l="1"/>
  <c r="I1015" i="8" s="1"/>
  <c r="I984" i="8"/>
  <c r="I982" i="8" s="1"/>
  <c r="I948" i="8"/>
  <c r="I917" i="8"/>
  <c r="I915" i="8" s="1"/>
  <c r="G1377" i="8"/>
  <c r="I1377" i="8"/>
  <c r="I1313" i="8"/>
  <c r="I1371" i="8" s="1"/>
  <c r="I1268" i="8"/>
  <c r="I1264" i="8"/>
  <c r="H1264" i="8" s="1"/>
  <c r="I1255" i="8"/>
  <c r="H1255" i="8" s="1"/>
  <c r="I1250" i="8"/>
  <c r="I1245" i="8"/>
  <c r="I1226" i="8"/>
  <c r="I1224" i="8"/>
  <c r="I1217" i="8"/>
  <c r="H1196" i="8"/>
  <c r="I1174" i="8"/>
  <c r="I1170" i="8"/>
  <c r="I1156" i="8"/>
  <c r="H1156" i="8" s="1"/>
  <c r="I1150" i="8"/>
  <c r="H1150" i="8" s="1"/>
  <c r="I1143" i="8"/>
  <c r="H1143" i="8" s="1"/>
  <c r="I1116" i="8"/>
  <c r="I1108" i="8"/>
  <c r="I1094" i="8"/>
  <c r="H1094" i="8" s="1"/>
  <c r="I1078" i="8"/>
  <c r="I1064" i="8"/>
  <c r="H1064" i="8" s="1"/>
  <c r="I1022" i="8"/>
  <c r="I991" i="8"/>
  <c r="I959" i="8"/>
  <c r="I924" i="8"/>
  <c r="I922" i="8" s="1"/>
  <c r="I769" i="8"/>
  <c r="I766" i="8" s="1"/>
  <c r="I763" i="8" s="1"/>
  <c r="I651" i="8"/>
  <c r="I649" i="8" s="1"/>
  <c r="I637" i="8"/>
  <c r="H637" i="8" s="1"/>
  <c r="I621" i="8"/>
  <c r="I619" i="8" s="1"/>
  <c r="I609" i="8"/>
  <c r="I607" i="8" s="1"/>
  <c r="I589" i="8"/>
  <c r="I451" i="8"/>
  <c r="I420" i="8"/>
  <c r="I286" i="8"/>
  <c r="I277" i="8"/>
  <c r="I257" i="8"/>
  <c r="I247" i="8"/>
  <c r="I245" i="8" s="1"/>
  <c r="I240" i="8"/>
  <c r="I233" i="8"/>
  <c r="I224" i="8"/>
  <c r="I184" i="8"/>
  <c r="I182" i="8" s="1"/>
  <c r="I172" i="8"/>
  <c r="I160" i="8"/>
  <c r="I147" i="8"/>
  <c r="I146" i="8" s="1"/>
  <c r="I144" i="8"/>
  <c r="I141" i="8"/>
  <c r="I138" i="8"/>
  <c r="I113" i="8"/>
  <c r="I103" i="8"/>
  <c r="I101" i="8" s="1"/>
  <c r="I49" i="8"/>
  <c r="H49" i="8" s="1"/>
  <c r="I41" i="8"/>
  <c r="H41" i="8" s="1"/>
  <c r="I34" i="8"/>
  <c r="H34" i="8" s="1"/>
  <c r="I10" i="8"/>
  <c r="I5" i="8"/>
  <c r="F103" i="8"/>
  <c r="F101" i="8" s="1"/>
  <c r="D1377" i="8"/>
  <c r="D1029" i="8"/>
  <c r="G1291" i="8"/>
  <c r="G1293" i="8"/>
  <c r="G1295" i="8"/>
  <c r="F1377" i="8"/>
  <c r="F1268" i="8"/>
  <c r="F1264" i="8"/>
  <c r="F1255" i="8"/>
  <c r="F1253" i="8"/>
  <c r="F1250" i="8"/>
  <c r="F1245" i="8"/>
  <c r="F1228" i="8"/>
  <c r="F1226" i="8" s="1"/>
  <c r="F1224" i="8"/>
  <c r="F1217" i="8"/>
  <c r="F1215" i="8" s="1"/>
  <c r="F1198" i="8"/>
  <c r="F1196" i="8" s="1"/>
  <c r="F1174" i="8"/>
  <c r="F1172" i="8" s="1"/>
  <c r="F1170" i="8"/>
  <c r="F1156" i="8"/>
  <c r="F1150" i="8"/>
  <c r="F1143" i="8"/>
  <c r="F1022" i="8"/>
  <c r="F1017" i="8"/>
  <c r="F1015" i="8" s="1"/>
  <c r="F948" i="8"/>
  <c r="F917" i="8"/>
  <c r="F915" i="8" s="1"/>
  <c r="G1027" i="8"/>
  <c r="G1057" i="8"/>
  <c r="G1082" i="8"/>
  <c r="G1084" i="8"/>
  <c r="G1085" i="8"/>
  <c r="G1086" i="8"/>
  <c r="G1087" i="8"/>
  <c r="G1088" i="8"/>
  <c r="G1089" i="8"/>
  <c r="G1090" i="8"/>
  <c r="G1092" i="8"/>
  <c r="G1220" i="8"/>
  <c r="G1221" i="8"/>
  <c r="G1222" i="8"/>
  <c r="G1223" i="8"/>
  <c r="G140" i="8"/>
  <c r="G167" i="8"/>
  <c r="G170" i="8"/>
  <c r="G171" i="8"/>
  <c r="G164" i="8" s="1"/>
  <c r="G149" i="8" s="1"/>
  <c r="G231" i="8"/>
  <c r="G285" i="8"/>
  <c r="G287" i="8"/>
  <c r="G288" i="8"/>
  <c r="G297" i="8"/>
  <c r="G298" i="8"/>
  <c r="G299" i="8"/>
  <c r="G300" i="8"/>
  <c r="G301" i="8"/>
  <c r="G302" i="8"/>
  <c r="G314" i="8"/>
  <c r="G313" i="8" s="1"/>
  <c r="G327" i="8"/>
  <c r="G453" i="8"/>
  <c r="G451" i="8" s="1"/>
  <c r="G483" i="8"/>
  <c r="G492" i="8"/>
  <c r="G493" i="8"/>
  <c r="G741" i="8"/>
  <c r="G740" i="8" s="1"/>
  <c r="G742" i="8"/>
  <c r="G137" i="8"/>
  <c r="G138" i="8"/>
  <c r="G100" i="8" s="1"/>
  <c r="G139" i="8"/>
  <c r="G39" i="8"/>
  <c r="G48" i="8"/>
  <c r="G73" i="8"/>
  <c r="G74" i="8"/>
  <c r="G75" i="8"/>
  <c r="G78" i="8"/>
  <c r="G80" i="8"/>
  <c r="G81" i="8"/>
  <c r="G95" i="8"/>
  <c r="G96" i="8"/>
  <c r="G97" i="8"/>
  <c r="F679" i="8"/>
  <c r="F677" i="8" s="1"/>
  <c r="F651" i="8"/>
  <c r="F649" i="8" s="1"/>
  <c r="F637" i="8"/>
  <c r="F635" i="8" s="1"/>
  <c r="F621" i="8"/>
  <c r="F619" i="8" s="1"/>
  <c r="F609" i="8"/>
  <c r="F607" i="8" s="1"/>
  <c r="F589" i="8"/>
  <c r="F587" i="8" s="1"/>
  <c r="F549" i="8"/>
  <c r="F547" i="8" s="1"/>
  <c r="F529" i="8"/>
  <c r="F527" i="8" s="1"/>
  <c r="F511" i="8"/>
  <c r="F509" i="8" s="1"/>
  <c r="F497" i="8"/>
  <c r="F494" i="8" s="1"/>
  <c r="F435" i="8"/>
  <c r="F433" i="8" s="1"/>
  <c r="F420" i="8"/>
  <c r="F418" i="8" s="1"/>
  <c r="F277" i="8"/>
  <c r="F247" i="8"/>
  <c r="F245" i="8" s="1"/>
  <c r="F232" i="8" s="1"/>
  <c r="F147" i="8"/>
  <c r="F146" i="8" s="1"/>
  <c r="F144" i="8"/>
  <c r="F769" i="8"/>
  <c r="F766" i="8" s="1"/>
  <c r="F763" i="8" s="1"/>
  <c r="F817" i="8"/>
  <c r="F815" i="8" s="1"/>
  <c r="F700" i="8"/>
  <c r="F698" i="8" s="1"/>
  <c r="F408" i="8"/>
  <c r="F406" i="8" s="1"/>
  <c r="F370" i="8"/>
  <c r="F367" i="8" s="1"/>
  <c r="F352" i="8"/>
  <c r="F350" i="8" s="1"/>
  <c r="F319" i="8"/>
  <c r="F315" i="8" s="1"/>
  <c r="F313" i="8" s="1"/>
  <c r="F286" i="8"/>
  <c r="F284" i="8" s="1"/>
  <c r="F226" i="8"/>
  <c r="F224" i="8" s="1"/>
  <c r="F1126" i="8"/>
  <c r="F1116" i="8"/>
  <c r="F1108" i="8"/>
  <c r="F1106" i="8" s="1"/>
  <c r="F1094" i="8"/>
  <c r="F1091" i="8" s="1"/>
  <c r="F1078" i="8"/>
  <c r="F1064" i="8"/>
  <c r="F1061" i="8" s="1"/>
  <c r="F1029" i="8"/>
  <c r="F991" i="8"/>
  <c r="F984" i="8"/>
  <c r="F982" i="8" s="1"/>
  <c r="F959" i="8"/>
  <c r="F957" i="8" s="1"/>
  <c r="F924" i="8"/>
  <c r="F922" i="8" s="1"/>
  <c r="F868" i="8"/>
  <c r="F866" i="8" s="1"/>
  <c r="F889" i="8"/>
  <c r="F166" i="8"/>
  <c r="F164" i="8" s="1"/>
  <c r="F159" i="8"/>
  <c r="F152" i="8"/>
  <c r="F150" i="8" s="1"/>
  <c r="F113" i="8"/>
  <c r="F111" i="8" s="1"/>
  <c r="F86" i="8"/>
  <c r="F49" i="8"/>
  <c r="F41" i="8"/>
  <c r="F34" i="8"/>
  <c r="F10" i="8"/>
  <c r="F5" i="8"/>
  <c r="D111" i="8"/>
  <c r="D1217" i="8"/>
  <c r="D1215" i="8" s="1"/>
  <c r="D651" i="8"/>
  <c r="D649" i="8" s="1"/>
  <c r="D164" i="8"/>
  <c r="D101" i="8"/>
  <c r="E10" i="8"/>
  <c r="D10" i="8"/>
  <c r="E587" i="8"/>
  <c r="D182" i="8"/>
  <c r="E433" i="8"/>
  <c r="E547" i="8"/>
  <c r="E1174" i="8"/>
  <c r="E1091" i="8"/>
  <c r="E1228" i="8"/>
  <c r="H1228" i="8" s="1"/>
  <c r="E1217" i="8"/>
  <c r="D1224" i="8"/>
  <c r="D743" i="8"/>
  <c r="D698" i="8"/>
  <c r="D677" i="8"/>
  <c r="D637" i="8"/>
  <c r="D635" i="8" s="1"/>
  <c r="D619" i="8"/>
  <c r="D609" i="8"/>
  <c r="D607" i="8" s="1"/>
  <c r="D587" i="8"/>
  <c r="D584" i="8"/>
  <c r="D570" i="8"/>
  <c r="D547" i="8"/>
  <c r="D527" i="8"/>
  <c r="D509" i="8"/>
  <c r="D497" i="8"/>
  <c r="D494" i="8" s="1"/>
  <c r="D433" i="8"/>
  <c r="D406" i="8"/>
  <c r="D367" i="8"/>
  <c r="D350" i="8"/>
  <c r="D284" i="8"/>
  <c r="D277" i="8"/>
  <c r="D247" i="8"/>
  <c r="D245" i="8" s="1"/>
  <c r="D202" i="8"/>
  <c r="D175" i="8"/>
  <c r="D172" i="8"/>
  <c r="D152" i="8"/>
  <c r="D150" i="8" s="1"/>
  <c r="D147" i="8"/>
  <c r="D146" i="8" s="1"/>
  <c r="D141" i="8"/>
  <c r="D138" i="8"/>
  <c r="D1267" i="8"/>
  <c r="D1264" i="8"/>
  <c r="D1253" i="8"/>
  <c r="D1250" i="8"/>
  <c r="D1226" i="8"/>
  <c r="D1196" i="8"/>
  <c r="D1174" i="8"/>
  <c r="D1172" i="8" s="1"/>
  <c r="D1170" i="8"/>
  <c r="D1154" i="8"/>
  <c r="D1126" i="8"/>
  <c r="D1106" i="8"/>
  <c r="D1091" i="8"/>
  <c r="D1027" i="8"/>
  <c r="D1022" i="8"/>
  <c r="D1017" i="8"/>
  <c r="D1015" i="8" s="1"/>
  <c r="D989" i="8"/>
  <c r="D984" i="8"/>
  <c r="D982" i="8" s="1"/>
  <c r="D957" i="8"/>
  <c r="D955" i="8"/>
  <c r="D948" i="8"/>
  <c r="D922" i="8"/>
  <c r="D917" i="8"/>
  <c r="D915" i="8" s="1"/>
  <c r="D891" i="8"/>
  <c r="D889" i="8" s="1"/>
  <c r="D866" i="8"/>
  <c r="D864" i="8"/>
  <c r="D815" i="8"/>
  <c r="D792" i="8"/>
  <c r="D789" i="8" s="1"/>
  <c r="D763" i="8"/>
  <c r="E570" i="8"/>
  <c r="D49" i="8"/>
  <c r="D41" i="8"/>
  <c r="E144" i="8"/>
  <c r="E754" i="8"/>
  <c r="E247" i="8"/>
  <c r="E184" i="8"/>
  <c r="E1253" i="8"/>
  <c r="H1253" i="8" s="1"/>
  <c r="E1224" i="8"/>
  <c r="E1245" i="8"/>
  <c r="E955" i="8"/>
  <c r="E1154" i="8"/>
  <c r="E917" i="8"/>
  <c r="E889" i="8"/>
  <c r="E527" i="8"/>
  <c r="E166" i="8"/>
  <c r="H166" i="8" s="1"/>
  <c r="H164" i="8" s="1"/>
  <c r="E152" i="8"/>
  <c r="H152" i="8" s="1"/>
  <c r="E1377" i="8"/>
  <c r="E1268" i="8"/>
  <c r="E1267" i="8" s="1"/>
  <c r="E1170" i="8"/>
  <c r="E1078" i="8"/>
  <c r="E984" i="8"/>
  <c r="E948" i="8"/>
  <c r="E743" i="8"/>
  <c r="E482" i="8"/>
  <c r="E147" i="8"/>
  <c r="E141" i="8"/>
  <c r="E86" i="8"/>
  <c r="E1250" i="8"/>
  <c r="E1126" i="8"/>
  <c r="E1108" i="8"/>
  <c r="E1022" i="8"/>
  <c r="E1017" i="8"/>
  <c r="E989" i="8"/>
  <c r="E959" i="8"/>
  <c r="E922" i="8"/>
  <c r="E866" i="8"/>
  <c r="E864" i="8"/>
  <c r="E677" i="8"/>
  <c r="E621" i="8"/>
  <c r="E609" i="8"/>
  <c r="E584" i="8"/>
  <c r="E511" i="8"/>
  <c r="H511" i="8" s="1"/>
  <c r="E370" i="8"/>
  <c r="H370" i="8" s="1"/>
  <c r="E284" i="8"/>
  <c r="E277" i="8"/>
  <c r="E5" i="8"/>
  <c r="E103" i="8"/>
  <c r="H621" i="8" l="1"/>
  <c r="H619" i="8" s="1"/>
  <c r="D100" i="8"/>
  <c r="F100" i="8"/>
  <c r="F283" i="8"/>
  <c r="H959" i="8"/>
  <c r="H103" i="8"/>
  <c r="H101" i="8" s="1"/>
  <c r="H141" i="8"/>
  <c r="I232" i="8"/>
  <c r="H984" i="8"/>
  <c r="H147" i="8"/>
  <c r="H1022" i="8"/>
  <c r="F149" i="8"/>
  <c r="I159" i="8"/>
  <c r="I149" i="8" s="1"/>
  <c r="H160" i="8"/>
  <c r="H1377" i="8"/>
  <c r="H5" i="8"/>
  <c r="H1108" i="8"/>
  <c r="H184" i="8"/>
  <c r="H182" i="8" s="1"/>
  <c r="H1217" i="8"/>
  <c r="H10" i="8"/>
  <c r="H86" i="8"/>
  <c r="H1268" i="8"/>
  <c r="G69" i="8"/>
  <c r="G68" i="8" s="1"/>
  <c r="F68" i="8"/>
  <c r="H651" i="8"/>
  <c r="H649" i="8" s="1"/>
  <c r="H1017" i="8"/>
  <c r="H277" i="8"/>
  <c r="H917" i="8"/>
  <c r="H609" i="8"/>
  <c r="H367" i="8"/>
  <c r="H509" i="8"/>
  <c r="H635" i="8"/>
  <c r="H1250" i="8"/>
  <c r="H948" i="8"/>
  <c r="H1078" i="8"/>
  <c r="H1170" i="8"/>
  <c r="H955" i="8"/>
  <c r="H1245" i="8"/>
  <c r="H1224" i="8"/>
  <c r="H789" i="8"/>
  <c r="H815" i="8"/>
  <c r="H1174" i="8"/>
  <c r="I284" i="8"/>
  <c r="H286" i="8"/>
  <c r="I418" i="8"/>
  <c r="H420" i="8"/>
  <c r="I587" i="8"/>
  <c r="H589" i="8"/>
  <c r="H769" i="8"/>
  <c r="H924" i="8"/>
  <c r="I989" i="8"/>
  <c r="H991" i="8"/>
  <c r="I1114" i="8"/>
  <c r="H1114" i="8" s="1"/>
  <c r="H1116" i="8"/>
  <c r="H247" i="8"/>
  <c r="I111" i="8"/>
  <c r="I100" i="8" s="1"/>
  <c r="H113" i="8"/>
  <c r="G1290" i="8"/>
  <c r="G1371" i="8" s="1"/>
  <c r="H1267" i="8"/>
  <c r="E143" i="8"/>
  <c r="E607" i="8"/>
  <c r="E619" i="8"/>
  <c r="E635" i="8"/>
  <c r="E789" i="8"/>
  <c r="E101" i="8"/>
  <c r="E1015" i="8"/>
  <c r="E150" i="8"/>
  <c r="H150" i="8" s="1"/>
  <c r="E164" i="8"/>
  <c r="E649" i="8"/>
  <c r="E367" i="8"/>
  <c r="E1106" i="8"/>
  <c r="E182" i="8"/>
  <c r="E915" i="8"/>
  <c r="E1226" i="8"/>
  <c r="H1226" i="8" s="1"/>
  <c r="E509" i="8"/>
  <c r="E982" i="8"/>
  <c r="E1215" i="8"/>
  <c r="E957" i="8"/>
  <c r="E146" i="8"/>
  <c r="H146" i="8" s="1"/>
  <c r="E815" i="8"/>
  <c r="E245" i="8"/>
  <c r="E8" i="8"/>
  <c r="D8" i="8"/>
  <c r="D232" i="8"/>
  <c r="D762" i="8"/>
  <c r="D1184" i="8"/>
  <c r="G1078" i="8"/>
  <c r="G762" i="8" s="1"/>
  <c r="D149" i="8"/>
  <c r="E1031" i="8"/>
  <c r="H1031" i="8" s="1"/>
  <c r="G1250" i="8"/>
  <c r="G1017" i="8"/>
  <c r="F143" i="8"/>
  <c r="F213" i="8"/>
  <c r="G1217" i="8"/>
  <c r="D68" i="8"/>
  <c r="F8" i="8"/>
  <c r="I1091" i="8"/>
  <c r="H1091" i="8" s="1"/>
  <c r="F1154" i="8"/>
  <c r="E1172" i="8"/>
  <c r="F989" i="8"/>
  <c r="F1184" i="8"/>
  <c r="G286" i="8"/>
  <c r="E350" i="8"/>
  <c r="G284" i="8"/>
  <c r="E68" i="8"/>
  <c r="H68" i="8" s="1"/>
  <c r="F1371" i="8"/>
  <c r="G917" i="8"/>
  <c r="G86" i="8"/>
  <c r="I1106" i="8"/>
  <c r="F789" i="8"/>
  <c r="E494" i="8"/>
  <c r="G485" i="8"/>
  <c r="G482" i="8" s="1"/>
  <c r="E111" i="8"/>
  <c r="F1114" i="8"/>
  <c r="G984" i="8"/>
  <c r="I8" i="8"/>
  <c r="I94" i="8" s="1"/>
  <c r="I350" i="8"/>
  <c r="I889" i="8"/>
  <c r="H889" i="8" s="1"/>
  <c r="I1172" i="8"/>
  <c r="I1154" i="8"/>
  <c r="H1154" i="8" s="1"/>
  <c r="I1126" i="8"/>
  <c r="H1126" i="8" s="1"/>
  <c r="I315" i="8"/>
  <c r="I494" i="8"/>
  <c r="I1029" i="8"/>
  <c r="I143" i="8"/>
  <c r="I635" i="8"/>
  <c r="I957" i="8"/>
  <c r="I1061" i="8"/>
  <c r="H1061" i="8" s="1"/>
  <c r="I1215" i="8"/>
  <c r="I1184" i="8" s="1"/>
  <c r="E100" i="8" l="1"/>
  <c r="G283" i="8"/>
  <c r="G1285" i="8" s="1"/>
  <c r="F762" i="8"/>
  <c r="F1285" i="8" s="1"/>
  <c r="I762" i="8"/>
  <c r="H989" i="8"/>
  <c r="H922" i="8"/>
  <c r="H284" i="8"/>
  <c r="H159" i="8"/>
  <c r="H143" i="8"/>
  <c r="H766" i="8"/>
  <c r="H763" i="8" s="1"/>
  <c r="H8" i="8"/>
  <c r="H607" i="8"/>
  <c r="E149" i="8"/>
  <c r="H350" i="8"/>
  <c r="H1172" i="8"/>
  <c r="E763" i="8"/>
  <c r="H957" i="8"/>
  <c r="H1215" i="8"/>
  <c r="H982" i="8"/>
  <c r="H915" i="8"/>
  <c r="H1106" i="8"/>
  <c r="H1015" i="8"/>
  <c r="H587" i="8"/>
  <c r="H418" i="8"/>
  <c r="I313" i="8"/>
  <c r="I283" i="8" s="1"/>
  <c r="H315" i="8"/>
  <c r="H245" i="8"/>
  <c r="H232" i="8" s="1"/>
  <c r="H111" i="8"/>
  <c r="H100" i="8" s="1"/>
  <c r="E232" i="8"/>
  <c r="E1184" i="8"/>
  <c r="E1029" i="8"/>
  <c r="E283" i="8"/>
  <c r="F94" i="8"/>
  <c r="E94" i="8"/>
  <c r="D94" i="8"/>
  <c r="I213" i="8"/>
  <c r="H213" i="8" s="1"/>
  <c r="I1285" i="8" l="1"/>
  <c r="I1286" i="8" s="1"/>
  <c r="E762" i="8"/>
  <c r="F1286" i="8"/>
  <c r="F1372" i="8" s="1"/>
  <c r="H149" i="8"/>
  <c r="H283" i="8"/>
  <c r="H94" i="8"/>
  <c r="H1029" i="8"/>
  <c r="H1184" i="8"/>
  <c r="H313" i="8"/>
  <c r="G94" i="8"/>
  <c r="G1286" i="8" s="1"/>
  <c r="G1372" i="8" s="1"/>
  <c r="I1372" i="8" l="1"/>
  <c r="H762" i="8"/>
  <c r="G1379" i="8"/>
  <c r="G1378" i="8"/>
  <c r="E1285" i="8"/>
  <c r="H1285" i="8" l="1"/>
  <c r="E1286" i="8"/>
  <c r="E1372" i="8" s="1"/>
  <c r="H1286" i="8" l="1"/>
  <c r="H1372" i="8" s="1"/>
  <c r="I1379" i="8"/>
  <c r="H1379" i="8" l="1"/>
  <c r="F1378" i="8"/>
  <c r="F1379" i="8"/>
  <c r="E1379" i="8"/>
  <c r="E1378" i="8"/>
  <c r="D315" i="8"/>
  <c r="D313" i="8" s="1"/>
  <c r="D283" i="8" s="1"/>
  <c r="D1285" i="8" s="1"/>
  <c r="D1286" i="8" s="1"/>
  <c r="D1372" i="8" s="1"/>
  <c r="D1378" i="8" l="1"/>
  <c r="D137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N128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pt tule-laenud</t>
        </r>
      </text>
    </comment>
  </commentList>
</comments>
</file>

<file path=xl/sharedStrings.xml><?xml version="1.0" encoding="utf-8"?>
<sst xmlns="http://schemas.openxmlformats.org/spreadsheetml/2006/main" count="1875" uniqueCount="732">
  <si>
    <t>TARTU VALLA 2020. AASTA EELARVE EELNÕU</t>
  </si>
  <si>
    <t>I</t>
  </si>
  <si>
    <t>PÕHITEGEVUSE TULUD:</t>
  </si>
  <si>
    <t>klassi-</t>
  </si>
  <si>
    <t xml:space="preserve">Eelarve täitmine seisuga </t>
  </si>
  <si>
    <t>I lugemine</t>
  </si>
  <si>
    <t>II lugemine</t>
  </si>
  <si>
    <t>fikaator</t>
  </si>
  <si>
    <t>Tulude nimetus</t>
  </si>
  <si>
    <t>Eelarve täitmine seisuga 31.12.2019</t>
  </si>
  <si>
    <t>Eelarve 2020</t>
  </si>
  <si>
    <t>Parandustega EA 2020</t>
  </si>
  <si>
    <t>2020 Eelarve + ME</t>
  </si>
  <si>
    <t>EA 2020</t>
  </si>
  <si>
    <t>I LE muudatus</t>
  </si>
  <si>
    <t>II LE muudatus</t>
  </si>
  <si>
    <t>Lõplik eelarve</t>
  </si>
  <si>
    <t>Eelarve täitmine 30.11.2020</t>
  </si>
  <si>
    <t>Eelarve 2021</t>
  </si>
  <si>
    <t xml:space="preserve">30              </t>
  </si>
  <si>
    <t xml:space="preserve"> MAKSUTULUD</t>
  </si>
  <si>
    <t xml:space="preserve">3000            </t>
  </si>
  <si>
    <t xml:space="preserve"> Füüsilise isiku tulumaks</t>
  </si>
  <si>
    <t xml:space="preserve">3030            </t>
  </si>
  <si>
    <t xml:space="preserve"> Maamaks</t>
  </si>
  <si>
    <t xml:space="preserve">32              </t>
  </si>
  <si>
    <t xml:space="preserve"> KAUPADE JA TEENUSTE  MÜÜK</t>
  </si>
  <si>
    <t xml:space="preserve">320             </t>
  </si>
  <si>
    <t xml:space="preserve"> Riigilõivud</t>
  </si>
  <si>
    <t xml:space="preserve">3220            </t>
  </si>
  <si>
    <t>Tulud haridusalasest tegevusest</t>
  </si>
  <si>
    <t xml:space="preserve"> *üür - Lähte ÜG õpilaskodu muu majutus</t>
  </si>
  <si>
    <t xml:space="preserve"> *üür - Lähte ÜG õpilaskodu (õpilased)</t>
  </si>
  <si>
    <t xml:space="preserve"> *lastaiakohamaks teised OV-d</t>
  </si>
  <si>
    <t xml:space="preserve"> *koolikohamaks teised OV-d</t>
  </si>
  <si>
    <t xml:space="preserve"> *toiduraha Lähte LA</t>
  </si>
  <si>
    <t xml:space="preserve"> *toiduraha Kõrveküla LA</t>
  </si>
  <si>
    <t xml:space="preserve"> * toiduraha Raadi LA</t>
  </si>
  <si>
    <t xml:space="preserve"> * toiduraha Ripsik</t>
  </si>
  <si>
    <t xml:space="preserve"> *toit Laeva</t>
  </si>
  <si>
    <t xml:space="preserve"> *toit Tabivere LA</t>
  </si>
  <si>
    <t xml:space="preserve"> *muusikakooli kohamaks - teised OV-d</t>
  </si>
  <si>
    <t xml:space="preserve"> *muusikakooli õppemaks -lapsevanem</t>
  </si>
  <si>
    <t xml:space="preserve"> *õppemaks Lähte LA</t>
  </si>
  <si>
    <t xml:space="preserve"> *õppemaks Kõrveküla LA</t>
  </si>
  <si>
    <t xml:space="preserve"> * õppemaks Raadi LH</t>
  </si>
  <si>
    <t xml:space="preserve"> *õppemaks Ripsik</t>
  </si>
  <si>
    <t xml:space="preserve"> *õppemaks Laeva</t>
  </si>
  <si>
    <t xml:space="preserve"> *õppemaks Tabivere Lasteaed</t>
  </si>
  <si>
    <t xml:space="preserve"> *muud tulud</t>
  </si>
  <si>
    <t xml:space="preserve"> *Tabivere Huvikool</t>
  </si>
  <si>
    <t xml:space="preserve"> *töövihikud</t>
  </si>
  <si>
    <t xml:space="preserve"> *muud tulud toitlustamisest</t>
  </si>
  <si>
    <t xml:space="preserve">3221            </t>
  </si>
  <si>
    <t>Tulud kultuurialasest tegevusest</t>
  </si>
  <si>
    <t xml:space="preserve"> *Laeva kutuurimaja</t>
  </si>
  <si>
    <t xml:space="preserve"> *Tabivere rahvamaja</t>
  </si>
  <si>
    <t xml:space="preserve"> *Maarja-Magdaleena rahvamaja</t>
  </si>
  <si>
    <t>* Laeva ANK</t>
  </si>
  <si>
    <t>Tulud spordialasest tegevusest</t>
  </si>
  <si>
    <t xml:space="preserve"> * spordikooli õppemaks - lapsevanem   </t>
  </si>
  <si>
    <t xml:space="preserve"> * Lähte SPH - renditulud</t>
  </si>
  <si>
    <t xml:space="preserve"> * Kõrveküla SPH - renditulud</t>
  </si>
  <si>
    <t xml:space="preserve"> *Kõrveküla kooli SH</t>
  </si>
  <si>
    <t xml:space="preserve"> * spordikooli kohamaks - teised OV-d        </t>
  </si>
  <si>
    <t xml:space="preserve"> * Laeva spordihoone</t>
  </si>
  <si>
    <t xml:space="preserve"> * muud tulud</t>
  </si>
  <si>
    <t>Tulud sotsiaalasut.maj.tegevusest</t>
  </si>
  <si>
    <t xml:space="preserve"> *hooldekodu</t>
  </si>
  <si>
    <t xml:space="preserve"> *hooldekodu muud teenused</t>
  </si>
  <si>
    <t xml:space="preserve">  *Päevakeskuse tulu (riik)</t>
  </si>
  <si>
    <t xml:space="preserve">  *Toetatud elamise teenus (riik)</t>
  </si>
  <si>
    <t xml:space="preserve">  *Töötamise toetamine (riik)</t>
  </si>
  <si>
    <t xml:space="preserve">  *Päevakeskuse muu tulu</t>
  </si>
  <si>
    <t xml:space="preserve">  *Majutusteenused sotsiaalkorterites</t>
  </si>
  <si>
    <t xml:space="preserve"> *Pikaajaline kaitstud töö (riik)</t>
  </si>
  <si>
    <t xml:space="preserve"> *Pikaajaline kaitstud töö omatulu</t>
  </si>
  <si>
    <t xml:space="preserve"> *Transporditeenus</t>
  </si>
  <si>
    <t xml:space="preserve"> * Laeva sotsiaal (sverresson jm)</t>
  </si>
  <si>
    <t xml:space="preserve">3225            </t>
  </si>
  <si>
    <t>Tulud elamu-kommunaal tegevusest</t>
  </si>
  <si>
    <t>3229</t>
  </si>
  <si>
    <t>Tulud üldvalitsemisest</t>
  </si>
  <si>
    <t>3230</t>
  </si>
  <si>
    <t>Tulu trasporditeenustelt</t>
  </si>
  <si>
    <t xml:space="preserve">3233            </t>
  </si>
  <si>
    <t>Üüri- ja renditulud</t>
  </si>
  <si>
    <t xml:space="preserve">3237            </t>
  </si>
  <si>
    <t xml:space="preserve">Tulud õiguste müügist </t>
  </si>
  <si>
    <t xml:space="preserve">3238            </t>
  </si>
  <si>
    <t>Muu toodete ja teenuste müük</t>
  </si>
  <si>
    <t>SAADAVAD TOETUSED TEG:KULUDEKS</t>
  </si>
  <si>
    <t>Toetused tegevuskuludeks</t>
  </si>
  <si>
    <t xml:space="preserve">HTM </t>
  </si>
  <si>
    <t>HTM digiklass</t>
  </si>
  <si>
    <t>Kaitseministeerium</t>
  </si>
  <si>
    <t xml:space="preserve"> Kultuuriministeerium</t>
  </si>
  <si>
    <t>Maaeluministeerium</t>
  </si>
  <si>
    <t>Rahandusministeerium</t>
  </si>
  <si>
    <t>Rahandusministeerium - Piirissaare</t>
  </si>
  <si>
    <t>Siseministeerium</t>
  </si>
  <si>
    <t>350002</t>
  </si>
  <si>
    <t>val.sektor kulka</t>
  </si>
  <si>
    <t xml:space="preserve">350003          </t>
  </si>
  <si>
    <t>valitsussektori SA (treenerite töötasu)</t>
  </si>
  <si>
    <t>35008</t>
  </si>
  <si>
    <t>muudelt residentidelt</t>
  </si>
  <si>
    <t>35509</t>
  </si>
  <si>
    <t>mitteresidentidelt</t>
  </si>
  <si>
    <t xml:space="preserve">352             </t>
  </si>
  <si>
    <t xml:space="preserve"> Mittesihtotstarbelised toetused</t>
  </si>
  <si>
    <t>tasandusfond (lg 1)</t>
  </si>
  <si>
    <t>toetusfond (lg 2)</t>
  </si>
  <si>
    <t>352100</t>
  </si>
  <si>
    <t>tegevustoetused</t>
  </si>
  <si>
    <t xml:space="preserve">38              </t>
  </si>
  <si>
    <t>MUUD TEGEVUSTULUD</t>
  </si>
  <si>
    <t>38250</t>
  </si>
  <si>
    <t>Üleriigilisetähtsusega maardlate kaevandamisõiguse tasu</t>
  </si>
  <si>
    <t>38251</t>
  </si>
  <si>
    <t xml:space="preserve">Kohaliku tähtsusega maardlate kaevand.õiguse tasu </t>
  </si>
  <si>
    <t xml:space="preserve">382520          </t>
  </si>
  <si>
    <t xml:space="preserve">382540          </t>
  </si>
  <si>
    <t>38256</t>
  </si>
  <si>
    <t>Kalapüügiõiguse tasu</t>
  </si>
  <si>
    <t>3880</t>
  </si>
  <si>
    <t>3888</t>
  </si>
  <si>
    <t>Muud tulud</t>
  </si>
  <si>
    <t>I osa</t>
  </si>
  <si>
    <t>PÕHITEGEVUSE TULUD KOKKU</t>
  </si>
  <si>
    <t>II</t>
  </si>
  <si>
    <t>PÕHITEGEVUSE KULUD</t>
  </si>
  <si>
    <t>2020 eelarve</t>
  </si>
  <si>
    <t xml:space="preserve">01              </t>
  </si>
  <si>
    <t xml:space="preserve"> ÜLDISED VALITSUSSEKTORI TEENUSED</t>
  </si>
  <si>
    <t xml:space="preserve">01111           </t>
  </si>
  <si>
    <t xml:space="preserve"> Valla- ja linnavolikogu</t>
  </si>
  <si>
    <t xml:space="preserve">50              </t>
  </si>
  <si>
    <t xml:space="preserve">    Personalikulud (koos maksudega)</t>
  </si>
  <si>
    <t xml:space="preserve">55              </t>
  </si>
  <si>
    <t xml:space="preserve">    Majandamiskulud</t>
  </si>
  <si>
    <t xml:space="preserve">5500            </t>
  </si>
  <si>
    <t xml:space="preserve">    Administreerimiskulud (esindus, vastuvõtt)</t>
  </si>
  <si>
    <t xml:space="preserve">    Lähetuskulud</t>
  </si>
  <si>
    <t xml:space="preserve">5504            </t>
  </si>
  <si>
    <t xml:space="preserve">    Koolituskulud, üritused</t>
  </si>
  <si>
    <t xml:space="preserve">    Kinnistute, hoonete ja ruumide majand.kulud kokku </t>
  </si>
  <si>
    <t xml:space="preserve">    Info- ja kommunikats.kulud ning  hooldus</t>
  </si>
  <si>
    <t xml:space="preserve">    Muud (tr.teenus,sport, muu maj.kulu) </t>
  </si>
  <si>
    <t xml:space="preserve">01112           </t>
  </si>
  <si>
    <t xml:space="preserve"> Valla- ja linnavalitsus</t>
  </si>
  <si>
    <t xml:space="preserve">    Administreerimiskulud </t>
  </si>
  <si>
    <t xml:space="preserve">    Uurimis- ja arendustööde ostukulud</t>
  </si>
  <si>
    <t xml:space="preserve">5503            </t>
  </si>
  <si>
    <t xml:space="preserve">    Koolituskulud</t>
  </si>
  <si>
    <t xml:space="preserve">5511            </t>
  </si>
  <si>
    <t xml:space="preserve"> * küte- ja soojusenergia</t>
  </si>
  <si>
    <t xml:space="preserve"> * elekter</t>
  </si>
  <si>
    <t xml:space="preserve"> * vesi - ja kanalisatsioon</t>
  </si>
  <si>
    <t xml:space="preserve"> * korrashoiumaterjalid, lisaseadm. ja tarvikud</t>
  </si>
  <si>
    <t xml:space="preserve"> * korrashoiuteenus</t>
  </si>
  <si>
    <t>* valveteenused</t>
  </si>
  <si>
    <t xml:space="preserve"> * remonditeenus</t>
  </si>
  <si>
    <t>* kindlustusmaksed</t>
  </si>
  <si>
    <t>* muud kulud</t>
  </si>
  <si>
    <t xml:space="preserve">5513            </t>
  </si>
  <si>
    <t xml:space="preserve">    Sõidukite ülapidamiskulud</t>
  </si>
  <si>
    <t xml:space="preserve">5514            </t>
  </si>
  <si>
    <t xml:space="preserve">5515            </t>
  </si>
  <si>
    <t xml:space="preserve">    Inventari kulud ja hooldus</t>
  </si>
  <si>
    <t xml:space="preserve">5516            </t>
  </si>
  <si>
    <t xml:space="preserve">    Masinate ja seadmete ülalp.kulud (katlamajad)</t>
  </si>
  <si>
    <t xml:space="preserve">5522            </t>
  </si>
  <si>
    <t xml:space="preserve">    Meditsiinikulud ja hügieenitarbed</t>
  </si>
  <si>
    <t xml:space="preserve">5525            </t>
  </si>
  <si>
    <t xml:space="preserve">    Kultuuri- ja vaba aja sisust.kulud (üritused)</t>
  </si>
  <si>
    <t xml:space="preserve">    Muud kulud (riigilõiv, maamaks,saaste)</t>
  </si>
  <si>
    <t xml:space="preserve">01114           </t>
  </si>
  <si>
    <t xml:space="preserve"> Reservfond</t>
  </si>
  <si>
    <t>Reservfond</t>
  </si>
  <si>
    <t xml:space="preserve">01600           </t>
  </si>
  <si>
    <t>Muud teenused (valimised KOV +ühinemistoetus)</t>
  </si>
  <si>
    <t xml:space="preserve">    Personalikulud</t>
  </si>
  <si>
    <t xml:space="preserve">   Majandamiskulud</t>
  </si>
  <si>
    <t>01800</t>
  </si>
  <si>
    <t xml:space="preserve"> Üldiseloomuga ülekanded valitsussektoris</t>
  </si>
  <si>
    <t xml:space="preserve">    Antud toetused (EMOL, TOL, Leader-grupid, ÜTK)</t>
  </si>
  <si>
    <t>02</t>
  </si>
  <si>
    <t>RIIGIKAITSE</t>
  </si>
  <si>
    <t>02200</t>
  </si>
  <si>
    <t>Tsiviilkaitse</t>
  </si>
  <si>
    <t xml:space="preserve">03              </t>
  </si>
  <si>
    <t xml:space="preserve"> AVALIK KORD JA JULGEOLEK</t>
  </si>
  <si>
    <t>Päästeteenused</t>
  </si>
  <si>
    <t xml:space="preserve">04              </t>
  </si>
  <si>
    <t xml:space="preserve"> MAJANDUS</t>
  </si>
  <si>
    <t xml:space="preserve">045101          </t>
  </si>
  <si>
    <t xml:space="preserve"> Autotransport</t>
  </si>
  <si>
    <t xml:space="preserve">    Administreerimiskulud (sidekulu)</t>
  </si>
  <si>
    <t xml:space="preserve">5540            </t>
  </si>
  <si>
    <t xml:space="preserve">045102          </t>
  </si>
  <si>
    <t xml:space="preserve"> Valla teed , tänavad jm.rajatised (jooksev remont)</t>
  </si>
  <si>
    <t xml:space="preserve">   Rajatiste majandamiskulud  </t>
  </si>
  <si>
    <t xml:space="preserve">    Inventarikulu</t>
  </si>
  <si>
    <t>04520</t>
  </si>
  <si>
    <t>Veetransport</t>
  </si>
  <si>
    <t>04710</t>
  </si>
  <si>
    <t>Kaubandus ja laondus</t>
  </si>
  <si>
    <t xml:space="preserve">    Sihtotstarbelised eraldised</t>
  </si>
  <si>
    <t xml:space="preserve">04740           </t>
  </si>
  <si>
    <t xml:space="preserve"> Planeeringud, projektid ja muu arendustegevus</t>
  </si>
  <si>
    <t xml:space="preserve">    Majandamiskulud (projektide taotlused, arendus)</t>
  </si>
  <si>
    <t xml:space="preserve">    Planeerimis-, projekteerimis- ja arenduskulud</t>
  </si>
  <si>
    <t>049001</t>
  </si>
  <si>
    <t xml:space="preserve">Majanduse haldus </t>
  </si>
  <si>
    <t xml:space="preserve">    Administreerimiskulud</t>
  </si>
  <si>
    <t>* remonditeenus</t>
  </si>
  <si>
    <t xml:space="preserve"> * muud kulud</t>
  </si>
  <si>
    <t xml:space="preserve">    Rajatiste majanduskulud</t>
  </si>
  <si>
    <t>049003</t>
  </si>
  <si>
    <t xml:space="preserve">Tuuliku 11  (Tabivere lasteaia hoone)      </t>
  </si>
  <si>
    <t xml:space="preserve">   Kinnistute, hoonete, ruumide majandamiskulud</t>
  </si>
  <si>
    <t xml:space="preserve"> *muud kulud</t>
  </si>
  <si>
    <t xml:space="preserve">05              </t>
  </si>
  <si>
    <t xml:space="preserve"> KESKKONNAKAITSE</t>
  </si>
  <si>
    <t xml:space="preserve">05100           </t>
  </si>
  <si>
    <t xml:space="preserve"> Jäätmekäitlus (sh prügivedu)</t>
  </si>
  <si>
    <t xml:space="preserve">    Antud  toetused</t>
  </si>
  <si>
    <t xml:space="preserve">    Rajatiste majandamiskulud</t>
  </si>
  <si>
    <t>05101</t>
  </si>
  <si>
    <t>Avalike alade puhastus(teed,tänavad, haljasaalad)</t>
  </si>
  <si>
    <t xml:space="preserve">    Majandamiskulud (rajatised, haljasalad,  heakord)</t>
  </si>
  <si>
    <t xml:space="preserve">    Inventar</t>
  </si>
  <si>
    <t xml:space="preserve">    Muud majanduskulud</t>
  </si>
  <si>
    <t xml:space="preserve">06              </t>
  </si>
  <si>
    <t xml:space="preserve"> ELAMU- JA KOMMUNAALMAJANDUS</t>
  </si>
  <si>
    <t xml:space="preserve">06300           </t>
  </si>
  <si>
    <t xml:space="preserve"> Veevarustus</t>
  </si>
  <si>
    <t xml:space="preserve"> *remonditeenus</t>
  </si>
  <si>
    <t xml:space="preserve">06400           </t>
  </si>
  <si>
    <t xml:space="preserve"> Tänavavalgustus</t>
  </si>
  <si>
    <t xml:space="preserve">    Majandamiskulud (rajatiste korrashoid)</t>
  </si>
  <si>
    <t xml:space="preserve"> *elekter</t>
  </si>
  <si>
    <t xml:space="preserve">066051           </t>
  </si>
  <si>
    <t>Kalmistud</t>
  </si>
  <si>
    <t xml:space="preserve">    Arendustegevus</t>
  </si>
  <si>
    <t xml:space="preserve">    Eri- ja vormiriietus</t>
  </si>
  <si>
    <t>066052</t>
  </si>
  <si>
    <t>Elamumajandus (valla korterid)</t>
  </si>
  <si>
    <t>066053</t>
  </si>
  <si>
    <t>Loomade varjupaik</t>
  </si>
  <si>
    <t>Üldmeditsiiniteenused</t>
  </si>
  <si>
    <t xml:space="preserve">    Majandamiskulud, ravikindlustuseta</t>
  </si>
  <si>
    <t>* küte</t>
  </si>
  <si>
    <t xml:space="preserve">08              </t>
  </si>
  <si>
    <t xml:space="preserve"> VABA AEG, KULTUUR, RELIGIOON</t>
  </si>
  <si>
    <t xml:space="preserve">081021          </t>
  </si>
  <si>
    <t xml:space="preserve"> Kõrveküla Spordihall</t>
  </si>
  <si>
    <t>081023</t>
  </si>
  <si>
    <t xml:space="preserve"> Ülevallalised spordiüritused</t>
  </si>
  <si>
    <t xml:space="preserve">   Toetus</t>
  </si>
  <si>
    <t xml:space="preserve">   Koolituskulud</t>
  </si>
  <si>
    <t xml:space="preserve">    Kinnistute, hoonete ja ruumide majand.kulud </t>
  </si>
  <si>
    <t>081024</t>
  </si>
  <si>
    <t>Lähte Spordihall</t>
  </si>
  <si>
    <t xml:space="preserve">    * küte- ja soojusenergia</t>
  </si>
  <si>
    <t xml:space="preserve">    * elekter</t>
  </si>
  <si>
    <t xml:space="preserve">    * vesi - ja kanalisatsioon</t>
  </si>
  <si>
    <t xml:space="preserve">    * korrashoiumaterjalid, lisaseadm. ja tarvikud</t>
  </si>
  <si>
    <t xml:space="preserve">    * korrashoiuteenus</t>
  </si>
  <si>
    <t xml:space="preserve">    * valveteenused</t>
  </si>
  <si>
    <t xml:space="preserve">    * üür ja rent</t>
  </si>
  <si>
    <t xml:space="preserve">    * remonditeenus (restaureerim, lammutus)</t>
  </si>
  <si>
    <t xml:space="preserve">    * kindlustusmaksed</t>
  </si>
  <si>
    <t xml:space="preserve">    * muud kulud</t>
  </si>
  <si>
    <t xml:space="preserve">    Masinate ja sead.ülalp.kulud (katlamajad+ventilat)</t>
  </si>
  <si>
    <t>08102</t>
  </si>
  <si>
    <t>081025</t>
  </si>
  <si>
    <t xml:space="preserve"> Arvlemine spordiklubid</t>
  </si>
  <si>
    <t>081022</t>
  </si>
  <si>
    <t>Laeva Spordihoone</t>
  </si>
  <si>
    <t xml:space="preserve">   Administreerimiskulud</t>
  </si>
  <si>
    <t xml:space="preserve">    Õppevahendid ja kohamaksud OV-dele jm.</t>
  </si>
  <si>
    <t>081026</t>
  </si>
  <si>
    <t>Tartu Valla Spordiklubi</t>
  </si>
  <si>
    <t xml:space="preserve">   Tegevustoetus</t>
  </si>
  <si>
    <t xml:space="preserve">    Isikliku sõiduauto kasutus</t>
  </si>
  <si>
    <t>081027</t>
  </si>
  <si>
    <t>Terviserajad</t>
  </si>
  <si>
    <t xml:space="preserve">    Muud kulud</t>
  </si>
  <si>
    <t>Tabivere spordihoone</t>
  </si>
  <si>
    <t xml:space="preserve">     * küte</t>
  </si>
  <si>
    <t>081072</t>
  </si>
  <si>
    <t>Laeva Noortekeskus</t>
  </si>
  <si>
    <t xml:space="preserve">    Koolitus-/lähetus kulud</t>
  </si>
  <si>
    <t xml:space="preserve">    Kinnistute, hoonete ja ruumide majand.kulud</t>
  </si>
  <si>
    <t xml:space="preserve">    Muud mitmesugused majanduskulud</t>
  </si>
  <si>
    <t>081073</t>
  </si>
  <si>
    <t>Tabivere noortekeskus</t>
  </si>
  <si>
    <t xml:space="preserve"> * korrashoid</t>
  </si>
  <si>
    <t xml:space="preserve"> * jooksev remont</t>
  </si>
  <si>
    <t xml:space="preserve">   Toiduained</t>
  </si>
  <si>
    <t>Maarja-Magdaleena noortekeskus</t>
  </si>
  <si>
    <t xml:space="preserve">    Toiduained</t>
  </si>
  <si>
    <t>081076</t>
  </si>
  <si>
    <t>Lähte noortekeskus</t>
  </si>
  <si>
    <t xml:space="preserve">  *valvekulud</t>
  </si>
  <si>
    <t>081078</t>
  </si>
  <si>
    <t>Õpilasmalev</t>
  </si>
  <si>
    <t>081091</t>
  </si>
  <si>
    <t xml:space="preserve"> Ülevallalised kultuuriüritused</t>
  </si>
  <si>
    <t xml:space="preserve">    Antud toetused</t>
  </si>
  <si>
    <t xml:space="preserve">    Majandamiskulud  (ürituste korraldamine)</t>
  </si>
  <si>
    <t xml:space="preserve">082012          </t>
  </si>
  <si>
    <t>Lähte Ühisraamatukogu</t>
  </si>
  <si>
    <t xml:space="preserve">    Liikmemaks</t>
  </si>
  <si>
    <t xml:space="preserve">5523            </t>
  </si>
  <si>
    <t xml:space="preserve">    Teavikud ja kunstiesemed</t>
  </si>
  <si>
    <t xml:space="preserve">082013          </t>
  </si>
  <si>
    <t xml:space="preserve"> Äksi RK</t>
  </si>
  <si>
    <t xml:space="preserve">    Koolituskulud/lähetus</t>
  </si>
  <si>
    <t>* remonditeenus (restaureerim, lammutus), remondimaterjalid</t>
  </si>
  <si>
    <t xml:space="preserve"> *kindlustus</t>
  </si>
  <si>
    <t xml:space="preserve"> * rent </t>
  </si>
  <si>
    <t xml:space="preserve">082014          </t>
  </si>
  <si>
    <t xml:space="preserve"> Tammistu RK</t>
  </si>
  <si>
    <t xml:space="preserve">082015          </t>
  </si>
  <si>
    <t xml:space="preserve"> Vedu RK</t>
  </si>
  <si>
    <t xml:space="preserve">   Lähetuskulud</t>
  </si>
  <si>
    <t xml:space="preserve">082016          </t>
  </si>
  <si>
    <t xml:space="preserve">    Sõidukulud (isikl.auto kasutus)</t>
  </si>
  <si>
    <t xml:space="preserve">082017          </t>
  </si>
  <si>
    <t xml:space="preserve"> Kõrveküla RK (maakonna rmtk.)</t>
  </si>
  <si>
    <t xml:space="preserve">    Majandamiskulud (teavikud)</t>
  </si>
  <si>
    <t>082011</t>
  </si>
  <si>
    <t>Laeva RK</t>
  </si>
  <si>
    <t>082018</t>
  </si>
  <si>
    <t xml:space="preserve">Tabivere raamatukogu                             </t>
  </si>
  <si>
    <t xml:space="preserve">    Info- ja komm.tehnoloogia kulud</t>
  </si>
  <si>
    <t xml:space="preserve">    Inventari kulud</t>
  </si>
  <si>
    <t xml:space="preserve">    Kultuuri-ja vaba aja sisustamise kulud</t>
  </si>
  <si>
    <t>082019</t>
  </si>
  <si>
    <t xml:space="preserve">Elistvere raamatukogu                           </t>
  </si>
  <si>
    <t xml:space="preserve"> *remondimaterjalid</t>
  </si>
  <si>
    <t xml:space="preserve">    Töötervishoiu kulud</t>
  </si>
  <si>
    <t>0820110</t>
  </si>
  <si>
    <t xml:space="preserve">Maarja raamatukogu                          </t>
  </si>
  <si>
    <t>08201</t>
  </si>
  <si>
    <t>Piirissaare raamatukogu</t>
  </si>
  <si>
    <t>082021</t>
  </si>
  <si>
    <t>Laeva kultuurimaja</t>
  </si>
  <si>
    <t xml:space="preserve">* muud kulud </t>
  </si>
  <si>
    <t xml:space="preserve">    Sõidukite ülalpidamise kulud</t>
  </si>
  <si>
    <t>082023</t>
  </si>
  <si>
    <t xml:space="preserve">Maarja-Magdaleena rahvamaja                             </t>
  </si>
  <si>
    <t>* üür ja rent</t>
  </si>
  <si>
    <t>082022</t>
  </si>
  <si>
    <t>Tabivere rahvamaja</t>
  </si>
  <si>
    <t xml:space="preserve"> * üür ja rent</t>
  </si>
  <si>
    <t xml:space="preserve">    Tervisekontroll, meditsiinikulud</t>
  </si>
  <si>
    <t>082031</t>
  </si>
  <si>
    <t>Jääaja Keskus</t>
  </si>
  <si>
    <t xml:space="preserve">    Antud toetused (SA Saadjärve )</t>
  </si>
  <si>
    <t xml:space="preserve">    Administreerimiskulud kokku sh.    </t>
  </si>
  <si>
    <t>082032</t>
  </si>
  <si>
    <t>Tabivere muuseum</t>
  </si>
  <si>
    <t xml:space="preserve">    Toetused</t>
  </si>
  <si>
    <t xml:space="preserve">08300           </t>
  </si>
  <si>
    <t xml:space="preserve"> Valla ajaleht, veebileht</t>
  </si>
  <si>
    <t xml:space="preserve">08400           </t>
  </si>
  <si>
    <t xml:space="preserve"> Religioon</t>
  </si>
  <si>
    <t>45</t>
  </si>
  <si>
    <t xml:space="preserve">   Toetused</t>
  </si>
  <si>
    <t>08600</t>
  </si>
  <si>
    <t>Muu vaba aeg, kultuur</t>
  </si>
  <si>
    <t xml:space="preserve">09              </t>
  </si>
  <si>
    <t xml:space="preserve"> HARIDUS</t>
  </si>
  <si>
    <t xml:space="preserve">091101          </t>
  </si>
  <si>
    <t>korr</t>
  </si>
  <si>
    <t xml:space="preserve">    Antud toetused (Raadi SA-le)</t>
  </si>
  <si>
    <t xml:space="preserve">   *elekter</t>
  </si>
  <si>
    <t xml:space="preserve">   *vesi</t>
  </si>
  <si>
    <t xml:space="preserve">    *valve</t>
  </si>
  <si>
    <t xml:space="preserve">    * remondimaterjalid</t>
  </si>
  <si>
    <t>    * muud kulud</t>
  </si>
  <si>
    <t xml:space="preserve">   * kindlustus</t>
  </si>
  <si>
    <t xml:space="preserve">    Masinate ülalpidamise kulud (katlamaja+vent)</t>
  </si>
  <si>
    <t xml:space="preserve">5521            </t>
  </si>
  <si>
    <t xml:space="preserve">    Toiduained ja toitlustusteenused</t>
  </si>
  <si>
    <t xml:space="preserve">5524            </t>
  </si>
  <si>
    <t xml:space="preserve">    Õppevahendid</t>
  </si>
  <si>
    <t xml:space="preserve">091102          </t>
  </si>
  <si>
    <t xml:space="preserve">    *korrashoiuteenus</t>
  </si>
  <si>
    <t>    * valvekulud</t>
  </si>
  <si>
    <t>    * kindlustus</t>
  </si>
  <si>
    <t>    *üür ja rent</t>
  </si>
  <si>
    <t xml:space="preserve">    Sõidukite ülapidamiskulud (isikl.sõiduauto komp.)</t>
  </si>
  <si>
    <t xml:space="preserve">    Õppevahendid </t>
  </si>
  <si>
    <t>Laeva Lasteaed</t>
  </si>
  <si>
    <t xml:space="preserve">   * korrashoiuteenus</t>
  </si>
  <si>
    <t>    *muud kulud</t>
  </si>
  <si>
    <t>    *tulekahju sign</t>
  </si>
  <si>
    <t xml:space="preserve">    Sõidukite ülalpidamise kulud, v.a kaitseotstarbeli</t>
  </si>
  <si>
    <t xml:space="preserve">    Info- ja kommunikatsioonitehnoloogia kulud</t>
  </si>
  <si>
    <t xml:space="preserve">    Inventari kulud, v.a infotehnoloogia ja kaitseotst</t>
  </si>
  <si>
    <t>091106</t>
  </si>
  <si>
    <t>Raadi Lasteaed Ripsik</t>
  </si>
  <si>
    <t xml:space="preserve">091104          </t>
  </si>
  <si>
    <t xml:space="preserve"> Arvlemised,LA kohamaks (teised KOV +lapsehoid)</t>
  </si>
  <si>
    <t>091108</t>
  </si>
  <si>
    <t>Tabivere lasteaed</t>
  </si>
  <si>
    <t xml:space="preserve">    Ruumide majandamiskulud</t>
  </si>
  <si>
    <t xml:space="preserve">    *kindlustus</t>
  </si>
  <si>
    <t xml:space="preserve">    Muud mitmesugused majanduskulud (bussi kasutus)</t>
  </si>
  <si>
    <t xml:space="preserve">092121          </t>
  </si>
  <si>
    <t xml:space="preserve"> Kõrveküla PK vald</t>
  </si>
  <si>
    <t xml:space="preserve">    * korrashoiu- ja remondimaterjalid</t>
  </si>
  <si>
    <t xml:space="preserve">092122          </t>
  </si>
  <si>
    <t xml:space="preserve"> Kõrveküla PK  riik (õpetajad)</t>
  </si>
  <si>
    <t xml:space="preserve">    Õppekirjandus</t>
  </si>
  <si>
    <t>092125</t>
  </si>
  <si>
    <t xml:space="preserve"> Kõrveküla PK  juhid </t>
  </si>
  <si>
    <t>092126</t>
  </si>
  <si>
    <t>Laeva Põhikool</t>
  </si>
  <si>
    <t xml:space="preserve">    Teavikud </t>
  </si>
  <si>
    <t>092127</t>
  </si>
  <si>
    <t>Laeva Põhikool - riik</t>
  </si>
  <si>
    <t xml:space="preserve">   Õppevahendid</t>
  </si>
  <si>
    <t xml:space="preserve">Laeva PK  juhid </t>
  </si>
  <si>
    <t>09212</t>
  </si>
  <si>
    <t xml:space="preserve"> Hariduskulud teistele valdadele (põhikool)</t>
  </si>
  <si>
    <t>092128</t>
  </si>
  <si>
    <t xml:space="preserve">Tabivere Põhikool                           </t>
  </si>
  <si>
    <t xml:space="preserve">   Ruumide majandamiskulud</t>
  </si>
  <si>
    <t xml:space="preserve">   Sõidukite ülalpidamise kulud</t>
  </si>
  <si>
    <t xml:space="preserve">   Info- ja komm.tehnoloogia kulud</t>
  </si>
  <si>
    <t xml:space="preserve">   Inventari kulud</t>
  </si>
  <si>
    <t xml:space="preserve">    Tööriided</t>
  </si>
  <si>
    <t>092129</t>
  </si>
  <si>
    <t>Tabivere Põhikool - riik</t>
  </si>
  <si>
    <t>Tabivere PK juhid</t>
  </si>
  <si>
    <t>Maarja Põhikool</t>
  </si>
  <si>
    <t xml:space="preserve"> </t>
  </si>
  <si>
    <t xml:space="preserve">    * valvekulud</t>
  </si>
  <si>
    <t xml:space="preserve">    * remonditeenus</t>
  </si>
  <si>
    <t xml:space="preserve">   Kultuuri-ja vaba aja sisustamise kulud</t>
  </si>
  <si>
    <t xml:space="preserve">   Muud mitmesugused majanduskulud+erasmus 20000</t>
  </si>
  <si>
    <t>09212b</t>
  </si>
  <si>
    <t>Maarja Põhikool  - riik</t>
  </si>
  <si>
    <t>Maarja Põhikool juhid</t>
  </si>
  <si>
    <t>092124</t>
  </si>
  <si>
    <t>Lähte ÜG õpetajad riik</t>
  </si>
  <si>
    <t>092131</t>
  </si>
  <si>
    <t xml:space="preserve"> Lähte ÜG gümn.osa  õpetajad (riik)</t>
  </si>
  <si>
    <t xml:space="preserve">092201          </t>
  </si>
  <si>
    <t xml:space="preserve"> Lähte ÜG vald</t>
  </si>
  <si>
    <t xml:space="preserve">    Masinate ja seadmete ülalp.kulud (katlamajad, vent.)</t>
  </si>
  <si>
    <t xml:space="preserve">   Saastetasud</t>
  </si>
  <si>
    <t xml:space="preserve"> Lähte ÜG juhid </t>
  </si>
  <si>
    <t>Vooremaa digiklass/HEV projekt</t>
  </si>
  <si>
    <t>095101</t>
  </si>
  <si>
    <t xml:space="preserve"> Muusikakool</t>
  </si>
  <si>
    <t>,</t>
  </si>
  <si>
    <t xml:space="preserve">    Sõidukite ülapidamiskulud (isiklik sõiduauto)</t>
  </si>
  <si>
    <t>095102</t>
  </si>
  <si>
    <t xml:space="preserve"> Arvlemised - huvikoolide eest</t>
  </si>
  <si>
    <t>095104</t>
  </si>
  <si>
    <t xml:space="preserve"> Noorte huviharidus ja huvitegevus</t>
  </si>
  <si>
    <t>095103</t>
  </si>
  <si>
    <t>Tabivere Huvikool</t>
  </si>
  <si>
    <t xml:space="preserve">09600           </t>
  </si>
  <si>
    <t xml:space="preserve"> Koolitransport</t>
  </si>
  <si>
    <t>096011</t>
  </si>
  <si>
    <t>Koolitoit Kõrveküla PK</t>
  </si>
  <si>
    <t xml:space="preserve">    Majandamiskulud (köökide otsekulud)</t>
  </si>
  <si>
    <t xml:space="preserve">   Kinnistute, hoonete ja ruumide majand.kulud kokku </t>
  </si>
  <si>
    <t>096012</t>
  </si>
  <si>
    <t>Koolitoit Lähte ÜG</t>
  </si>
  <si>
    <t xml:space="preserve">   Majandamiskulud </t>
  </si>
  <si>
    <t xml:space="preserve"> *küte</t>
  </si>
  <si>
    <t xml:space="preserve"> *korrashoiumaterjalid</t>
  </si>
  <si>
    <t>*valve</t>
  </si>
  <si>
    <t xml:space="preserve">  Inventari kulud ja hooldus</t>
  </si>
  <si>
    <t xml:space="preserve">  Toiduained</t>
  </si>
  <si>
    <t xml:space="preserve">  Meditsiinikulud ja hügieenitarbed</t>
  </si>
  <si>
    <t>096013</t>
  </si>
  <si>
    <t>Koolitoit Laeva</t>
  </si>
  <si>
    <t xml:space="preserve">    Majandamiskulud </t>
  </si>
  <si>
    <t>096014</t>
  </si>
  <si>
    <t>Koolitoit Tabivere</t>
  </si>
  <si>
    <t xml:space="preserve">     Eririietus</t>
  </si>
  <si>
    <t>096015</t>
  </si>
  <si>
    <t>Koolitoit Maarja</t>
  </si>
  <si>
    <t>096021</t>
  </si>
  <si>
    <t>Lähte ÜG õpilaskodu</t>
  </si>
  <si>
    <t xml:space="preserve">    *remondimaterjalid</t>
  </si>
  <si>
    <t xml:space="preserve">   * remonditeenus</t>
  </si>
  <si>
    <t xml:space="preserve">    Masinate ja seadmete maj.</t>
  </si>
  <si>
    <t>096022</t>
  </si>
  <si>
    <t>Õpilaskodu kulud - teistele OV-dele</t>
  </si>
  <si>
    <t xml:space="preserve">   tegevustoetused</t>
  </si>
  <si>
    <t>096023</t>
  </si>
  <si>
    <t>Õpilaskodu Maarja</t>
  </si>
  <si>
    <t xml:space="preserve">10              </t>
  </si>
  <si>
    <t xml:space="preserve"> SOTSIAALNE KAITSE</t>
  </si>
  <si>
    <t xml:space="preserve">10121           </t>
  </si>
  <si>
    <t xml:space="preserve"> Puuetega inimeste toetused kokku sh.</t>
  </si>
  <si>
    <t xml:space="preserve">101211          </t>
  </si>
  <si>
    <t xml:space="preserve"> Hooldajatoetus</t>
  </si>
  <si>
    <t xml:space="preserve">4133            </t>
  </si>
  <si>
    <t xml:space="preserve">    Toetused puuetega inim.-tele ja nende hooldajatele</t>
  </si>
  <si>
    <t xml:space="preserve">4137            </t>
  </si>
  <si>
    <t xml:space="preserve">    Puudega inimese hooldaja - sots.maks</t>
  </si>
  <si>
    <t xml:space="preserve">101212          </t>
  </si>
  <si>
    <t xml:space="preserve"> Puudega laste hooldajatoetus</t>
  </si>
  <si>
    <t>Sotsiaalmaks</t>
  </si>
  <si>
    <t>101215</t>
  </si>
  <si>
    <t xml:space="preserve"> Invavahendid ja transport (puue)</t>
  </si>
  <si>
    <t xml:space="preserve">101216          </t>
  </si>
  <si>
    <t xml:space="preserve"> Hapniku (elektri) kompensatsioon</t>
  </si>
  <si>
    <t xml:space="preserve">101217          </t>
  </si>
  <si>
    <t xml:space="preserve">4138            </t>
  </si>
  <si>
    <t xml:space="preserve"> Viipekeele tõlgi toetus</t>
  </si>
  <si>
    <t>101218</t>
  </si>
  <si>
    <t>Muud teenused puuetega in-kodu kohandamine</t>
  </si>
  <si>
    <t>1012192</t>
  </si>
  <si>
    <t>Tabivere päevakeskus</t>
  </si>
  <si>
    <t xml:space="preserve">    Majandamiskulud  </t>
  </si>
  <si>
    <t xml:space="preserve"> * muud</t>
  </si>
  <si>
    <t xml:space="preserve">   Sotsiaalteenused</t>
  </si>
  <si>
    <t>1012191</t>
  </si>
  <si>
    <t>Pikaajaline kaitstud töö teenus</t>
  </si>
  <si>
    <t>    Õppevahendid </t>
  </si>
  <si>
    <t xml:space="preserve">10200           </t>
  </si>
  <si>
    <t xml:space="preserve"> Eakate hooldekodud kokku sh.</t>
  </si>
  <si>
    <t xml:space="preserve">102001          </t>
  </si>
  <si>
    <t xml:space="preserve">    Sotsiaalteenused</t>
  </si>
  <si>
    <t>Tabivere hooldekodu</t>
  </si>
  <si>
    <t xml:space="preserve">   Eririietus</t>
  </si>
  <si>
    <t xml:space="preserve">10201           </t>
  </si>
  <si>
    <t xml:space="preserve"> Muud toetused eakatele kokku sh.</t>
  </si>
  <si>
    <t xml:space="preserve">102012          </t>
  </si>
  <si>
    <t xml:space="preserve"> Küttepuude toetus (eakad)</t>
  </si>
  <si>
    <t xml:space="preserve">102013          </t>
  </si>
  <si>
    <t xml:space="preserve"> Ravimid ja raviteenused</t>
  </si>
  <si>
    <t xml:space="preserve">102014          </t>
  </si>
  <si>
    <t xml:space="preserve"> Muud toetused (raske.maj.olukord)</t>
  </si>
  <si>
    <t xml:space="preserve">10300           </t>
  </si>
  <si>
    <t>102015</t>
  </si>
  <si>
    <t>Sotsiaalkeskuse transport</t>
  </si>
  <si>
    <t>Majandamiskulud</t>
  </si>
  <si>
    <t>Asendus- ja järelhooldus (lapsed)</t>
  </si>
  <si>
    <t>Asendus- ja järelhooldus</t>
  </si>
  <si>
    <t xml:space="preserve">10402           </t>
  </si>
  <si>
    <t xml:space="preserve"> Muud pere-ja lastetoetused kokku sh.</t>
  </si>
  <si>
    <t xml:space="preserve">104021          </t>
  </si>
  <si>
    <t>Sünnitoetus</t>
  </si>
  <si>
    <t xml:space="preserve">104022          </t>
  </si>
  <si>
    <t xml:space="preserve"> Ranitsa- ja koolitoetus</t>
  </si>
  <si>
    <t xml:space="preserve">104023          </t>
  </si>
  <si>
    <t xml:space="preserve"> Lasteaia õppemaksu soodustus</t>
  </si>
  <si>
    <t xml:space="preserve">104024          </t>
  </si>
  <si>
    <t xml:space="preserve"> Sõidusoodustused</t>
  </si>
  <si>
    <t xml:space="preserve">104025          </t>
  </si>
  <si>
    <t xml:space="preserve"> Koolitoidu soodustus (teised OV d)</t>
  </si>
  <si>
    <t xml:space="preserve">104026          </t>
  </si>
  <si>
    <t xml:space="preserve"> Lapsehoiuteenus (raske ja sügav puue)</t>
  </si>
  <si>
    <t xml:space="preserve">104027          </t>
  </si>
  <si>
    <t xml:space="preserve"> Muud peretoetused (raske maj.olukord)</t>
  </si>
  <si>
    <t>104028</t>
  </si>
  <si>
    <t xml:space="preserve">10701           </t>
  </si>
  <si>
    <t xml:space="preserve"> Riiklik toimetulekutoetus kokku sh.</t>
  </si>
  <si>
    <t xml:space="preserve">107011         </t>
  </si>
  <si>
    <t xml:space="preserve"> Toimetulekutoetus ja täiendavad sots.toetused</t>
  </si>
  <si>
    <t xml:space="preserve">107012          </t>
  </si>
  <si>
    <t xml:space="preserve"> Sotsiaaltoetuste ja -teenuste haldamise kulud</t>
  </si>
  <si>
    <t xml:space="preserve">10900           </t>
  </si>
  <si>
    <t xml:space="preserve"> Muu sotsiaalne kaitse kokku sh.</t>
  </si>
  <si>
    <t xml:space="preserve">10900 1         </t>
  </si>
  <si>
    <t>Sotsiaalse kaitse haldus kokku sh.</t>
  </si>
  <si>
    <t xml:space="preserve">    Riigilõivud</t>
  </si>
  <si>
    <t xml:space="preserve">109002          </t>
  </si>
  <si>
    <t>Muud sotsiaalabitoetused</t>
  </si>
  <si>
    <t xml:space="preserve">109003          </t>
  </si>
  <si>
    <t>109004</t>
  </si>
  <si>
    <t>Projektipõhinr tegevus</t>
  </si>
  <si>
    <t>PÕHITEGEVUSE  KULUD KOKKU</t>
  </si>
  <si>
    <t>Põhitegevuse tulem</t>
  </si>
  <si>
    <t>III</t>
  </si>
  <si>
    <t>INVESTEERIMISTEGEVUS</t>
  </si>
  <si>
    <t>Põhivara soetuseks saadav sihtfin.sh</t>
  </si>
  <si>
    <t>Ühinemistoetus</t>
  </si>
  <si>
    <t>EAS Tabivere tööstusala</t>
  </si>
  <si>
    <t>Piirissare kanal kalandus/matkarada</t>
  </si>
  <si>
    <t>Tabivere kool</t>
  </si>
  <si>
    <t>Kõrveküla koolile REst</t>
  </si>
  <si>
    <t xml:space="preserve">Kuusisoo tee, </t>
  </si>
  <si>
    <t>Viinapruuli, Raadiraja tee</t>
  </si>
  <si>
    <t>Jäätmemajandus</t>
  </si>
  <si>
    <t>Hajaasustuse programm</t>
  </si>
  <si>
    <t>terviserajad, kultuurimin.</t>
  </si>
  <si>
    <t>Lähte jäähall/väljak (projekteerimine)</t>
  </si>
  <si>
    <t>LISA ea spordihoone</t>
  </si>
  <si>
    <t>Põhivara soetuseks antav sihtfin. sh.</t>
  </si>
  <si>
    <t>Raadi SA laenu tagasimakse</t>
  </si>
  <si>
    <t>045</t>
  </si>
  <si>
    <t>Rattaringlus</t>
  </si>
  <si>
    <t>Agrenska toetus</t>
  </si>
  <si>
    <t>veevarustus</t>
  </si>
  <si>
    <t>Maarja kogudus</t>
  </si>
  <si>
    <t>Põhivara müük</t>
  </si>
  <si>
    <t>Põhivara soetus, renoveerimine (-)</t>
  </si>
  <si>
    <t>Emajõe Veevärgi aktsiate ostmine</t>
  </si>
  <si>
    <t>01112</t>
  </si>
  <si>
    <t>Vallamaja hoone ATS</t>
  </si>
  <si>
    <t>Vallamaja katus</t>
  </si>
  <si>
    <t>ATV piirissaare</t>
  </si>
  <si>
    <t>03200</t>
  </si>
  <si>
    <t>Piirissaare pääste</t>
  </si>
  <si>
    <t>04510</t>
  </si>
  <si>
    <t>Majandus (teed)</t>
  </si>
  <si>
    <t>045102</t>
  </si>
  <si>
    <t>Kaasav eelarve</t>
  </si>
  <si>
    <t>Vahi tänav</t>
  </si>
  <si>
    <t>Kergliiklusteed</t>
  </si>
  <si>
    <t>Kooli tn Kõrveküla</t>
  </si>
  <si>
    <t>Kuusisoo tee</t>
  </si>
  <si>
    <t>Lasteaia tn Kõrvekülas</t>
  </si>
  <si>
    <t xml:space="preserve">Muuseumi tee pikendus </t>
  </si>
  <si>
    <t>Viinapruuli tn</t>
  </si>
  <si>
    <t>Raadiraja tn</t>
  </si>
  <si>
    <t>Ermi tn</t>
  </si>
  <si>
    <t>Hariduse tn</t>
  </si>
  <si>
    <t>Vasula 12</t>
  </si>
  <si>
    <t>Karjamõisa tee (Äksi)</t>
  </si>
  <si>
    <t>Mootorsaan</t>
  </si>
  <si>
    <t>04900</t>
  </si>
  <si>
    <t>Tabivere tööstusala</t>
  </si>
  <si>
    <t xml:space="preserve">Mänguväljakud </t>
  </si>
  <si>
    <t>06300</t>
  </si>
  <si>
    <t>Veevarustus</t>
  </si>
  <si>
    <t>Tuletõrje veevarustus</t>
  </si>
  <si>
    <t>06400</t>
  </si>
  <si>
    <t>Tänavavalgustus</t>
  </si>
  <si>
    <t>06605</t>
  </si>
  <si>
    <t>Piirissare avalik hoone (75 vallamaja + 10 generaator)</t>
  </si>
  <si>
    <t>Korteri ost</t>
  </si>
  <si>
    <t>Piirissaare puhkeala</t>
  </si>
  <si>
    <t>Piirissaare Põhjakanali rek</t>
  </si>
  <si>
    <t>Teemaade soetamine</t>
  </si>
  <si>
    <t>Lähte spordikool</t>
  </si>
  <si>
    <t>Äksi ANK sisustus</t>
  </si>
  <si>
    <t>08202</t>
  </si>
  <si>
    <t>Tammistu  rahvamaja rekonstrueerimine</t>
  </si>
  <si>
    <t>Lähte  ANK hoone ostmine</t>
  </si>
  <si>
    <t xml:space="preserve">                                                                        </t>
  </si>
  <si>
    <t>Kõrveküla spordihoone</t>
  </si>
  <si>
    <t xml:space="preserve">Kõrveküla põhikooli spordihoone </t>
  </si>
  <si>
    <t>Raadi jalpalliväljak</t>
  </si>
  <si>
    <t>Piirissaare kirik</t>
  </si>
  <si>
    <t>09110</t>
  </si>
  <si>
    <t>Maarja Lasteaed</t>
  </si>
  <si>
    <t>Tabivere kool sisustus</t>
  </si>
  <si>
    <t>Kõrveküla kool</t>
  </si>
  <si>
    <t xml:space="preserve">Maarja-Magdaleena Põhikool </t>
  </si>
  <si>
    <t>Lähte staadion ja kooli väliala (projekteerimine)</t>
  </si>
  <si>
    <t>Lähte Ühisgümnaasium, projekt</t>
  </si>
  <si>
    <t>Laeva kool</t>
  </si>
  <si>
    <t>Lähte kool, maarja kool generaatori sisendid</t>
  </si>
  <si>
    <t>10200</t>
  </si>
  <si>
    <t>Generaatorid 2tk</t>
  </si>
  <si>
    <t>Klaver</t>
  </si>
  <si>
    <t xml:space="preserve">38208           </t>
  </si>
  <si>
    <t>38208</t>
  </si>
  <si>
    <t>Finatstulud  (+)</t>
  </si>
  <si>
    <t xml:space="preserve">01700           </t>
  </si>
  <si>
    <t>Finatskulud  (-)</t>
  </si>
  <si>
    <t>INVESTEERIMISTEGEVUS KOKKU</t>
  </si>
  <si>
    <t>EELARVE TULEM (ülej.(+), puuduj. (-))</t>
  </si>
  <si>
    <t>IV</t>
  </si>
  <si>
    <t>FINANTSEERIMISTEGEVUS</t>
  </si>
  <si>
    <t>2585</t>
  </si>
  <si>
    <t>Kohustuste võtmine (+)</t>
  </si>
  <si>
    <t>2586</t>
  </si>
  <si>
    <t>Kohustuste tasumine (-)</t>
  </si>
  <si>
    <t>FINANTSEERIMISTEGEVUS KOKKU</t>
  </si>
  <si>
    <t>V</t>
  </si>
  <si>
    <t>LIKVIIDSETE VARADE MUUTUS:</t>
  </si>
  <si>
    <t>EELARVE TASAKAAL</t>
  </si>
  <si>
    <t>nõete ja kohustuste muutus tekkepõhiselt</t>
  </si>
  <si>
    <t xml:space="preserve">   Riigilõivud</t>
  </si>
  <si>
    <t>Tartu Valla Spordikool</t>
  </si>
  <si>
    <t>Kõrveküla kooli spordihoone</t>
  </si>
  <si>
    <t xml:space="preserve"> Kõrveküla RK  vald </t>
  </si>
  <si>
    <t>Tammistu külakeskus</t>
  </si>
  <si>
    <t xml:space="preserve"> Lähte Lasteaed</t>
  </si>
  <si>
    <t xml:space="preserve"> Kõrveküla Lasteaed koos Raadi lastehoiuga</t>
  </si>
  <si>
    <t>Tabivere Lasteaed</t>
  </si>
  <si>
    <t xml:space="preserve"> Matusetoetus</t>
  </si>
  <si>
    <t xml:space="preserve"> Matusetoetus </t>
  </si>
  <si>
    <t>Kriisiabi</t>
  </si>
  <si>
    <t>08103</t>
  </si>
  <si>
    <t>Laeva Lasteaia küttesüsteem</t>
  </si>
  <si>
    <t>Lähte jäähall/väljak (ehitus)</t>
  </si>
  <si>
    <t xml:space="preserve">Kõrveküla staadion </t>
  </si>
  <si>
    <t>Lõplik eelarve 2020</t>
  </si>
  <si>
    <t>Eelarve muudatus</t>
  </si>
  <si>
    <t xml:space="preserve"> *raamatukogu tasulised teenuses</t>
  </si>
  <si>
    <t xml:space="preserve"> *õpilasmalev</t>
  </si>
  <si>
    <t xml:space="preserve">3500 </t>
  </si>
  <si>
    <t>3500</t>
  </si>
  <si>
    <t>Vee erikasutus</t>
  </si>
  <si>
    <t>Trahvid</t>
  </si>
  <si>
    <t>Laekumine vee erikasutusest RT maardlad</t>
  </si>
  <si>
    <t xml:space="preserve">    *üür ja rent</t>
  </si>
  <si>
    <t xml:space="preserve">    Rajatiste majandamiskulud  </t>
  </si>
  <si>
    <t xml:space="preserve"> * valveteenused</t>
  </si>
  <si>
    <t xml:space="preserve"> * kindlustusmaksed</t>
  </si>
  <si>
    <t xml:space="preserve">  *üür ja rent</t>
  </si>
  <si>
    <t xml:space="preserve"> * remonditeenus (restaureerim, lammutus), remondimaterjalid</t>
  </si>
  <si>
    <t xml:space="preserve"> * kindlustus</t>
  </si>
  <si>
    <t xml:space="preserve"> * muud kulud </t>
  </si>
  <si>
    <t xml:space="preserve">   * remonditeenus (restaureerim, lammutus)</t>
  </si>
  <si>
    <t xml:space="preserve">   * muud kulud </t>
  </si>
  <si>
    <t xml:space="preserve">   * muud kulud</t>
  </si>
  <si>
    <t xml:space="preserve">   Teavikud</t>
  </si>
  <si>
    <t xml:space="preserve">    * kindlustus</t>
  </si>
  <si>
    <t>08400</t>
  </si>
  <si>
    <t>09510</t>
  </si>
  <si>
    <t xml:space="preserve">    Muud kulud (riigilõiv,saaste)</t>
  </si>
  <si>
    <t xml:space="preserve"> *muud hoonete ja ruumide kulud</t>
  </si>
  <si>
    <t xml:space="preserve">    *muud kulud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</si>
</sst>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0"/>
      <name val="Arial"/>
    </font>
    <font>
      <sz val="8"/>
      <name val="Tahoma"/>
      <family val="2"/>
    </font>
    <font>
      <b/>
      <sz val="8"/>
      <name val="Tahoma"/>
      <family val="2"/>
    </font>
    <font>
      <i/>
      <sz val="8"/>
      <name val="Tahoma"/>
      <family val="2"/>
    </font>
    <font>
      <sz val="8"/>
      <name val="Tahoma"/>
      <family val="2"/>
      <charset val="186"/>
    </font>
    <font>
      <i/>
      <sz val="8"/>
      <name val="Tahoma"/>
      <family val="2"/>
      <charset val="186"/>
    </font>
    <font>
      <b/>
      <sz val="8"/>
      <name val="Tahoma"/>
      <family val="2"/>
      <charset val="186"/>
    </font>
    <font>
      <sz val="10"/>
      <name val="Arial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sz val="9"/>
      <name val="Tahoma"/>
      <family val="2"/>
      <charset val="186"/>
    </font>
    <font>
      <b/>
      <sz val="9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b/>
      <i/>
      <sz val="8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8"/>
      <color rgb="FFFF0000"/>
      <name val="Tahoma"/>
      <family val="2"/>
      <charset val="186"/>
    </font>
    <font>
      <b/>
      <sz val="9"/>
      <color rgb="FFFF0000"/>
      <name val="Tahoma"/>
      <family val="2"/>
      <charset val="186"/>
    </font>
    <font>
      <sz val="9"/>
      <color rgb="FFFF0000"/>
      <name val="Tahoma"/>
      <family val="2"/>
      <charset val="186"/>
    </font>
    <font>
      <sz val="8"/>
      <color rgb="FFFF0000"/>
      <name val="Tahoma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000000"/>
      <name val="Tahoma"/>
      <family val="2"/>
      <charset val="186"/>
    </font>
    <font>
      <sz val="10"/>
      <color rgb="FFFF0000"/>
      <name val="Tahoma"/>
      <family val="2"/>
      <charset val="186"/>
    </font>
    <font>
      <b/>
      <sz val="10"/>
      <color rgb="FFFF0000"/>
      <name val="Tahoma"/>
      <family val="2"/>
      <charset val="186"/>
    </font>
    <font>
      <sz val="10"/>
      <color rgb="FF000000"/>
      <name val="Tahoma"/>
      <family val="2"/>
      <charset val="186"/>
    </font>
    <font>
      <i/>
      <sz val="10"/>
      <name val="Tahoma"/>
      <family val="2"/>
      <charset val="186"/>
    </font>
    <font>
      <sz val="10"/>
      <color theme="4"/>
      <name val="Tahoma"/>
      <family val="2"/>
      <charset val="186"/>
    </font>
    <font>
      <i/>
      <sz val="10"/>
      <color theme="4"/>
      <name val="Tahoma"/>
      <family val="2"/>
      <charset val="186"/>
    </font>
    <font>
      <b/>
      <i/>
      <sz val="10"/>
      <name val="Tahoma"/>
      <family val="2"/>
      <charset val="186"/>
    </font>
    <font>
      <b/>
      <sz val="10"/>
      <name val="Arial"/>
      <family val="2"/>
      <charset val="186"/>
    </font>
    <font>
      <sz val="10"/>
      <color rgb="FFC00000"/>
      <name val="Tahoma"/>
      <family val="2"/>
      <charset val="186"/>
    </font>
    <font>
      <i/>
      <sz val="10"/>
      <color rgb="FFFF0000"/>
      <name val="Tahoma"/>
      <family val="2"/>
      <charset val="186"/>
    </font>
    <font>
      <i/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color theme="1"/>
      <name val="Tahoma"/>
      <family val="2"/>
      <charset val="186"/>
    </font>
    <font>
      <sz val="10"/>
      <color theme="1"/>
      <name val="Tahoma"/>
      <family val="2"/>
      <charset val="186"/>
    </font>
    <font>
      <sz val="10"/>
      <name val="Tahoma"/>
      <family val="2"/>
    </font>
    <font>
      <b/>
      <sz val="9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rgb="FFC0000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FFFF"/>
      <name val="Tahoma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8" fillId="0" borderId="12" applyNumberFormat="0" applyFill="0" applyAlignment="0" applyProtection="0"/>
    <xf numFmtId="0" fontId="17" fillId="0" borderId="0"/>
    <xf numFmtId="0" fontId="7" fillId="0" borderId="0"/>
    <xf numFmtId="0" fontId="7" fillId="0" borderId="0"/>
  </cellStyleXfs>
  <cellXfs count="4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left"/>
    </xf>
    <xf numFmtId="0" fontId="5" fillId="0" borderId="0" xfId="0" applyFont="1"/>
    <xf numFmtId="3" fontId="0" fillId="0" borderId="0" xfId="0" applyNumberFormat="1"/>
    <xf numFmtId="0" fontId="1" fillId="3" borderId="0" xfId="0" applyFont="1" applyFill="1"/>
    <xf numFmtId="0" fontId="6" fillId="0" borderId="0" xfId="0" applyFont="1"/>
    <xf numFmtId="0" fontId="4" fillId="0" borderId="0" xfId="0" applyFont="1"/>
    <xf numFmtId="0" fontId="19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6" fillId="0" borderId="0" xfId="0" applyNumberFormat="1" applyFont="1" applyAlignment="1">
      <alignment horizontal="left"/>
    </xf>
    <xf numFmtId="0" fontId="20" fillId="0" borderId="0" xfId="0" applyFont="1"/>
    <xf numFmtId="0" fontId="12" fillId="0" borderId="0" xfId="0" applyFont="1"/>
    <xf numFmtId="0" fontId="13" fillId="0" borderId="0" xfId="0" applyFont="1"/>
    <xf numFmtId="0" fontId="21" fillId="0" borderId="0" xfId="0" applyFont="1"/>
    <xf numFmtId="0" fontId="1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15" fillId="0" borderId="0" xfId="0" applyFont="1"/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7" fillId="0" borderId="0" xfId="0" applyFont="1"/>
    <xf numFmtId="3" fontId="4" fillId="0" borderId="0" xfId="0" applyNumberFormat="1" applyFont="1"/>
    <xf numFmtId="3" fontId="19" fillId="0" borderId="0" xfId="0" applyNumberFormat="1" applyFont="1"/>
    <xf numFmtId="3" fontId="15" fillId="0" borderId="0" xfId="0" applyNumberFormat="1" applyFont="1"/>
    <xf numFmtId="3" fontId="14" fillId="0" borderId="1" xfId="0" applyNumberFormat="1" applyFont="1" applyBorder="1"/>
    <xf numFmtId="3" fontId="15" fillId="0" borderId="1" xfId="0" applyNumberFormat="1" applyFont="1" applyBorder="1"/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23" fillId="0" borderId="0" xfId="0" applyFont="1"/>
    <xf numFmtId="49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3" fontId="14" fillId="0" borderId="0" xfId="0" applyNumberFormat="1" applyFont="1"/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4" fontId="15" fillId="2" borderId="0" xfId="0" applyNumberFormat="1" applyFont="1" applyFill="1" applyAlignment="1">
      <alignment horizontal="center"/>
    </xf>
    <xf numFmtId="49" fontId="14" fillId="0" borderId="6" xfId="0" applyNumberFormat="1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7" xfId="0" applyFont="1" applyBorder="1"/>
    <xf numFmtId="3" fontId="14" fillId="0" borderId="7" xfId="0" applyNumberFormat="1" applyFont="1" applyBorder="1" applyAlignment="1">
      <alignment wrapText="1"/>
    </xf>
    <xf numFmtId="3" fontId="14" fillId="0" borderId="6" xfId="0" applyNumberFormat="1" applyFont="1" applyBorder="1"/>
    <xf numFmtId="3" fontId="14" fillId="0" borderId="16" xfId="0" applyNumberFormat="1" applyFont="1" applyBorder="1"/>
    <xf numFmtId="0" fontId="14" fillId="0" borderId="9" xfId="0" applyFont="1" applyBorder="1" applyAlignment="1">
      <alignment horizontal="left"/>
    </xf>
    <xf numFmtId="3" fontId="14" fillId="0" borderId="9" xfId="0" applyNumberFormat="1" applyFont="1" applyBorder="1"/>
    <xf numFmtId="3" fontId="14" fillId="0" borderId="17" xfId="0" applyNumberFormat="1" applyFont="1" applyBorder="1"/>
    <xf numFmtId="49" fontId="15" fillId="5" borderId="1" xfId="0" applyNumberFormat="1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5" fillId="5" borderId="1" xfId="0" applyFont="1" applyFill="1" applyBorder="1"/>
    <xf numFmtId="3" fontId="15" fillId="5" borderId="2" xfId="0" applyNumberFormat="1" applyFont="1" applyFill="1" applyBorder="1"/>
    <xf numFmtId="3" fontId="15" fillId="2" borderId="2" xfId="0" applyNumberFormat="1" applyFont="1" applyFill="1" applyBorder="1"/>
    <xf numFmtId="49" fontId="14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3" fontId="14" fillId="0" borderId="13" xfId="0" applyNumberFormat="1" applyFont="1" applyBorder="1"/>
    <xf numFmtId="3" fontId="14" fillId="5" borderId="1" xfId="0" applyNumberFormat="1" applyFont="1" applyFill="1" applyBorder="1"/>
    <xf numFmtId="3" fontId="15" fillId="5" borderId="1" xfId="0" applyNumberFormat="1" applyFont="1" applyFill="1" applyBorder="1"/>
    <xf numFmtId="49" fontId="15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3" fontId="24" fillId="0" borderId="1" xfId="0" applyNumberFormat="1" applyFont="1" applyBorder="1"/>
    <xf numFmtId="0" fontId="14" fillId="3" borderId="1" xfId="0" applyFont="1" applyFill="1" applyBorder="1"/>
    <xf numFmtId="3" fontId="14" fillId="3" borderId="1" xfId="0" applyNumberFormat="1" applyFont="1" applyFill="1" applyBorder="1"/>
    <xf numFmtId="3" fontId="25" fillId="0" borderId="1" xfId="0" applyNumberFormat="1" applyFont="1" applyBorder="1"/>
    <xf numFmtId="49" fontId="15" fillId="0" borderId="6" xfId="0" applyNumberFormat="1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3" fontId="26" fillId="0" borderId="1" xfId="0" applyNumberFormat="1" applyFont="1" applyBorder="1"/>
    <xf numFmtId="3" fontId="15" fillId="5" borderId="2" xfId="0" applyNumberFormat="1" applyFont="1" applyFill="1" applyBorder="1" applyAlignment="1">
      <alignment horizontal="right"/>
    </xf>
    <xf numFmtId="0" fontId="14" fillId="0" borderId="0" xfId="0" applyFont="1"/>
    <xf numFmtId="3" fontId="15" fillId="0" borderId="2" xfId="0" applyNumberFormat="1" applyFont="1" applyBorder="1"/>
    <xf numFmtId="3" fontId="14" fillId="0" borderId="2" xfId="0" applyNumberFormat="1" applyFont="1" applyBorder="1"/>
    <xf numFmtId="0" fontId="14" fillId="0" borderId="0" xfId="0" applyFont="1" applyAlignment="1">
      <alignment horizontal="right"/>
    </xf>
    <xf numFmtId="3" fontId="14" fillId="5" borderId="0" xfId="0" applyNumberFormat="1" applyFont="1" applyFill="1"/>
    <xf numFmtId="3" fontId="14" fillId="0" borderId="7" xfId="0" applyNumberFormat="1" applyFont="1" applyBorder="1" applyAlignment="1">
      <alignment horizontal="right"/>
    </xf>
    <xf numFmtId="0" fontId="14" fillId="0" borderId="2" xfId="0" applyFont="1" applyBorder="1" applyAlignment="1">
      <alignment horizontal="center"/>
    </xf>
    <xf numFmtId="3" fontId="15" fillId="5" borderId="1" xfId="0" applyNumberFormat="1" applyFont="1" applyFill="1" applyBorder="1" applyAlignment="1">
      <alignment horizontal="right"/>
    </xf>
    <xf numFmtId="49" fontId="15" fillId="4" borderId="1" xfId="0" applyNumberFormat="1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/>
    <xf numFmtId="3" fontId="15" fillId="4" borderId="2" xfId="0" applyNumberFormat="1" applyFont="1" applyFill="1" applyBorder="1" applyAlignment="1">
      <alignment horizontal="right"/>
    </xf>
    <xf numFmtId="3" fontId="15" fillId="0" borderId="0" xfId="0" applyNumberFormat="1" applyFont="1" applyAlignment="1">
      <alignment horizontal="right"/>
    </xf>
    <xf numFmtId="3" fontId="15" fillId="0" borderId="4" xfId="0" applyNumberFormat="1" applyFont="1" applyBorder="1" applyAlignment="1">
      <alignment horizontal="right"/>
    </xf>
    <xf numFmtId="3" fontId="14" fillId="0" borderId="4" xfId="0" applyNumberFormat="1" applyFont="1" applyBorder="1"/>
    <xf numFmtId="3" fontId="14" fillId="0" borderId="3" xfId="0" applyNumberFormat="1" applyFont="1" applyBorder="1" applyAlignment="1">
      <alignment horizontal="right"/>
    </xf>
    <xf numFmtId="3" fontId="15" fillId="4" borderId="2" xfId="0" applyNumberFormat="1" applyFont="1" applyFill="1" applyBorder="1"/>
    <xf numFmtId="3" fontId="15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15" fillId="4" borderId="1" xfId="0" applyNumberFormat="1" applyFont="1" applyFill="1" applyBorder="1"/>
    <xf numFmtId="0" fontId="14" fillId="4" borderId="1" xfId="0" applyFont="1" applyFill="1" applyBorder="1" applyAlignment="1">
      <alignment horizontal="left"/>
    </xf>
    <xf numFmtId="3" fontId="15" fillId="4" borderId="0" xfId="0" applyNumberFormat="1" applyFont="1" applyFill="1"/>
    <xf numFmtId="49" fontId="15" fillId="4" borderId="1" xfId="0" quotePrefix="1" applyNumberFormat="1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3" fontId="27" fillId="0" borderId="1" xfId="0" applyNumberFormat="1" applyFont="1" applyBorder="1"/>
    <xf numFmtId="0" fontId="14" fillId="0" borderId="2" xfId="0" applyFont="1" applyBorder="1"/>
    <xf numFmtId="3" fontId="15" fillId="0" borderId="13" xfId="0" applyNumberFormat="1" applyFont="1" applyBorder="1"/>
    <xf numFmtId="49" fontId="14" fillId="3" borderId="1" xfId="0" applyNumberFormat="1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5" fillId="3" borderId="1" xfId="0" applyFont="1" applyFill="1" applyBorder="1"/>
    <xf numFmtId="3" fontId="15" fillId="3" borderId="2" xfId="0" applyNumberFormat="1" applyFont="1" applyFill="1" applyBorder="1"/>
    <xf numFmtId="3" fontId="14" fillId="3" borderId="2" xfId="0" applyNumberFormat="1" applyFont="1" applyFill="1" applyBorder="1"/>
    <xf numFmtId="3" fontId="14" fillId="5" borderId="2" xfId="0" applyNumberFormat="1" applyFont="1" applyFill="1" applyBorder="1"/>
    <xf numFmtId="0" fontId="15" fillId="4" borderId="0" xfId="0" applyFont="1" applyFill="1"/>
    <xf numFmtId="0" fontId="14" fillId="3" borderId="1" xfId="0" applyFont="1" applyFill="1" applyBorder="1" applyAlignment="1">
      <alignment horizontal="left"/>
    </xf>
    <xf numFmtId="3" fontId="15" fillId="4" borderId="9" xfId="0" applyNumberFormat="1" applyFont="1" applyFill="1" applyBorder="1"/>
    <xf numFmtId="0" fontId="14" fillId="3" borderId="0" xfId="0" applyFont="1" applyFill="1"/>
    <xf numFmtId="3" fontId="14" fillId="3" borderId="0" xfId="0" applyNumberFormat="1" applyFont="1" applyFill="1"/>
    <xf numFmtId="3" fontId="15" fillId="0" borderId="2" xfId="0" applyNumberFormat="1" applyFont="1" applyBorder="1" applyAlignment="1">
      <alignment horizontal="right"/>
    </xf>
    <xf numFmtId="49" fontId="15" fillId="3" borderId="1" xfId="0" applyNumberFormat="1" applyFont="1" applyFill="1" applyBorder="1" applyAlignment="1">
      <alignment horizontal="left"/>
    </xf>
    <xf numFmtId="3" fontId="15" fillId="3" borderId="1" xfId="0" applyNumberFormat="1" applyFont="1" applyFill="1" applyBorder="1"/>
    <xf numFmtId="49" fontId="15" fillId="3" borderId="1" xfId="0" quotePrefix="1" applyNumberFormat="1" applyFont="1" applyFill="1" applyBorder="1" applyAlignment="1">
      <alignment horizontal="left"/>
    </xf>
    <xf numFmtId="0" fontId="15" fillId="5" borderId="1" xfId="0" applyFont="1" applyFill="1" applyBorder="1" applyAlignment="1">
      <alignment horizontal="left"/>
    </xf>
    <xf numFmtId="49" fontId="15" fillId="0" borderId="1" xfId="0" quotePrefix="1" applyNumberFormat="1" applyFont="1" applyBorder="1" applyAlignment="1">
      <alignment horizontal="left"/>
    </xf>
    <xf numFmtId="0" fontId="28" fillId="0" borderId="1" xfId="0" applyFont="1" applyBorder="1"/>
    <xf numFmtId="3" fontId="28" fillId="0" borderId="1" xfId="0" applyNumberFormat="1" applyFont="1" applyBorder="1"/>
    <xf numFmtId="3" fontId="14" fillId="4" borderId="1" xfId="0" applyNumberFormat="1" applyFont="1" applyFill="1" applyBorder="1"/>
    <xf numFmtId="1" fontId="15" fillId="3" borderId="1" xfId="0" applyNumberFormat="1" applyFont="1" applyFill="1" applyBorder="1"/>
    <xf numFmtId="0" fontId="14" fillId="3" borderId="2" xfId="0" applyFont="1" applyFill="1" applyBorder="1"/>
    <xf numFmtId="3" fontId="15" fillId="4" borderId="6" xfId="0" applyNumberFormat="1" applyFont="1" applyFill="1" applyBorder="1"/>
    <xf numFmtId="49" fontId="28" fillId="0" borderId="1" xfId="0" applyNumberFormat="1" applyFont="1" applyBorder="1" applyAlignment="1">
      <alignment horizontal="left"/>
    </xf>
    <xf numFmtId="3" fontId="29" fillId="0" borderId="1" xfId="0" applyNumberFormat="1" applyFont="1" applyBorder="1"/>
    <xf numFmtId="1" fontId="15" fillId="0" borderId="1" xfId="0" applyNumberFormat="1" applyFont="1" applyBorder="1"/>
    <xf numFmtId="0" fontId="15" fillId="0" borderId="2" xfId="0" applyFont="1" applyBorder="1"/>
    <xf numFmtId="3" fontId="15" fillId="0" borderId="9" xfId="0" applyNumberFormat="1" applyFont="1" applyBorder="1"/>
    <xf numFmtId="0" fontId="28" fillId="0" borderId="1" xfId="0" applyFont="1" applyBorder="1" applyAlignment="1">
      <alignment horizontal="left"/>
    </xf>
    <xf numFmtId="3" fontId="28" fillId="0" borderId="9" xfId="0" applyNumberFormat="1" applyFont="1" applyBorder="1"/>
    <xf numFmtId="3" fontId="14" fillId="0" borderId="1" xfId="3" applyNumberFormat="1" applyFont="1" applyBorder="1"/>
    <xf numFmtId="0" fontId="28" fillId="0" borderId="1" xfId="3" applyFont="1" applyBorder="1"/>
    <xf numFmtId="3" fontId="28" fillId="0" borderId="1" xfId="3" applyNumberFormat="1" applyFont="1" applyBorder="1"/>
    <xf numFmtId="0" fontId="14" fillId="0" borderId="1" xfId="3" applyFont="1" applyBorder="1"/>
    <xf numFmtId="3" fontId="30" fillId="0" borderId="1" xfId="0" applyNumberFormat="1" applyFont="1" applyBorder="1"/>
    <xf numFmtId="0" fontId="15" fillId="3" borderId="2" xfId="0" applyFont="1" applyFill="1" applyBorder="1"/>
    <xf numFmtId="49" fontId="15" fillId="3" borderId="9" xfId="0" quotePrefix="1" applyNumberFormat="1" applyFont="1" applyFill="1" applyBorder="1" applyAlignment="1">
      <alignment horizontal="left"/>
    </xf>
    <xf numFmtId="0" fontId="15" fillId="3" borderId="9" xfId="0" applyFont="1" applyFill="1" applyBorder="1" applyAlignment="1">
      <alignment horizontal="left"/>
    </xf>
    <xf numFmtId="0" fontId="15" fillId="3" borderId="9" xfId="0" applyFont="1" applyFill="1" applyBorder="1"/>
    <xf numFmtId="0" fontId="15" fillId="4" borderId="6" xfId="0" applyFont="1" applyFill="1" applyBorder="1"/>
    <xf numFmtId="0" fontId="14" fillId="0" borderId="13" xfId="0" applyFont="1" applyBorder="1"/>
    <xf numFmtId="0" fontId="28" fillId="0" borderId="9" xfId="0" applyFont="1" applyBorder="1"/>
    <xf numFmtId="0" fontId="14" fillId="0" borderId="6" xfId="0" applyFont="1" applyBorder="1"/>
    <xf numFmtId="0" fontId="14" fillId="0" borderId="2" xfId="0" applyFont="1" applyBorder="1" applyAlignment="1">
      <alignment horizontal="left"/>
    </xf>
    <xf numFmtId="0" fontId="14" fillId="0" borderId="9" xfId="0" applyFont="1" applyBorder="1"/>
    <xf numFmtId="0" fontId="15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49" fontId="14" fillId="0" borderId="1" xfId="0" quotePrefix="1" applyNumberFormat="1" applyFont="1" applyBorder="1" applyAlignment="1">
      <alignment horizontal="left"/>
    </xf>
    <xf numFmtId="3" fontId="28" fillId="0" borderId="2" xfId="0" applyNumberFormat="1" applyFont="1" applyBorder="1"/>
    <xf numFmtId="49" fontId="14" fillId="6" borderId="1" xfId="0" quotePrefix="1" applyNumberFormat="1" applyFont="1" applyFill="1" applyBorder="1" applyAlignment="1">
      <alignment horizontal="left"/>
    </xf>
    <xf numFmtId="49" fontId="14" fillId="0" borderId="6" xfId="0" quotePrefix="1" applyNumberFormat="1" applyFont="1" applyBorder="1" applyAlignment="1">
      <alignment horizontal="left"/>
    </xf>
    <xf numFmtId="49" fontId="15" fillId="4" borderId="6" xfId="0" applyNumberFormat="1" applyFont="1" applyFill="1" applyBorder="1" applyAlignment="1">
      <alignment horizontal="left"/>
    </xf>
    <xf numFmtId="0" fontId="15" fillId="4" borderId="6" xfId="0" quotePrefix="1" applyFont="1" applyFill="1" applyBorder="1" applyAlignment="1">
      <alignment horizontal="left"/>
    </xf>
    <xf numFmtId="4" fontId="15" fillId="2" borderId="1" xfId="0" applyNumberFormat="1" applyFont="1" applyFill="1" applyBorder="1" applyAlignment="1">
      <alignment horizontal="left"/>
    </xf>
    <xf numFmtId="3" fontId="15" fillId="2" borderId="1" xfId="0" applyNumberFormat="1" applyFont="1" applyFill="1" applyBorder="1" applyAlignment="1">
      <alignment horizontal="right"/>
    </xf>
    <xf numFmtId="49" fontId="15" fillId="0" borderId="10" xfId="0" applyNumberFormat="1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4" fontId="15" fillId="0" borderId="10" xfId="0" applyNumberFormat="1" applyFont="1" applyBorder="1" applyAlignment="1">
      <alignment horizontal="left"/>
    </xf>
    <xf numFmtId="3" fontId="15" fillId="0" borderId="8" xfId="0" applyNumberFormat="1" applyFont="1" applyBorder="1" applyAlignment="1">
      <alignment horizontal="right"/>
    </xf>
    <xf numFmtId="49" fontId="31" fillId="2" borderId="9" xfId="0" applyNumberFormat="1" applyFont="1" applyFill="1" applyBorder="1" applyAlignment="1">
      <alignment horizontal="left"/>
    </xf>
    <xf numFmtId="0" fontId="31" fillId="2" borderId="9" xfId="0" applyFont="1" applyFill="1" applyBorder="1" applyAlignment="1">
      <alignment horizontal="left"/>
    </xf>
    <xf numFmtId="0" fontId="15" fillId="2" borderId="9" xfId="0" applyFont="1" applyFill="1" applyBorder="1"/>
    <xf numFmtId="3" fontId="15" fillId="2" borderId="9" xfId="0" applyNumberFormat="1" applyFont="1" applyFill="1" applyBorder="1"/>
    <xf numFmtId="0" fontId="32" fillId="0" borderId="0" xfId="0" applyFont="1"/>
    <xf numFmtId="3" fontId="14" fillId="7" borderId="1" xfId="0" applyNumberFormat="1" applyFont="1" applyFill="1" applyBorder="1"/>
    <xf numFmtId="0" fontId="14" fillId="7" borderId="1" xfId="0" applyFont="1" applyFill="1" applyBorder="1"/>
    <xf numFmtId="3" fontId="14" fillId="5" borderId="4" xfId="0" applyNumberFormat="1" applyFont="1" applyFill="1" applyBorder="1"/>
    <xf numFmtId="49" fontId="15" fillId="0" borderId="1" xfId="0" applyNumberFormat="1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/>
    <xf numFmtId="3" fontId="15" fillId="0" borderId="1" xfId="0" applyNumberFormat="1" applyFont="1" applyFill="1" applyBorder="1"/>
    <xf numFmtId="3" fontId="14" fillId="0" borderId="13" xfId="0" applyNumberFormat="1" applyFont="1" applyFill="1" applyBorder="1"/>
    <xf numFmtId="0" fontId="0" fillId="0" borderId="0" xfId="0" applyFill="1"/>
    <xf numFmtId="0" fontId="1" fillId="0" borderId="0" xfId="0" applyFont="1" applyFill="1"/>
    <xf numFmtId="3" fontId="14" fillId="0" borderId="1" xfId="0" applyNumberFormat="1" applyFont="1" applyFill="1" applyBorder="1"/>
    <xf numFmtId="3" fontId="14" fillId="0" borderId="2" xfId="0" applyNumberFormat="1" applyFont="1" applyFill="1" applyBorder="1"/>
    <xf numFmtId="3" fontId="25" fillId="0" borderId="1" xfId="0" applyNumberFormat="1" applyFont="1" applyFill="1" applyBorder="1"/>
    <xf numFmtId="3" fontId="25" fillId="0" borderId="2" xfId="0" applyNumberFormat="1" applyFont="1" applyFill="1" applyBorder="1"/>
    <xf numFmtId="49" fontId="15" fillId="4" borderId="0" xfId="0" applyNumberFormat="1" applyFont="1" applyFill="1" applyBorder="1" applyAlignment="1">
      <alignment horizontal="left"/>
    </xf>
    <xf numFmtId="0" fontId="15" fillId="4" borderId="2" xfId="0" applyFont="1" applyFill="1" applyBorder="1"/>
    <xf numFmtId="49" fontId="15" fillId="0" borderId="1" xfId="0" quotePrefix="1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3" fontId="14" fillId="0" borderId="0" xfId="0" applyNumberFormat="1" applyFont="1" applyBorder="1"/>
    <xf numFmtId="0" fontId="28" fillId="0" borderId="2" xfId="0" applyFont="1" applyBorder="1"/>
    <xf numFmtId="3" fontId="15" fillId="0" borderId="0" xfId="0" applyNumberFormat="1" applyFont="1" applyFill="1" applyBorder="1"/>
    <xf numFmtId="0" fontId="14" fillId="0" borderId="0" xfId="0" applyFont="1" applyFill="1" applyBorder="1"/>
    <xf numFmtId="3" fontId="15" fillId="0" borderId="9" xfId="0" applyNumberFormat="1" applyFont="1" applyFill="1" applyBorder="1"/>
    <xf numFmtId="0" fontId="7" fillId="0" borderId="0" xfId="0" applyFont="1" applyFill="1"/>
    <xf numFmtId="0" fontId="32" fillId="0" borderId="0" xfId="0" applyFont="1" applyFill="1"/>
    <xf numFmtId="3" fontId="14" fillId="0" borderId="1" xfId="3" applyNumberFormat="1" applyFont="1" applyFill="1" applyBorder="1"/>
    <xf numFmtId="3" fontId="28" fillId="3" borderId="1" xfId="0" applyNumberFormat="1" applyFont="1" applyFill="1" applyBorder="1"/>
    <xf numFmtId="3" fontId="25" fillId="0" borderId="2" xfId="0" applyNumberFormat="1" applyFont="1" applyBorder="1"/>
    <xf numFmtId="3" fontId="14" fillId="0" borderId="0" xfId="0" applyNumberFormat="1" applyFont="1" applyFill="1"/>
    <xf numFmtId="3" fontId="28" fillId="0" borderId="1" xfId="0" applyNumberFormat="1" applyFont="1" applyFill="1" applyBorder="1"/>
    <xf numFmtId="3" fontId="26" fillId="0" borderId="0" xfId="0" applyNumberFormat="1" applyFont="1" applyFill="1"/>
    <xf numFmtId="0" fontId="15" fillId="0" borderId="0" xfId="0" applyFont="1" applyFill="1"/>
    <xf numFmtId="3" fontId="15" fillId="0" borderId="0" xfId="0" applyNumberFormat="1" applyFont="1" applyFill="1"/>
    <xf numFmtId="49" fontId="15" fillId="5" borderId="20" xfId="1" applyNumberFormat="1" applyFont="1" applyFill="1" applyBorder="1"/>
    <xf numFmtId="0" fontId="1" fillId="0" borderId="1" xfId="0" applyFont="1" applyBorder="1"/>
    <xf numFmtId="3" fontId="34" fillId="0" borderId="1" xfId="0" applyNumberFormat="1" applyFont="1" applyBorder="1"/>
    <xf numFmtId="49" fontId="31" fillId="3" borderId="1" xfId="0" quotePrefix="1" applyNumberFormat="1" applyFont="1" applyFill="1" applyBorder="1" applyAlignment="1">
      <alignment horizontal="left"/>
    </xf>
    <xf numFmtId="0" fontId="28" fillId="3" borderId="1" xfId="0" applyFont="1" applyFill="1" applyBorder="1" applyAlignment="1">
      <alignment horizontal="left"/>
    </xf>
    <xf numFmtId="3" fontId="27" fillId="0" borderId="2" xfId="0" applyNumberFormat="1" applyFont="1" applyBorder="1"/>
    <xf numFmtId="3" fontId="15" fillId="0" borderId="2" xfId="0" applyNumberFormat="1" applyFont="1" applyFill="1" applyBorder="1"/>
    <xf numFmtId="3" fontId="15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14" fillId="0" borderId="1" xfId="0" applyFont="1" applyFill="1" applyBorder="1"/>
    <xf numFmtId="49" fontId="14" fillId="0" borderId="0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left"/>
    </xf>
    <xf numFmtId="0" fontId="28" fillId="3" borderId="1" xfId="0" applyFont="1" applyFill="1" applyBorder="1"/>
    <xf numFmtId="49" fontId="14" fillId="0" borderId="1" xfId="0" quotePrefix="1" applyNumberFormat="1" applyFont="1" applyFill="1" applyBorder="1" applyAlignment="1">
      <alignment horizontal="left"/>
    </xf>
    <xf numFmtId="49" fontId="37" fillId="4" borderId="1" xfId="0" applyNumberFormat="1" applyFont="1" applyFill="1" applyBorder="1" applyAlignment="1">
      <alignment horizontal="left"/>
    </xf>
    <xf numFmtId="49" fontId="37" fillId="4" borderId="1" xfId="0" quotePrefix="1" applyNumberFormat="1" applyFont="1" applyFill="1" applyBorder="1" applyAlignment="1">
      <alignment horizontal="left"/>
    </xf>
    <xf numFmtId="3" fontId="38" fillId="0" borderId="1" xfId="0" applyNumberFormat="1" applyFont="1" applyBorder="1"/>
    <xf numFmtId="0" fontId="39" fillId="0" borderId="0" xfId="0" applyFont="1"/>
    <xf numFmtId="3" fontId="15" fillId="0" borderId="2" xfId="0" applyNumberFormat="1" applyFont="1" applyFill="1" applyBorder="1" applyAlignment="1">
      <alignment horizontal="right"/>
    </xf>
    <xf numFmtId="0" fontId="2" fillId="0" borderId="0" xfId="0" applyFont="1" applyFill="1"/>
    <xf numFmtId="49" fontId="14" fillId="0" borderId="1" xfId="0" applyNumberFormat="1" applyFont="1" applyFill="1" applyBorder="1" applyAlignment="1">
      <alignment horizontal="left"/>
    </xf>
    <xf numFmtId="0" fontId="40" fillId="0" borderId="0" xfId="0" applyFont="1"/>
    <xf numFmtId="0" fontId="4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1" fillId="0" borderId="0" xfId="0" applyFont="1"/>
    <xf numFmtId="0" fontId="42" fillId="0" borderId="0" xfId="0" applyFont="1"/>
    <xf numFmtId="0" fontId="43" fillId="0" borderId="0" xfId="0" applyFont="1"/>
    <xf numFmtId="3" fontId="14" fillId="4" borderId="1" xfId="0" applyNumberFormat="1" applyFont="1" applyFill="1" applyBorder="1" applyAlignment="1">
      <alignment horizontal="right"/>
    </xf>
    <xf numFmtId="3" fontId="14" fillId="4" borderId="2" xfId="0" applyNumberFormat="1" applyFont="1" applyFill="1" applyBorder="1" applyAlignment="1">
      <alignment horizontal="right"/>
    </xf>
    <xf numFmtId="3" fontId="14" fillId="0" borderId="0" xfId="0" applyNumberFormat="1" applyFont="1" applyFill="1" applyBorder="1"/>
    <xf numFmtId="3" fontId="15" fillId="4" borderId="0" xfId="0" applyNumberFormat="1" applyFont="1" applyFill="1" applyBorder="1"/>
    <xf numFmtId="3" fontId="15" fillId="0" borderId="14" xfId="0" applyNumberFormat="1" applyFont="1" applyFill="1" applyBorder="1"/>
    <xf numFmtId="3" fontId="28" fillId="0" borderId="2" xfId="0" applyNumberFormat="1" applyFont="1" applyFill="1" applyBorder="1"/>
    <xf numFmtId="3" fontId="15" fillId="0" borderId="3" xfId="0" applyNumberFormat="1" applyFont="1" applyFill="1" applyBorder="1"/>
    <xf numFmtId="3" fontId="14" fillId="0" borderId="2" xfId="3" applyNumberFormat="1" applyFont="1" applyFill="1" applyBorder="1"/>
    <xf numFmtId="3" fontId="14" fillId="0" borderId="3" xfId="0" applyNumberFormat="1" applyFont="1" applyFill="1" applyBorder="1"/>
    <xf numFmtId="3" fontId="38" fillId="0" borderId="2" xfId="0" applyNumberFormat="1" applyFont="1" applyFill="1" applyBorder="1"/>
    <xf numFmtId="3" fontId="14" fillId="0" borderId="18" xfId="0" applyNumberFormat="1" applyFont="1" applyFill="1" applyBorder="1"/>
    <xf numFmtId="3" fontId="14" fillId="0" borderId="17" xfId="0" applyNumberFormat="1" applyFont="1" applyFill="1" applyBorder="1"/>
    <xf numFmtId="1" fontId="15" fillId="0" borderId="2" xfId="0" applyNumberFormat="1" applyFont="1" applyFill="1" applyBorder="1"/>
    <xf numFmtId="3" fontId="15" fillId="4" borderId="7" xfId="0" applyNumberFormat="1" applyFont="1" applyFill="1" applyBorder="1"/>
    <xf numFmtId="3" fontId="15" fillId="4" borderId="18" xfId="0" applyNumberFormat="1" applyFont="1" applyFill="1" applyBorder="1"/>
    <xf numFmtId="49" fontId="14" fillId="0" borderId="9" xfId="0" quotePrefix="1" applyNumberFormat="1" applyFont="1" applyBorder="1" applyAlignment="1">
      <alignment horizontal="left"/>
    </xf>
    <xf numFmtId="3" fontId="14" fillId="0" borderId="9" xfId="0" applyNumberFormat="1" applyFont="1" applyBorder="1" applyAlignment="1">
      <alignment horizontal="right"/>
    </xf>
    <xf numFmtId="49" fontId="15" fillId="2" borderId="1" xfId="0" applyNumberFormat="1" applyFont="1" applyFill="1" applyBorder="1" applyAlignment="1">
      <alignment horizontal="left"/>
    </xf>
    <xf numFmtId="0" fontId="1" fillId="0" borderId="11" xfId="0" applyFont="1" applyBorder="1"/>
    <xf numFmtId="0" fontId="1" fillId="0" borderId="21" xfId="0" applyFont="1" applyBorder="1"/>
    <xf numFmtId="0" fontId="1" fillId="3" borderId="0" xfId="0" applyFont="1" applyFill="1" applyBorder="1"/>
    <xf numFmtId="0" fontId="1" fillId="0" borderId="0" xfId="0" applyFont="1" applyBorder="1"/>
    <xf numFmtId="3" fontId="14" fillId="0" borderId="23" xfId="0" applyNumberFormat="1" applyFont="1" applyFill="1" applyBorder="1"/>
    <xf numFmtId="3" fontId="15" fillId="0" borderId="1" xfId="0" applyNumberFormat="1" applyFont="1" applyFill="1" applyBorder="1" applyAlignment="1">
      <alignment horizontal="right"/>
    </xf>
    <xf numFmtId="3" fontId="32" fillId="0" borderId="1" xfId="0" applyNumberFormat="1" applyFont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45" fillId="0" borderId="1" xfId="0" applyNumberFormat="1" applyFont="1" applyFill="1" applyBorder="1" applyAlignment="1">
      <alignment horizontal="right"/>
    </xf>
    <xf numFmtId="3" fontId="45" fillId="0" borderId="1" xfId="0" applyNumberFormat="1" applyFont="1" applyBorder="1" applyAlignment="1">
      <alignment horizontal="right"/>
    </xf>
    <xf numFmtId="3" fontId="32" fillId="4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32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32" fillId="5" borderId="1" xfId="0" applyNumberFormat="1" applyFont="1" applyFill="1" applyBorder="1" applyAlignment="1">
      <alignment horizontal="right"/>
    </xf>
    <xf numFmtId="3" fontId="35" fillId="0" borderId="1" xfId="0" applyNumberFormat="1" applyFont="1" applyBorder="1" applyAlignment="1">
      <alignment horizontal="right"/>
    </xf>
    <xf numFmtId="3" fontId="28" fillId="0" borderId="1" xfId="0" applyNumberFormat="1" applyFont="1" applyBorder="1" applyAlignment="1">
      <alignment horizontal="right"/>
    </xf>
    <xf numFmtId="3" fontId="31" fillId="0" borderId="1" xfId="0" applyNumberFormat="1" applyFont="1" applyBorder="1" applyAlignment="1">
      <alignment horizontal="right"/>
    </xf>
    <xf numFmtId="3" fontId="15" fillId="3" borderId="1" xfId="0" applyNumberFormat="1" applyFont="1" applyFill="1" applyBorder="1" applyAlignment="1">
      <alignment horizontal="right"/>
    </xf>
    <xf numFmtId="3" fontId="32" fillId="0" borderId="0" xfId="0" applyNumberFormat="1" applyFont="1"/>
    <xf numFmtId="3" fontId="26" fillId="0" borderId="1" xfId="0" applyNumberFormat="1" applyFont="1" applyBorder="1" applyAlignment="1">
      <alignment horizontal="right"/>
    </xf>
    <xf numFmtId="3" fontId="14" fillId="0" borderId="24" xfId="0" applyNumberFormat="1" applyFont="1" applyFill="1" applyBorder="1"/>
    <xf numFmtId="3" fontId="31" fillId="5" borderId="2" xfId="0" applyNumberFormat="1" applyFont="1" applyFill="1" applyBorder="1" applyAlignment="1">
      <alignment horizontal="right"/>
    </xf>
    <xf numFmtId="3" fontId="14" fillId="0" borderId="2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15" fillId="0" borderId="4" xfId="0" applyNumberFormat="1" applyFont="1" applyFill="1" applyBorder="1"/>
    <xf numFmtId="49" fontId="15" fillId="8" borderId="1" xfId="0" quotePrefix="1" applyNumberFormat="1" applyFont="1" applyFill="1" applyBorder="1" applyAlignment="1">
      <alignment horizontal="left"/>
    </xf>
    <xf numFmtId="0" fontId="15" fillId="8" borderId="1" xfId="0" applyFont="1" applyFill="1" applyBorder="1" applyAlignment="1">
      <alignment horizontal="left"/>
    </xf>
    <xf numFmtId="0" fontId="15" fillId="8" borderId="1" xfId="0" applyFont="1" applyFill="1" applyBorder="1"/>
    <xf numFmtId="3" fontId="15" fillId="8" borderId="1" xfId="0" applyNumberFormat="1" applyFont="1" applyFill="1" applyBorder="1"/>
    <xf numFmtId="3" fontId="15" fillId="8" borderId="0" xfId="0" applyNumberFormat="1" applyFont="1" applyFill="1" applyBorder="1"/>
    <xf numFmtId="3" fontId="15" fillId="8" borderId="2" xfId="0" applyNumberFormat="1" applyFont="1" applyFill="1" applyBorder="1"/>
    <xf numFmtId="3" fontId="15" fillId="8" borderId="1" xfId="0" applyNumberFormat="1" applyFont="1" applyFill="1" applyBorder="1" applyAlignment="1">
      <alignment horizontal="right"/>
    </xf>
    <xf numFmtId="49" fontId="15" fillId="8" borderId="1" xfId="0" applyNumberFormat="1" applyFont="1" applyFill="1" applyBorder="1" applyAlignment="1">
      <alignment horizontal="left"/>
    </xf>
    <xf numFmtId="0" fontId="44" fillId="0" borderId="0" xfId="0" applyFont="1"/>
    <xf numFmtId="0" fontId="45" fillId="0" borderId="0" xfId="0" applyFont="1"/>
    <xf numFmtId="3" fontId="45" fillId="0" borderId="0" xfId="0" applyNumberFormat="1" applyFont="1"/>
    <xf numFmtId="0" fontId="46" fillId="0" borderId="0" xfId="0" applyFont="1"/>
    <xf numFmtId="3" fontId="14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0" fontId="28" fillId="0" borderId="0" xfId="0" applyFont="1"/>
    <xf numFmtId="0" fontId="31" fillId="0" borderId="0" xfId="0" applyFont="1"/>
    <xf numFmtId="0" fontId="14" fillId="0" borderId="0" xfId="0" applyFont="1" applyFill="1"/>
    <xf numFmtId="49" fontId="15" fillId="0" borderId="9" xfId="0" applyNumberFormat="1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5" xfId="0" applyFont="1" applyBorder="1" applyAlignment="1">
      <alignment horizontal="center"/>
    </xf>
    <xf numFmtId="3" fontId="14" fillId="4" borderId="18" xfId="0" applyNumberFormat="1" applyFont="1" applyFill="1" applyBorder="1"/>
    <xf numFmtId="3" fontId="15" fillId="4" borderId="3" xfId="0" applyNumberFormat="1" applyFont="1" applyFill="1" applyBorder="1"/>
    <xf numFmtId="3" fontId="37" fillId="4" borderId="2" xfId="0" applyNumberFormat="1" applyFont="1" applyFill="1" applyBorder="1"/>
    <xf numFmtId="3" fontId="24" fillId="0" borderId="2" xfId="0" applyNumberFormat="1" applyFont="1" applyFill="1" applyBorder="1"/>
    <xf numFmtId="3" fontId="26" fillId="0" borderId="2" xfId="0" applyNumberFormat="1" applyFont="1" applyFill="1" applyBorder="1"/>
    <xf numFmtId="3" fontId="15" fillId="5" borderId="3" xfId="0" applyNumberFormat="1" applyFont="1" applyFill="1" applyBorder="1" applyAlignment="1">
      <alignment horizontal="right"/>
    </xf>
    <xf numFmtId="0" fontId="0" fillId="0" borderId="1" xfId="0" applyBorder="1"/>
    <xf numFmtId="3" fontId="14" fillId="0" borderId="25" xfId="0" applyNumberFormat="1" applyFont="1" applyFill="1" applyBorder="1" applyAlignment="1">
      <alignment horizontal="right"/>
    </xf>
    <xf numFmtId="0" fontId="39" fillId="0" borderId="26" xfId="0" applyFont="1" applyBorder="1"/>
    <xf numFmtId="3" fontId="32" fillId="4" borderId="27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39" fillId="0" borderId="1" xfId="0" applyFont="1" applyFill="1" applyBorder="1"/>
    <xf numFmtId="3" fontId="15" fillId="0" borderId="1" xfId="0" applyNumberFormat="1" applyFont="1" applyFill="1" applyBorder="1" applyAlignment="1">
      <alignment wrapText="1"/>
    </xf>
    <xf numFmtId="1" fontId="0" fillId="0" borderId="0" xfId="0" applyNumberFormat="1"/>
    <xf numFmtId="1" fontId="0" fillId="0" borderId="1" xfId="0" applyNumberFormat="1" applyBorder="1"/>
    <xf numFmtId="1" fontId="15" fillId="0" borderId="0" xfId="0" applyNumberFormat="1" applyFont="1"/>
    <xf numFmtId="3" fontId="0" fillId="0" borderId="1" xfId="0" applyNumberFormat="1" applyBorder="1"/>
    <xf numFmtId="3" fontId="15" fillId="0" borderId="22" xfId="0" applyNumberFormat="1" applyFont="1" applyFill="1" applyBorder="1"/>
    <xf numFmtId="3" fontId="4" fillId="5" borderId="0" xfId="0" applyNumberFormat="1" applyFont="1" applyFill="1"/>
    <xf numFmtId="3" fontId="44" fillId="5" borderId="0" xfId="0" applyNumberFormat="1" applyFont="1" applyFill="1" applyAlignment="1">
      <alignment horizontal="right"/>
    </xf>
    <xf numFmtId="3" fontId="14" fillId="0" borderId="6" xfId="0" applyNumberFormat="1" applyFont="1" applyFill="1" applyBorder="1"/>
    <xf numFmtId="3" fontId="4" fillId="0" borderId="0" xfId="0" applyNumberFormat="1" applyFont="1" applyFill="1"/>
    <xf numFmtId="3" fontId="14" fillId="0" borderId="21" xfId="0" applyNumberFormat="1" applyFont="1" applyFill="1" applyBorder="1"/>
    <xf numFmtId="3" fontId="14" fillId="0" borderId="6" xfId="0" applyNumberFormat="1" applyFont="1" applyFill="1" applyBorder="1" applyAlignment="1">
      <alignment horizontal="right"/>
    </xf>
    <xf numFmtId="3" fontId="38" fillId="0" borderId="1" xfId="0" applyNumberFormat="1" applyFont="1" applyFill="1" applyBorder="1"/>
    <xf numFmtId="3" fontId="14" fillId="0" borderId="4" xfId="0" applyNumberFormat="1" applyFont="1" applyFill="1" applyBorder="1"/>
    <xf numFmtId="3" fontId="33" fillId="0" borderId="1" xfId="0" applyNumberFormat="1" applyFont="1" applyFill="1" applyBorder="1"/>
    <xf numFmtId="3" fontId="28" fillId="0" borderId="1" xfId="3" applyNumberFormat="1" applyFont="1" applyFill="1" applyBorder="1"/>
    <xf numFmtId="3" fontId="28" fillId="0" borderId="9" xfId="0" applyNumberFormat="1" applyFont="1" applyFill="1" applyBorder="1"/>
    <xf numFmtId="3" fontId="14" fillId="0" borderId="9" xfId="0" applyNumberFormat="1" applyFont="1" applyFill="1" applyBorder="1"/>
    <xf numFmtId="3" fontId="15" fillId="0" borderId="8" xfId="0" applyNumberFormat="1" applyFont="1" applyFill="1" applyBorder="1" applyAlignment="1">
      <alignment horizontal="right"/>
    </xf>
    <xf numFmtId="3" fontId="19" fillId="0" borderId="0" xfId="0" applyNumberFormat="1" applyFont="1" applyFill="1"/>
    <xf numFmtId="3" fontId="14" fillId="0" borderId="19" xfId="0" applyNumberFormat="1" applyFont="1" applyFill="1" applyBorder="1"/>
    <xf numFmtId="3" fontId="22" fillId="0" borderId="0" xfId="0" applyNumberFormat="1" applyFont="1" applyFill="1"/>
    <xf numFmtId="3" fontId="15" fillId="5" borderId="0" xfId="0" applyNumberFormat="1" applyFont="1" applyFill="1" applyAlignment="1">
      <alignment horizontal="center"/>
    </xf>
    <xf numFmtId="3" fontId="14" fillId="0" borderId="24" xfId="0" applyNumberFormat="1" applyFont="1" applyBorder="1"/>
    <xf numFmtId="3" fontId="14" fillId="0" borderId="18" xfId="0" applyNumberFormat="1" applyFont="1" applyBorder="1"/>
    <xf numFmtId="3" fontId="14" fillId="7" borderId="18" xfId="0" applyNumberFormat="1" applyFont="1" applyFill="1" applyBorder="1"/>
    <xf numFmtId="3" fontId="14" fillId="5" borderId="18" xfId="0" applyNumberFormat="1" applyFont="1" applyFill="1" applyBorder="1"/>
    <xf numFmtId="3" fontId="28" fillId="0" borderId="18" xfId="0" applyNumberFormat="1" applyFont="1" applyBorder="1"/>
    <xf numFmtId="3" fontId="15" fillId="5" borderId="3" xfId="0" applyNumberFormat="1" applyFont="1" applyFill="1" applyBorder="1"/>
    <xf numFmtId="3" fontId="38" fillId="0" borderId="3" xfId="0" applyNumberFormat="1" applyFont="1" applyFill="1" applyBorder="1"/>
    <xf numFmtId="3" fontId="28" fillId="0" borderId="3" xfId="0" applyNumberFormat="1" applyFont="1" applyFill="1" applyBorder="1"/>
    <xf numFmtId="3" fontId="14" fillId="0" borderId="28" xfId="0" applyNumberFormat="1" applyFont="1" applyFill="1" applyBorder="1"/>
    <xf numFmtId="3" fontId="14" fillId="5" borderId="1" xfId="0" applyNumberFormat="1" applyFont="1" applyFill="1" applyBorder="1" applyAlignment="1">
      <alignment horizontal="right"/>
    </xf>
    <xf numFmtId="3" fontId="14" fillId="0" borderId="23" xfId="0" applyNumberFormat="1" applyFont="1" applyBorder="1"/>
    <xf numFmtId="3" fontId="14" fillId="0" borderId="28" xfId="0" applyNumberFormat="1" applyFont="1" applyBorder="1"/>
    <xf numFmtId="3" fontId="14" fillId="4" borderId="28" xfId="0" applyNumberFormat="1" applyFont="1" applyFill="1" applyBorder="1"/>
    <xf numFmtId="3" fontId="25" fillId="0" borderId="18" xfId="0" applyNumberFormat="1" applyFont="1" applyFill="1" applyBorder="1"/>
    <xf numFmtId="3" fontId="15" fillId="0" borderId="18" xfId="0" applyNumberFormat="1" applyFont="1" applyBorder="1"/>
    <xf numFmtId="3" fontId="28" fillId="0" borderId="5" xfId="0" applyNumberFormat="1" applyFont="1" applyBorder="1"/>
    <xf numFmtId="3" fontId="25" fillId="0" borderId="18" xfId="0" applyNumberFormat="1" applyFont="1" applyBorder="1"/>
    <xf numFmtId="3" fontId="15" fillId="0" borderId="21" xfId="0" applyNumberFormat="1" applyFont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4" borderId="28" xfId="0" applyNumberFormat="1" applyFont="1" applyFill="1" applyBorder="1"/>
    <xf numFmtId="3" fontId="15" fillId="0" borderId="3" xfId="0" applyNumberFormat="1" applyFont="1" applyFill="1" applyBorder="1" applyAlignment="1">
      <alignment horizontal="right"/>
    </xf>
    <xf numFmtId="3" fontId="25" fillId="0" borderId="3" xfId="0" applyNumberFormat="1" applyFont="1" applyFill="1" applyBorder="1"/>
    <xf numFmtId="3" fontId="15" fillId="8" borderId="3" xfId="0" applyNumberFormat="1" applyFont="1" applyFill="1" applyBorder="1"/>
    <xf numFmtId="0" fontId="15" fillId="0" borderId="3" xfId="0" applyFont="1" applyFill="1" applyBorder="1"/>
    <xf numFmtId="1" fontId="15" fillId="0" borderId="3" xfId="0" applyNumberFormat="1" applyFont="1" applyFill="1" applyBorder="1"/>
    <xf numFmtId="3" fontId="15" fillId="4" borderId="29" xfId="0" applyNumberFormat="1" applyFont="1" applyFill="1" applyBorder="1"/>
    <xf numFmtId="3" fontId="15" fillId="4" borderId="30" xfId="0" applyNumberFormat="1" applyFont="1" applyFill="1" applyBorder="1"/>
    <xf numFmtId="3" fontId="14" fillId="0" borderId="30" xfId="0" applyNumberFormat="1" applyFont="1" applyFill="1" applyBorder="1"/>
    <xf numFmtId="3" fontId="14" fillId="0" borderId="29" xfId="0" applyNumberFormat="1" applyFont="1" applyFill="1" applyBorder="1"/>
    <xf numFmtId="3" fontId="14" fillId="0" borderId="3" xfId="3" applyNumberFormat="1" applyFont="1" applyFill="1" applyBorder="1"/>
    <xf numFmtId="3" fontId="15" fillId="0" borderId="29" xfId="0" applyNumberFormat="1" applyFont="1" applyFill="1" applyBorder="1"/>
    <xf numFmtId="3" fontId="28" fillId="0" borderId="29" xfId="0" applyNumberFormat="1" applyFont="1" applyFill="1" applyBorder="1"/>
    <xf numFmtId="3" fontId="15" fillId="4" borderId="4" xfId="0" applyNumberFormat="1" applyFont="1" applyFill="1" applyBorder="1"/>
    <xf numFmtId="3" fontId="15" fillId="5" borderId="4" xfId="0" applyNumberFormat="1" applyFont="1" applyFill="1" applyBorder="1" applyAlignment="1">
      <alignment horizontal="right"/>
    </xf>
    <xf numFmtId="3" fontId="14" fillId="0" borderId="15" xfId="0" applyNumberFormat="1" applyFont="1" applyFill="1" applyBorder="1"/>
    <xf numFmtId="3" fontId="31" fillId="5" borderId="4" xfId="0" applyNumberFormat="1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0" fontId="39" fillId="0" borderId="0" xfId="0" applyFont="1" applyFill="1" applyAlignment="1">
      <alignment horizontal="left"/>
    </xf>
    <xf numFmtId="3" fontId="15" fillId="5" borderId="18" xfId="0" applyNumberFormat="1" applyFont="1" applyFill="1" applyBorder="1"/>
    <xf numFmtId="0" fontId="15" fillId="0" borderId="1" xfId="0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4" fontId="14" fillId="0" borderId="1" xfId="0" applyNumberFormat="1" applyFont="1" applyBorder="1"/>
    <xf numFmtId="3" fontId="15" fillId="2" borderId="1" xfId="0" applyNumberFormat="1" applyFont="1" applyFill="1" applyBorder="1" applyAlignment="1">
      <alignment horizontal="left"/>
    </xf>
    <xf numFmtId="3" fontId="15" fillId="5" borderId="9" xfId="0" applyNumberFormat="1" applyFont="1" applyFill="1" applyBorder="1"/>
    <xf numFmtId="3" fontId="15" fillId="5" borderId="5" xfId="0" applyNumberFormat="1" applyFont="1" applyFill="1" applyBorder="1"/>
    <xf numFmtId="0" fontId="6" fillId="0" borderId="0" xfId="0" applyFont="1" applyFill="1"/>
    <xf numFmtId="0" fontId="11" fillId="0" borderId="0" xfId="0" applyFont="1" applyFill="1"/>
    <xf numFmtId="0" fontId="10" fillId="0" borderId="0" xfId="0" applyFont="1" applyFill="1"/>
    <xf numFmtId="0" fontId="13" fillId="0" borderId="0" xfId="0" applyFont="1" applyFill="1"/>
    <xf numFmtId="3" fontId="13" fillId="0" borderId="0" xfId="0" applyNumberFormat="1" applyFont="1" applyFill="1"/>
    <xf numFmtId="0" fontId="12" fillId="0" borderId="0" xfId="0" applyFont="1" applyFill="1"/>
    <xf numFmtId="3" fontId="12" fillId="0" borderId="0" xfId="0" applyNumberFormat="1" applyFont="1" applyFill="1"/>
    <xf numFmtId="0" fontId="5" fillId="0" borderId="0" xfId="0" applyFont="1" applyFill="1"/>
    <xf numFmtId="0" fontId="3" fillId="0" borderId="0" xfId="0" applyFont="1" applyFill="1"/>
    <xf numFmtId="4" fontId="45" fillId="0" borderId="0" xfId="0" applyNumberFormat="1" applyFont="1" applyFill="1" applyAlignment="1">
      <alignment horizontal="center"/>
    </xf>
    <xf numFmtId="3" fontId="15" fillId="0" borderId="0" xfId="0" applyNumberFormat="1" applyFont="1" applyFill="1" applyAlignment="1">
      <alignment horizontal="center"/>
    </xf>
    <xf numFmtId="4" fontId="15" fillId="0" borderId="0" xfId="0" applyNumberFormat="1" applyFont="1" applyFill="1"/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4" fillId="0" borderId="0" xfId="0" applyFont="1" applyFill="1" applyAlignment="1"/>
    <xf numFmtId="0" fontId="25" fillId="0" borderId="0" xfId="0" applyFont="1" applyFill="1"/>
    <xf numFmtId="0" fontId="35" fillId="0" borderId="0" xfId="0" applyFont="1" applyFill="1"/>
    <xf numFmtId="3" fontId="7" fillId="0" borderId="0" xfId="0" applyNumberFormat="1" applyFont="1" applyFill="1"/>
    <xf numFmtId="3" fontId="0" fillId="0" borderId="0" xfId="0" applyNumberFormat="1" applyFill="1"/>
    <xf numFmtId="3" fontId="14" fillId="0" borderId="0" xfId="0" applyNumberFormat="1" applyFont="1" applyFill="1" applyAlignment="1">
      <alignment horizontal="left"/>
    </xf>
    <xf numFmtId="3" fontId="6" fillId="0" borderId="0" xfId="0" applyNumberFormat="1" applyFont="1" applyFill="1"/>
    <xf numFmtId="0" fontId="42" fillId="0" borderId="0" xfId="0" applyFont="1" applyFill="1"/>
    <xf numFmtId="0" fontId="0" fillId="0" borderId="0" xfId="0" applyFill="1" applyBorder="1"/>
    <xf numFmtId="0" fontId="35" fillId="0" borderId="0" xfId="0" applyFont="1"/>
    <xf numFmtId="0" fontId="28" fillId="0" borderId="1" xfId="0" applyFont="1" applyFill="1" applyBorder="1"/>
    <xf numFmtId="3" fontId="47" fillId="0" borderId="3" xfId="0" applyNumberFormat="1" applyFont="1" applyFill="1" applyBorder="1"/>
    <xf numFmtId="3" fontId="15" fillId="5" borderId="5" xfId="0" applyNumberFormat="1" applyFont="1" applyFill="1" applyBorder="1" applyAlignment="1">
      <alignment horizontal="right"/>
    </xf>
    <xf numFmtId="3" fontId="15" fillId="5" borderId="23" xfId="0" applyNumberFormat="1" applyFont="1" applyFill="1" applyBorder="1" applyAlignment="1">
      <alignment horizontal="right"/>
    </xf>
    <xf numFmtId="3" fontId="14" fillId="5" borderId="9" xfId="0" applyNumberFormat="1" applyFont="1" applyFill="1" applyBorder="1" applyAlignment="1">
      <alignment horizontal="right"/>
    </xf>
    <xf numFmtId="3" fontId="15" fillId="5" borderId="29" xfId="0" applyNumberFormat="1" applyFont="1" applyFill="1" applyBorder="1" applyAlignment="1">
      <alignment horizontal="right"/>
    </xf>
    <xf numFmtId="3" fontId="15" fillId="5" borderId="9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center" wrapText="1"/>
    </xf>
    <xf numFmtId="3" fontId="15" fillId="0" borderId="1" xfId="0" applyNumberFormat="1" applyFont="1" applyBorder="1" applyAlignment="1">
      <alignment wrapText="1"/>
    </xf>
    <xf numFmtId="0" fontId="39" fillId="0" borderId="1" xfId="0" applyFont="1" applyBorder="1" applyAlignment="1">
      <alignment horizontal="left"/>
    </xf>
    <xf numFmtId="3" fontId="28" fillId="0" borderId="6" xfId="0" applyNumberFormat="1" applyFont="1" applyFill="1" applyBorder="1"/>
  </cellXfs>
  <cellStyles count="5">
    <cellStyle name="Kokku" xfId="1" builtinId="25"/>
    <cellStyle name="Normaallaad" xfId="0" builtinId="0"/>
    <cellStyle name="Normaallaad 2" xfId="2" xr:uid="{00000000-0005-0000-0000-000000000000}"/>
    <cellStyle name="Normaallaad 3" xfId="3" xr:uid="{00000000-0005-0000-0000-000001000000}"/>
    <cellStyle name="Normal 2" xfId="4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387"/>
  <sheetViews>
    <sheetView tabSelected="1" zoomScale="90" zoomScaleNormal="90" workbookViewId="0">
      <pane ySplit="4" topLeftCell="A1352" activePane="bottomLeft" state="frozen"/>
      <selection activeCell="C1" sqref="C1"/>
      <selection pane="bottomLeft" activeCell="P1368" sqref="P1368"/>
    </sheetView>
  </sheetViews>
  <sheetFormatPr defaultColWidth="9.42578125" defaultRowHeight="14.1" customHeight="1" x14ac:dyDescent="0.2"/>
  <cols>
    <col min="1" max="1" width="9" style="20" customWidth="1"/>
    <col min="2" max="2" width="8" style="19" customWidth="1"/>
    <col min="3" max="3" width="43.140625" style="9" customWidth="1"/>
    <col min="4" max="4" width="18.5703125" style="25" customWidth="1"/>
    <col min="5" max="5" width="16.140625" style="309" customWidth="1"/>
    <col min="6" max="6" width="13.140625" style="25" customWidth="1"/>
    <col min="7" max="7" width="12.7109375" style="25" customWidth="1"/>
    <col min="8" max="8" width="13.5703125" style="309" customWidth="1"/>
    <col min="9" max="9" width="15.28515625" style="190" customWidth="1"/>
    <col min="10" max="10" width="18.85546875" style="190" customWidth="1"/>
    <col min="11" max="11" width="14.85546875" style="190" customWidth="1"/>
    <col min="12" max="12" width="15.140625" style="190" customWidth="1"/>
    <col min="13" max="13" width="13" style="190" customWidth="1"/>
    <col min="14" max="14" width="14.28515625" style="82" customWidth="1"/>
    <col min="15" max="15" width="15.5703125" style="143" customWidth="1"/>
    <col min="16" max="16" width="13.5703125" style="284" customWidth="1"/>
    <col min="17" max="17" width="20" style="171" customWidth="1"/>
    <col min="18" max="18" width="16.7109375" style="1" customWidth="1"/>
    <col min="19" max="19" width="24.5703125" style="1" customWidth="1"/>
    <col min="20" max="16384" width="9.42578125" style="1"/>
  </cols>
  <sheetData>
    <row r="1" spans="1:21" ht="14.1" hidden="1" customHeight="1" x14ac:dyDescent="0.2">
      <c r="A1" s="33"/>
      <c r="B1" s="34"/>
      <c r="C1" s="21" t="s">
        <v>0</v>
      </c>
      <c r="D1" s="27"/>
      <c r="E1" s="190"/>
      <c r="F1" s="35"/>
      <c r="G1" s="35"/>
      <c r="H1" s="190"/>
    </row>
    <row r="2" spans="1:21" ht="14.1" customHeight="1" x14ac:dyDescent="0.2">
      <c r="A2" s="36" t="s">
        <v>1</v>
      </c>
      <c r="B2" s="37"/>
      <c r="C2" s="38" t="s">
        <v>2</v>
      </c>
      <c r="D2" s="322"/>
      <c r="E2" s="74"/>
      <c r="F2" s="74"/>
      <c r="G2" s="74"/>
      <c r="H2" s="306"/>
      <c r="I2" s="74"/>
      <c r="J2" s="74"/>
      <c r="K2" s="74"/>
      <c r="L2" s="74"/>
      <c r="M2" s="74"/>
      <c r="N2" s="307"/>
      <c r="O2" s="274"/>
      <c r="P2" s="378"/>
    </row>
    <row r="3" spans="1:21" ht="13.5" customHeight="1" x14ac:dyDescent="0.2">
      <c r="A3" s="39" t="s">
        <v>3</v>
      </c>
      <c r="B3" s="40"/>
      <c r="C3" s="41"/>
      <c r="D3" s="42" t="s">
        <v>4</v>
      </c>
      <c r="E3" s="308"/>
      <c r="F3" s="44" t="s">
        <v>5</v>
      </c>
      <c r="G3" s="323"/>
      <c r="H3" s="308"/>
      <c r="I3" s="226" t="s">
        <v>6</v>
      </c>
      <c r="J3" s="305"/>
      <c r="K3" s="182"/>
      <c r="L3" s="182"/>
      <c r="M3" s="182"/>
      <c r="N3" s="246"/>
      <c r="O3" s="161"/>
    </row>
    <row r="4" spans="1:21" s="8" customFormat="1" ht="59.25" customHeight="1" x14ac:dyDescent="0.2">
      <c r="A4" s="285" t="s">
        <v>7</v>
      </c>
      <c r="B4" s="286"/>
      <c r="C4" s="287" t="s">
        <v>8</v>
      </c>
      <c r="D4" s="400" t="s">
        <v>9</v>
      </c>
      <c r="E4" s="168" t="s">
        <v>10</v>
      </c>
      <c r="F4" s="401" t="s">
        <v>11</v>
      </c>
      <c r="G4" s="401" t="s">
        <v>706</v>
      </c>
      <c r="H4" s="168" t="s">
        <v>12</v>
      </c>
      <c r="I4" s="168" t="s">
        <v>13</v>
      </c>
      <c r="J4" s="168" t="s">
        <v>14</v>
      </c>
      <c r="K4" s="168" t="s">
        <v>15</v>
      </c>
      <c r="L4" s="300" t="s">
        <v>705</v>
      </c>
      <c r="M4" s="300" t="s">
        <v>17</v>
      </c>
      <c r="N4" s="87" t="s">
        <v>18</v>
      </c>
      <c r="O4" s="161"/>
      <c r="P4" s="193"/>
      <c r="Q4" s="369"/>
    </row>
    <row r="5" spans="1:21" s="2" customFormat="1" ht="14.1" customHeight="1" x14ac:dyDescent="0.2">
      <c r="A5" s="48" t="s">
        <v>19</v>
      </c>
      <c r="B5" s="49"/>
      <c r="C5" s="50" t="s">
        <v>20</v>
      </c>
      <c r="D5" s="368">
        <f t="shared" ref="D5" si="0">+D6+D7</f>
        <v>10617519</v>
      </c>
      <c r="E5" s="395">
        <f>+E6+E7</f>
        <v>11527627</v>
      </c>
      <c r="F5" s="395">
        <f>+F6+F7</f>
        <v>0</v>
      </c>
      <c r="G5" s="396"/>
      <c r="H5" s="397">
        <f>E5+I5</f>
        <v>12027627</v>
      </c>
      <c r="I5" s="398">
        <f>+I6+I7</f>
        <v>500000</v>
      </c>
      <c r="J5" s="395">
        <f>+J6+J7</f>
        <v>-980000</v>
      </c>
      <c r="K5" s="395"/>
      <c r="L5" s="399">
        <f>SUM(L6:L7)</f>
        <v>11047627</v>
      </c>
      <c r="M5" s="398">
        <f>SUM(M6:M7)</f>
        <v>10543558.4</v>
      </c>
      <c r="N5" s="77">
        <f>+N6+N7</f>
        <v>12160851</v>
      </c>
      <c r="O5" s="275"/>
      <c r="P5" s="379"/>
      <c r="Q5" s="370"/>
      <c r="R5" s="216"/>
      <c r="S5" s="216"/>
      <c r="T5" s="18"/>
      <c r="U5" s="11"/>
    </row>
    <row r="6" spans="1:21" ht="14.1" customHeight="1" x14ac:dyDescent="0.2">
      <c r="A6" s="53" t="s">
        <v>21</v>
      </c>
      <c r="B6" s="54"/>
      <c r="C6" s="55" t="s">
        <v>22</v>
      </c>
      <c r="D6" s="28">
        <v>10272906</v>
      </c>
      <c r="E6" s="172">
        <v>11194627</v>
      </c>
      <c r="F6" s="28"/>
      <c r="G6" s="324"/>
      <c r="H6" s="172">
        <f>E6+I6</f>
        <v>11694627</v>
      </c>
      <c r="I6" s="230">
        <v>500000</v>
      </c>
      <c r="J6" s="173">
        <v>-980000</v>
      </c>
      <c r="K6" s="173"/>
      <c r="L6" s="172">
        <v>10714627</v>
      </c>
      <c r="M6" s="35">
        <v>10205642.130000001</v>
      </c>
      <c r="N6" s="247">
        <v>11827851</v>
      </c>
      <c r="O6" s="275"/>
      <c r="P6" s="278"/>
      <c r="Q6" s="371"/>
      <c r="R6" s="16"/>
      <c r="S6" s="18"/>
      <c r="T6" s="15"/>
      <c r="U6" s="12"/>
    </row>
    <row r="7" spans="1:21" ht="14.1" customHeight="1" x14ac:dyDescent="0.2">
      <c r="A7" s="53" t="s">
        <v>23</v>
      </c>
      <c r="B7" s="54"/>
      <c r="C7" s="55" t="s">
        <v>24</v>
      </c>
      <c r="D7" s="28">
        <v>344613</v>
      </c>
      <c r="E7" s="172">
        <v>333000</v>
      </c>
      <c r="F7" s="162"/>
      <c r="G7" s="325"/>
      <c r="H7" s="172">
        <f t="shared" ref="H7:H73" si="1">E7+I7</f>
        <v>333000</v>
      </c>
      <c r="I7" s="230"/>
      <c r="J7" s="173"/>
      <c r="K7" s="173"/>
      <c r="L7" s="172">
        <v>333000</v>
      </c>
      <c r="M7" s="35">
        <v>337916.27</v>
      </c>
      <c r="N7" s="247">
        <v>333000</v>
      </c>
      <c r="O7" s="275"/>
      <c r="P7" s="278"/>
      <c r="Q7" s="370"/>
      <c r="R7" s="216"/>
      <c r="S7" s="216"/>
      <c r="T7" s="15"/>
    </row>
    <row r="8" spans="1:21" s="2" customFormat="1" ht="14.1" customHeight="1" x14ac:dyDescent="0.2">
      <c r="A8" s="48" t="s">
        <v>25</v>
      </c>
      <c r="B8" s="49"/>
      <c r="C8" s="50" t="s">
        <v>26</v>
      </c>
      <c r="D8" s="58">
        <f>+D9+D10+D34+D41+D49+D62+D63+D65+D66+D67</f>
        <v>1397750.32</v>
      </c>
      <c r="E8" s="58">
        <f>+E9+E10+E34+E41+E49+E62+E63+E65+E66+E67</f>
        <v>1522248</v>
      </c>
      <c r="F8" s="58">
        <f>+F9+F10+F34+F41+F49+F62+F63+F64+F65+F66+F67</f>
        <v>0</v>
      </c>
      <c r="G8" s="326"/>
      <c r="H8" s="57">
        <f t="shared" si="1"/>
        <v>1561808</v>
      </c>
      <c r="I8" s="328">
        <f>+I9+I10+I34+I41+I49+I62+I63+I64+I65+I66+I67</f>
        <v>39560</v>
      </c>
      <c r="J8" s="51">
        <f>+J9+J10+J34+J41+J49+J62+J63+J64+J65+J66+J67</f>
        <v>-227295</v>
      </c>
      <c r="K8" s="51">
        <f>+K9+K10+K34+K41+K49+K62+K63+K64+K65+K66+K67</f>
        <v>-128000</v>
      </c>
      <c r="L8" s="51">
        <f t="shared" ref="L8:M8" si="2">+L9+L10+L34+L41+L49+L62+L63+L64+L65+L66+L67</f>
        <v>1206513</v>
      </c>
      <c r="M8" s="51">
        <f t="shared" si="2"/>
        <v>1160436.04</v>
      </c>
      <c r="N8" s="77">
        <f>+N9+N10+N34+N41+N49+N62+N63+N64+N65+N66+N67</f>
        <v>1284098</v>
      </c>
      <c r="O8" s="275"/>
      <c r="P8" s="380"/>
      <c r="Q8" s="372"/>
      <c r="R8" s="16"/>
      <c r="S8" s="18"/>
      <c r="T8" s="16"/>
    </row>
    <row r="9" spans="1:21" s="2" customFormat="1" ht="13.5" customHeight="1" x14ac:dyDescent="0.2">
      <c r="A9" s="59" t="s">
        <v>27</v>
      </c>
      <c r="B9" s="60">
        <v>320</v>
      </c>
      <c r="C9" s="61" t="s">
        <v>28</v>
      </c>
      <c r="D9" s="29">
        <v>35830</v>
      </c>
      <c r="E9" s="168">
        <v>30000</v>
      </c>
      <c r="F9" s="29"/>
      <c r="G9" s="324"/>
      <c r="H9" s="172">
        <f t="shared" si="1"/>
        <v>30000</v>
      </c>
      <c r="I9" s="228"/>
      <c r="J9" s="201"/>
      <c r="K9" s="201">
        <v>10000</v>
      </c>
      <c r="L9" s="201">
        <v>40000</v>
      </c>
      <c r="M9" s="201">
        <v>39593</v>
      </c>
      <c r="N9" s="245">
        <v>45000</v>
      </c>
      <c r="O9" s="275"/>
      <c r="P9" s="193"/>
      <c r="Q9" s="372"/>
      <c r="R9" s="16"/>
      <c r="S9" s="18"/>
      <c r="T9" s="16"/>
    </row>
    <row r="10" spans="1:21" s="2" customFormat="1" ht="14.1" customHeight="1" x14ac:dyDescent="0.2">
      <c r="A10" s="59" t="s">
        <v>29</v>
      </c>
      <c r="B10" s="60">
        <v>3220</v>
      </c>
      <c r="C10" s="61" t="s">
        <v>30</v>
      </c>
      <c r="D10" s="62">
        <f>SUM(D11:D33)</f>
        <v>926219.32000000007</v>
      </c>
      <c r="E10" s="168">
        <f>SUM(E11:E33)</f>
        <v>1064336</v>
      </c>
      <c r="F10" s="29">
        <f>SUM(F11:F33)</f>
        <v>0</v>
      </c>
      <c r="G10" s="324"/>
      <c r="H10" s="172">
        <f t="shared" si="1"/>
        <v>1065956</v>
      </c>
      <c r="I10" s="228">
        <f>SUM(I11:I33)</f>
        <v>1620</v>
      </c>
      <c r="J10" s="201">
        <f>SUM(J11:J33)</f>
        <v>-145317</v>
      </c>
      <c r="K10" s="201">
        <f>SUM(K11:K33)</f>
        <v>-83000</v>
      </c>
      <c r="L10" s="201">
        <f t="shared" ref="L10:M10" si="3">SUM(L11:L33)</f>
        <v>837639</v>
      </c>
      <c r="M10" s="201">
        <f t="shared" si="3"/>
        <v>813915.04</v>
      </c>
      <c r="N10" s="245">
        <f>SUM(N11:N33)</f>
        <v>1015248</v>
      </c>
      <c r="O10" s="276"/>
      <c r="P10" s="193"/>
      <c r="Q10" s="373"/>
      <c r="R10" s="16"/>
      <c r="S10" s="18"/>
      <c r="T10" s="16"/>
    </row>
    <row r="11" spans="1:21" s="2" customFormat="1" ht="14.1" customHeight="1" x14ac:dyDescent="0.2">
      <c r="A11" s="59"/>
      <c r="B11" s="60"/>
      <c r="C11" s="54" t="s">
        <v>31</v>
      </c>
      <c r="D11" s="28">
        <v>12556</v>
      </c>
      <c r="E11" s="172">
        <v>20000</v>
      </c>
      <c r="F11" s="28"/>
      <c r="G11" s="324"/>
      <c r="H11" s="172">
        <f t="shared" si="1"/>
        <v>20000</v>
      </c>
      <c r="I11" s="230"/>
      <c r="J11" s="173">
        <v>-10000</v>
      </c>
      <c r="K11" s="173"/>
      <c r="L11" s="173">
        <v>16000</v>
      </c>
      <c r="M11" s="173">
        <v>25361</v>
      </c>
      <c r="N11" s="247">
        <v>20000</v>
      </c>
      <c r="O11" s="277"/>
      <c r="P11" s="193"/>
      <c r="Q11" s="372"/>
      <c r="R11" s="16"/>
      <c r="S11" s="18"/>
      <c r="T11" s="16"/>
    </row>
    <row r="12" spans="1:21" ht="14.1" customHeight="1" x14ac:dyDescent="0.2">
      <c r="A12" s="53"/>
      <c r="B12" s="54"/>
      <c r="C12" s="54" t="s">
        <v>32</v>
      </c>
      <c r="D12" s="28">
        <v>6065</v>
      </c>
      <c r="E12" s="172">
        <v>8000</v>
      </c>
      <c r="F12" s="28"/>
      <c r="G12" s="324"/>
      <c r="H12" s="172">
        <f t="shared" si="1"/>
        <v>6000</v>
      </c>
      <c r="I12" s="230">
        <v>-2000</v>
      </c>
      <c r="J12" s="173"/>
      <c r="K12" s="173"/>
      <c r="L12" s="173"/>
      <c r="M12" s="173"/>
      <c r="N12" s="247">
        <v>11250</v>
      </c>
      <c r="O12" s="275"/>
      <c r="Q12" s="374"/>
      <c r="R12" s="16"/>
      <c r="S12" s="18"/>
      <c r="T12" s="15"/>
    </row>
    <row r="13" spans="1:21" ht="14.1" customHeight="1" x14ac:dyDescent="0.2">
      <c r="A13" s="53"/>
      <c r="B13" s="54"/>
      <c r="C13" s="105" t="s">
        <v>33</v>
      </c>
      <c r="D13" s="28">
        <v>118367.32</v>
      </c>
      <c r="E13" s="172">
        <v>88000</v>
      </c>
      <c r="F13" s="28"/>
      <c r="G13" s="324"/>
      <c r="H13" s="172">
        <f t="shared" si="1"/>
        <v>88000</v>
      </c>
      <c r="I13" s="230"/>
      <c r="J13" s="173"/>
      <c r="K13" s="173"/>
      <c r="L13" s="173">
        <v>88000</v>
      </c>
      <c r="M13" s="173">
        <v>124632</v>
      </c>
      <c r="N13" s="247">
        <v>88000</v>
      </c>
      <c r="O13" s="275"/>
      <c r="P13" s="381"/>
      <c r="Q13" s="374"/>
      <c r="R13" s="16"/>
      <c r="S13" s="217"/>
      <c r="T13" s="15"/>
    </row>
    <row r="14" spans="1:21" ht="14.1" customHeight="1" x14ac:dyDescent="0.2">
      <c r="A14" s="53"/>
      <c r="B14" s="54"/>
      <c r="C14" s="105" t="s">
        <v>34</v>
      </c>
      <c r="D14" s="28">
        <v>180635</v>
      </c>
      <c r="E14" s="172">
        <v>184000</v>
      </c>
      <c r="F14" s="28"/>
      <c r="G14" s="324"/>
      <c r="H14" s="172">
        <f t="shared" si="1"/>
        <v>180000</v>
      </c>
      <c r="I14" s="230">
        <v>-4000</v>
      </c>
      <c r="J14" s="173"/>
      <c r="K14" s="173"/>
      <c r="L14" s="173">
        <v>180000</v>
      </c>
      <c r="M14" s="173">
        <v>170212.62</v>
      </c>
      <c r="N14" s="247">
        <v>180000</v>
      </c>
      <c r="O14" s="275"/>
      <c r="P14" s="381"/>
      <c r="Q14" s="374"/>
      <c r="R14" s="16"/>
      <c r="S14" s="217"/>
      <c r="T14" s="15"/>
    </row>
    <row r="15" spans="1:21" ht="14.1" customHeight="1" x14ac:dyDescent="0.2">
      <c r="A15" s="53"/>
      <c r="B15" s="54"/>
      <c r="C15" s="54" t="s">
        <v>35</v>
      </c>
      <c r="D15" s="28">
        <v>26408</v>
      </c>
      <c r="E15" s="172">
        <v>29484</v>
      </c>
      <c r="F15" s="28"/>
      <c r="G15" s="324"/>
      <c r="H15" s="172">
        <f t="shared" si="1"/>
        <v>29484</v>
      </c>
      <c r="I15" s="230"/>
      <c r="J15" s="173">
        <v>-7500</v>
      </c>
      <c r="K15" s="173"/>
      <c r="L15" s="173"/>
      <c r="M15" s="173"/>
      <c r="N15" s="247">
        <v>32000</v>
      </c>
      <c r="O15" s="275"/>
      <c r="P15" s="381"/>
      <c r="Q15" s="374"/>
      <c r="R15" s="16"/>
      <c r="S15" s="18"/>
      <c r="T15" s="17"/>
    </row>
    <row r="16" spans="1:21" ht="14.1" customHeight="1" x14ac:dyDescent="0.2">
      <c r="A16" s="53"/>
      <c r="B16" s="54"/>
      <c r="C16" s="54" t="s">
        <v>36</v>
      </c>
      <c r="D16" s="28">
        <v>81393</v>
      </c>
      <c r="E16" s="172">
        <v>76890</v>
      </c>
      <c r="F16" s="28"/>
      <c r="G16" s="324"/>
      <c r="H16" s="172">
        <f t="shared" si="1"/>
        <v>76890</v>
      </c>
      <c r="I16" s="230"/>
      <c r="J16" s="173">
        <v>-19000</v>
      </c>
      <c r="K16" s="173">
        <v>-25000</v>
      </c>
      <c r="L16" s="173">
        <v>143382</v>
      </c>
      <c r="M16" s="173">
        <v>96106</v>
      </c>
      <c r="N16" s="247">
        <v>76890</v>
      </c>
      <c r="O16" s="275"/>
      <c r="P16" s="381"/>
      <c r="Q16" s="374"/>
      <c r="R16" s="16"/>
      <c r="S16" s="218"/>
      <c r="T16" s="15"/>
    </row>
    <row r="17" spans="1:20" ht="14.1" customHeight="1" x14ac:dyDescent="0.2">
      <c r="A17" s="53"/>
      <c r="B17" s="54"/>
      <c r="C17" s="179" t="s">
        <v>37</v>
      </c>
      <c r="D17" s="28"/>
      <c r="E17" s="172">
        <v>45763</v>
      </c>
      <c r="F17" s="28"/>
      <c r="G17" s="324"/>
      <c r="H17" s="172">
        <f t="shared" si="1"/>
        <v>45763</v>
      </c>
      <c r="I17" s="230"/>
      <c r="J17" s="173">
        <v>-11250</v>
      </c>
      <c r="K17" s="173"/>
      <c r="L17" s="173"/>
      <c r="M17" s="173"/>
      <c r="N17" s="247"/>
      <c r="O17" s="275"/>
      <c r="P17" s="381"/>
      <c r="Q17" s="374"/>
      <c r="R17" s="16"/>
      <c r="S17" s="218"/>
      <c r="T17" s="15"/>
    </row>
    <row r="18" spans="1:20" ht="14.1" customHeight="1" x14ac:dyDescent="0.2">
      <c r="A18" s="53"/>
      <c r="B18" s="54"/>
      <c r="C18" s="54" t="s">
        <v>38</v>
      </c>
      <c r="D18" s="28">
        <v>11625</v>
      </c>
      <c r="E18" s="172">
        <v>34322</v>
      </c>
      <c r="F18" s="28"/>
      <c r="G18" s="324"/>
      <c r="H18" s="172">
        <f t="shared" si="1"/>
        <v>34322</v>
      </c>
      <c r="I18" s="230"/>
      <c r="J18" s="173">
        <v>-8500</v>
      </c>
      <c r="K18" s="173"/>
      <c r="L18" s="173"/>
      <c r="M18" s="173"/>
      <c r="N18" s="247">
        <v>34322</v>
      </c>
      <c r="O18" s="275"/>
      <c r="P18" s="381"/>
      <c r="Q18" s="374"/>
      <c r="R18" s="16"/>
      <c r="S18" s="218"/>
      <c r="T18" s="15"/>
    </row>
    <row r="19" spans="1:20" ht="14.1" customHeight="1" x14ac:dyDescent="0.2">
      <c r="A19" s="53"/>
      <c r="B19" s="54"/>
      <c r="C19" s="54" t="s">
        <v>39</v>
      </c>
      <c r="D19" s="28">
        <v>7942</v>
      </c>
      <c r="E19" s="172">
        <v>7800</v>
      </c>
      <c r="F19" s="28"/>
      <c r="G19" s="324"/>
      <c r="H19" s="172">
        <f t="shared" si="1"/>
        <v>7800</v>
      </c>
      <c r="I19" s="230"/>
      <c r="J19" s="173">
        <v>-2127</v>
      </c>
      <c r="K19" s="173"/>
      <c r="L19" s="173"/>
      <c r="M19" s="173">
        <v>6144</v>
      </c>
      <c r="N19" s="247">
        <v>10800</v>
      </c>
      <c r="O19" s="275"/>
      <c r="P19" s="381"/>
      <c r="Q19" s="375"/>
      <c r="R19" s="16"/>
      <c r="S19" s="218"/>
      <c r="T19" s="15"/>
    </row>
    <row r="20" spans="1:20" ht="14.1" customHeight="1" x14ac:dyDescent="0.2">
      <c r="A20" s="53"/>
      <c r="B20" s="54"/>
      <c r="C20" s="54" t="s">
        <v>40</v>
      </c>
      <c r="D20" s="28">
        <v>27170</v>
      </c>
      <c r="E20" s="172">
        <v>30000</v>
      </c>
      <c r="F20" s="28"/>
      <c r="G20" s="324"/>
      <c r="H20" s="172">
        <f t="shared" si="1"/>
        <v>30000</v>
      </c>
      <c r="I20" s="230"/>
      <c r="J20" s="173">
        <v>-7500</v>
      </c>
      <c r="K20" s="173"/>
      <c r="L20" s="173"/>
      <c r="M20" s="173">
        <v>18090</v>
      </c>
      <c r="N20" s="247">
        <v>30000</v>
      </c>
      <c r="O20" s="275"/>
      <c r="P20" s="388"/>
      <c r="Q20" s="374"/>
      <c r="R20" s="16"/>
      <c r="S20" s="218"/>
      <c r="T20" s="15"/>
    </row>
    <row r="21" spans="1:20" ht="14.1" customHeight="1" x14ac:dyDescent="0.2">
      <c r="A21" s="53"/>
      <c r="B21" s="54"/>
      <c r="C21" s="54" t="s">
        <v>41</v>
      </c>
      <c r="D21" s="28">
        <v>12586</v>
      </c>
      <c r="E21" s="172">
        <v>8000</v>
      </c>
      <c r="F21" s="28"/>
      <c r="G21" s="324"/>
      <c r="H21" s="172">
        <f t="shared" si="1"/>
        <v>8000</v>
      </c>
      <c r="I21" s="230"/>
      <c r="J21" s="173"/>
      <c r="K21" s="173"/>
      <c r="L21" s="173">
        <v>8000</v>
      </c>
      <c r="M21" s="173">
        <v>15314.92</v>
      </c>
      <c r="N21" s="247">
        <v>8000</v>
      </c>
      <c r="O21" s="275"/>
      <c r="P21" s="381"/>
      <c r="Q21" s="374"/>
      <c r="R21" s="16"/>
      <c r="S21" s="18"/>
      <c r="T21" s="15"/>
    </row>
    <row r="22" spans="1:20" ht="14.1" customHeight="1" x14ac:dyDescent="0.2">
      <c r="A22" s="53"/>
      <c r="B22" s="54"/>
      <c r="C22" s="54" t="s">
        <v>42</v>
      </c>
      <c r="D22" s="28">
        <v>23760</v>
      </c>
      <c r="E22" s="172">
        <v>22000</v>
      </c>
      <c r="F22" s="28"/>
      <c r="G22" s="324"/>
      <c r="H22" s="172">
        <f t="shared" si="1"/>
        <v>22000</v>
      </c>
      <c r="I22" s="230"/>
      <c r="J22" s="173"/>
      <c r="K22" s="173"/>
      <c r="L22" s="173">
        <v>22000</v>
      </c>
      <c r="M22" s="173">
        <v>16362</v>
      </c>
      <c r="N22" s="247">
        <v>22000</v>
      </c>
      <c r="O22" s="275"/>
      <c r="P22" s="381"/>
      <c r="Q22" s="203"/>
      <c r="R22" s="8"/>
      <c r="S22" s="18"/>
      <c r="T22" s="15"/>
    </row>
    <row r="23" spans="1:20" ht="14.1" customHeight="1" x14ac:dyDescent="0.2">
      <c r="A23" s="53"/>
      <c r="B23" s="54"/>
      <c r="C23" s="54" t="s">
        <v>43</v>
      </c>
      <c r="D23" s="28">
        <v>62797</v>
      </c>
      <c r="E23" s="172">
        <v>66590</v>
      </c>
      <c r="F23" s="28"/>
      <c r="G23" s="324"/>
      <c r="H23" s="172">
        <f t="shared" si="1"/>
        <v>67277</v>
      </c>
      <c r="I23" s="230">
        <v>687</v>
      </c>
      <c r="J23" s="173">
        <v>-11200</v>
      </c>
      <c r="K23" s="173">
        <v>-35000</v>
      </c>
      <c r="L23" s="173">
        <v>334257</v>
      </c>
      <c r="M23" s="173">
        <v>240750</v>
      </c>
      <c r="N23" s="247">
        <v>61558</v>
      </c>
      <c r="O23" s="274"/>
      <c r="P23" s="382"/>
      <c r="Q23" s="389"/>
      <c r="R23" s="8"/>
      <c r="S23" s="18"/>
      <c r="T23" s="15"/>
    </row>
    <row r="24" spans="1:20" ht="14.1" customHeight="1" x14ac:dyDescent="0.2">
      <c r="A24" s="53"/>
      <c r="B24" s="54"/>
      <c r="C24" s="54" t="s">
        <v>44</v>
      </c>
      <c r="D24" s="28">
        <v>186690</v>
      </c>
      <c r="E24" s="172">
        <v>126513</v>
      </c>
      <c r="F24" s="28"/>
      <c r="G24" s="324"/>
      <c r="H24" s="172">
        <f t="shared" si="1"/>
        <v>127826</v>
      </c>
      <c r="I24" s="230">
        <v>1313</v>
      </c>
      <c r="J24" s="173">
        <v>-21300</v>
      </c>
      <c r="K24" s="173"/>
      <c r="L24" s="173"/>
      <c r="M24" s="173"/>
      <c r="N24" s="247">
        <v>116400</v>
      </c>
      <c r="O24" s="275"/>
      <c r="P24" s="381"/>
      <c r="Q24" s="203"/>
      <c r="R24" s="8"/>
      <c r="S24" s="18"/>
      <c r="T24" s="15"/>
    </row>
    <row r="25" spans="1:20" ht="14.1" customHeight="1" x14ac:dyDescent="0.2">
      <c r="A25" s="39"/>
      <c r="B25" s="54"/>
      <c r="C25" s="54" t="s">
        <v>45</v>
      </c>
      <c r="D25" s="28"/>
      <c r="E25" s="172">
        <v>106000</v>
      </c>
      <c r="F25" s="28"/>
      <c r="G25" s="324"/>
      <c r="H25" s="172">
        <f t="shared" si="1"/>
        <v>107642</v>
      </c>
      <c r="I25" s="230">
        <v>1642</v>
      </c>
      <c r="J25" s="173">
        <v>-17940</v>
      </c>
      <c r="K25" s="173"/>
      <c r="L25" s="173"/>
      <c r="M25" s="173"/>
      <c r="N25" s="247">
        <v>106000</v>
      </c>
      <c r="O25" s="275"/>
      <c r="P25" s="381"/>
      <c r="Q25" s="374"/>
      <c r="R25" s="16"/>
      <c r="S25" s="18"/>
      <c r="T25" s="15"/>
    </row>
    <row r="26" spans="1:20" ht="14.1" customHeight="1" x14ac:dyDescent="0.2">
      <c r="A26" s="39"/>
      <c r="B26" s="54"/>
      <c r="C26" s="54" t="s">
        <v>46</v>
      </c>
      <c r="D26" s="28">
        <v>21254</v>
      </c>
      <c r="E26" s="172">
        <v>74649</v>
      </c>
      <c r="F26" s="28"/>
      <c r="G26" s="324"/>
      <c r="H26" s="172">
        <f t="shared" si="1"/>
        <v>78490</v>
      </c>
      <c r="I26" s="230">
        <v>3841</v>
      </c>
      <c r="J26" s="173">
        <v>-13000</v>
      </c>
      <c r="K26" s="173"/>
      <c r="L26" s="173"/>
      <c r="M26" s="173"/>
      <c r="N26" s="247">
        <v>78490</v>
      </c>
      <c r="O26" s="275"/>
      <c r="P26" s="381"/>
      <c r="Q26" s="375"/>
      <c r="R26" s="16"/>
      <c r="S26" s="18"/>
      <c r="T26" s="15"/>
    </row>
    <row r="27" spans="1:20" ht="14.1" customHeight="1" x14ac:dyDescent="0.2">
      <c r="A27" s="39"/>
      <c r="B27" s="54"/>
      <c r="C27" s="54" t="s">
        <v>47</v>
      </c>
      <c r="D27" s="28">
        <v>9286</v>
      </c>
      <c r="E27" s="172">
        <v>13225</v>
      </c>
      <c r="F27" s="28"/>
      <c r="G27" s="324"/>
      <c r="H27" s="172">
        <f t="shared" si="1"/>
        <v>13362</v>
      </c>
      <c r="I27" s="230">
        <v>137</v>
      </c>
      <c r="J27" s="173">
        <v>-2500</v>
      </c>
      <c r="K27" s="173"/>
      <c r="L27" s="173"/>
      <c r="M27" s="173">
        <v>8628</v>
      </c>
      <c r="N27" s="247">
        <v>16438</v>
      </c>
      <c r="O27" s="274"/>
      <c r="P27" s="383"/>
      <c r="Q27" s="374"/>
      <c r="R27" s="16"/>
      <c r="S27" s="18"/>
      <c r="T27" s="15"/>
    </row>
    <row r="28" spans="1:20" ht="14.1" customHeight="1" x14ac:dyDescent="0.2">
      <c r="A28" s="39"/>
      <c r="B28" s="54"/>
      <c r="C28" s="54" t="s">
        <v>48</v>
      </c>
      <c r="D28" s="28">
        <v>34003</v>
      </c>
      <c r="E28" s="172">
        <v>54100</v>
      </c>
      <c r="F28" s="28"/>
      <c r="G28" s="324"/>
      <c r="H28" s="172">
        <f t="shared" si="1"/>
        <v>54100</v>
      </c>
      <c r="I28" s="329"/>
      <c r="J28" s="231">
        <v>-13500</v>
      </c>
      <c r="K28" s="231"/>
      <c r="L28" s="231"/>
      <c r="M28" s="231">
        <v>38991</v>
      </c>
      <c r="N28" s="247">
        <v>54100</v>
      </c>
      <c r="O28" s="275"/>
      <c r="P28" s="381"/>
      <c r="Q28" s="374"/>
      <c r="R28" s="14"/>
      <c r="S28" s="218"/>
      <c r="T28" s="15"/>
    </row>
    <row r="29" spans="1:20" ht="14.1" customHeight="1" x14ac:dyDescent="0.2">
      <c r="A29" s="39"/>
      <c r="B29" s="54"/>
      <c r="C29" s="54" t="s">
        <v>49</v>
      </c>
      <c r="D29" s="28">
        <v>59129</v>
      </c>
      <c r="E29" s="172">
        <v>35000</v>
      </c>
      <c r="F29" s="65"/>
      <c r="G29" s="324"/>
      <c r="H29" s="172">
        <f t="shared" si="1"/>
        <v>35000</v>
      </c>
      <c r="I29" s="230"/>
      <c r="J29" s="173"/>
      <c r="K29" s="173">
        <v>-23000</v>
      </c>
      <c r="L29" s="173">
        <v>30000</v>
      </c>
      <c r="M29" s="173">
        <v>36864</v>
      </c>
      <c r="N29" s="247">
        <v>35000</v>
      </c>
      <c r="O29" s="275"/>
      <c r="Q29" s="374"/>
      <c r="R29" s="16"/>
      <c r="S29" s="18"/>
      <c r="T29" s="15"/>
    </row>
    <row r="30" spans="1:20" ht="14.1" customHeight="1" x14ac:dyDescent="0.2">
      <c r="A30" s="39"/>
      <c r="B30" s="54"/>
      <c r="C30" s="54" t="s">
        <v>50</v>
      </c>
      <c r="D30" s="28">
        <v>12865</v>
      </c>
      <c r="E30" s="172">
        <v>9000</v>
      </c>
      <c r="F30" s="65"/>
      <c r="G30" s="324"/>
      <c r="H30" s="172">
        <f t="shared" si="1"/>
        <v>9000</v>
      </c>
      <c r="I30" s="230"/>
      <c r="J30" s="173"/>
      <c r="K30" s="173"/>
      <c r="L30" s="173">
        <v>9000</v>
      </c>
      <c r="M30" s="173">
        <v>8591.5</v>
      </c>
      <c r="N30" s="247">
        <v>9000</v>
      </c>
      <c r="O30" s="275"/>
      <c r="Q30" s="374"/>
      <c r="R30" s="14"/>
      <c r="S30" s="18"/>
      <c r="T30" s="15"/>
    </row>
    <row r="31" spans="1:20" ht="14.1" customHeight="1" x14ac:dyDescent="0.2">
      <c r="A31" s="39"/>
      <c r="B31" s="54"/>
      <c r="C31" s="54" t="s">
        <v>51</v>
      </c>
      <c r="D31" s="28">
        <v>1821</v>
      </c>
      <c r="E31" s="172"/>
      <c r="F31" s="65"/>
      <c r="G31" s="324"/>
      <c r="H31" s="172">
        <f t="shared" si="1"/>
        <v>0</v>
      </c>
      <c r="I31" s="230"/>
      <c r="J31" s="173"/>
      <c r="K31" s="173"/>
      <c r="L31" s="173"/>
      <c r="M31" s="173">
        <v>451</v>
      </c>
      <c r="N31" s="247">
        <v>0</v>
      </c>
      <c r="O31" s="275"/>
      <c r="Q31" s="374"/>
      <c r="R31" s="14"/>
      <c r="S31" s="18"/>
      <c r="T31" s="15"/>
    </row>
    <row r="32" spans="1:20" ht="14.1" customHeight="1" x14ac:dyDescent="0.2">
      <c r="A32" s="39"/>
      <c r="B32" s="54"/>
      <c r="C32" s="54" t="s">
        <v>708</v>
      </c>
      <c r="D32" s="28"/>
      <c r="E32" s="172"/>
      <c r="F32" s="65"/>
      <c r="G32" s="324"/>
      <c r="H32" s="172"/>
      <c r="I32" s="230"/>
      <c r="J32" s="173">
        <v>5000</v>
      </c>
      <c r="K32" s="173"/>
      <c r="L32" s="173">
        <v>5000</v>
      </c>
      <c r="M32" s="173">
        <v>5175</v>
      </c>
      <c r="N32" s="247">
        <v>0</v>
      </c>
      <c r="O32" s="275"/>
      <c r="Q32" s="374"/>
      <c r="R32" s="14"/>
      <c r="S32" s="18"/>
      <c r="T32" s="15"/>
    </row>
    <row r="33" spans="1:20" ht="14.1" customHeight="1" x14ac:dyDescent="0.2">
      <c r="A33" s="39"/>
      <c r="B33" s="54"/>
      <c r="C33" s="54" t="s">
        <v>52</v>
      </c>
      <c r="D33" s="28">
        <v>29867</v>
      </c>
      <c r="E33" s="172">
        <v>25000</v>
      </c>
      <c r="F33" s="28"/>
      <c r="G33" s="324"/>
      <c r="H33" s="172">
        <f t="shared" si="1"/>
        <v>25000</v>
      </c>
      <c r="I33" s="230"/>
      <c r="J33" s="173">
        <v>-5000</v>
      </c>
      <c r="K33" s="173"/>
      <c r="L33" s="173">
        <v>2000</v>
      </c>
      <c r="M33" s="173">
        <v>2242</v>
      </c>
      <c r="N33" s="248">
        <v>25000</v>
      </c>
      <c r="O33" s="275"/>
      <c r="Q33" s="374"/>
      <c r="R33" s="14"/>
      <c r="S33" s="18"/>
      <c r="T33" s="15"/>
    </row>
    <row r="34" spans="1:20" s="2" customFormat="1" ht="14.1" customHeight="1" x14ac:dyDescent="0.2">
      <c r="A34" s="66" t="s">
        <v>53</v>
      </c>
      <c r="B34" s="60">
        <v>3221</v>
      </c>
      <c r="C34" s="61" t="s">
        <v>54</v>
      </c>
      <c r="D34" s="29">
        <f>SUM(D35:D40)</f>
        <v>10132</v>
      </c>
      <c r="E34" s="168">
        <f>+E35+E36+E37+E38+E39</f>
        <v>10100</v>
      </c>
      <c r="F34" s="29">
        <f>+F35+F36+F37</f>
        <v>0</v>
      </c>
      <c r="G34" s="324"/>
      <c r="H34" s="172">
        <f t="shared" si="1"/>
        <v>10100</v>
      </c>
      <c r="I34" s="228">
        <f>+I35+I36+I37</f>
        <v>0</v>
      </c>
      <c r="J34" s="201">
        <f>SUM(J35:J40)</f>
        <v>-728</v>
      </c>
      <c r="K34" s="201">
        <f>SUM(K35:K40)</f>
        <v>0</v>
      </c>
      <c r="L34" s="201">
        <f t="shared" ref="L34:M34" si="4">SUM(L35:L40)</f>
        <v>9372</v>
      </c>
      <c r="M34" s="201">
        <f t="shared" si="4"/>
        <v>7144</v>
      </c>
      <c r="N34" s="245">
        <f>+N35+N36+N37+N38+N39+N40</f>
        <v>9800</v>
      </c>
      <c r="O34" s="275"/>
      <c r="P34" s="193"/>
      <c r="Q34" s="372"/>
      <c r="R34" s="16"/>
      <c r="S34" s="18"/>
      <c r="T34" s="16"/>
    </row>
    <row r="35" spans="1:20" ht="14.1" customHeight="1" x14ac:dyDescent="0.2">
      <c r="A35" s="39"/>
      <c r="B35" s="67"/>
      <c r="C35" s="55" t="s">
        <v>55</v>
      </c>
      <c r="D35" s="28">
        <v>1720</v>
      </c>
      <c r="E35" s="172">
        <v>3000</v>
      </c>
      <c r="F35" s="65"/>
      <c r="G35" s="324"/>
      <c r="H35" s="172">
        <f t="shared" si="1"/>
        <v>3000</v>
      </c>
      <c r="I35" s="230"/>
      <c r="J35" s="173">
        <v>0</v>
      </c>
      <c r="K35" s="173"/>
      <c r="L35" s="173">
        <v>3000</v>
      </c>
      <c r="M35" s="173">
        <v>1913</v>
      </c>
      <c r="N35" s="247">
        <v>2500</v>
      </c>
      <c r="O35" s="275"/>
      <c r="Q35" s="374"/>
      <c r="R35" s="16"/>
      <c r="S35" s="18"/>
      <c r="T35" s="15"/>
    </row>
    <row r="36" spans="1:20" ht="14.1" customHeight="1" x14ac:dyDescent="0.2">
      <c r="A36" s="39"/>
      <c r="B36" s="67"/>
      <c r="C36" s="55" t="s">
        <v>56</v>
      </c>
      <c r="D36" s="28">
        <v>4910</v>
      </c>
      <c r="E36" s="172">
        <v>4800</v>
      </c>
      <c r="F36" s="65"/>
      <c r="G36" s="324"/>
      <c r="H36" s="172">
        <f t="shared" si="1"/>
        <v>4800</v>
      </c>
      <c r="I36" s="230"/>
      <c r="J36" s="173">
        <v>-800</v>
      </c>
      <c r="K36" s="173"/>
      <c r="L36" s="173">
        <v>4000</v>
      </c>
      <c r="M36" s="173">
        <v>2613</v>
      </c>
      <c r="N36" s="248">
        <v>4800</v>
      </c>
      <c r="O36" s="275"/>
      <c r="Q36" s="374"/>
      <c r="R36" s="16"/>
      <c r="S36" s="18"/>
      <c r="T36" s="15"/>
    </row>
    <row r="37" spans="1:20" ht="14.1" customHeight="1" x14ac:dyDescent="0.2">
      <c r="A37" s="39"/>
      <c r="B37" s="67"/>
      <c r="C37" s="55" t="s">
        <v>57</v>
      </c>
      <c r="D37" s="28">
        <v>1755</v>
      </c>
      <c r="E37" s="172">
        <v>2300</v>
      </c>
      <c r="F37" s="28"/>
      <c r="G37" s="324"/>
      <c r="H37" s="172">
        <f t="shared" si="1"/>
        <v>2300</v>
      </c>
      <c r="I37" s="230"/>
      <c r="J37" s="173">
        <v>-300</v>
      </c>
      <c r="K37" s="173"/>
      <c r="L37" s="173">
        <v>2000</v>
      </c>
      <c r="M37" s="173">
        <v>951</v>
      </c>
      <c r="N37" s="248">
        <v>2500</v>
      </c>
      <c r="O37" s="275"/>
      <c r="Q37" s="374"/>
      <c r="R37" s="16"/>
      <c r="S37" s="18"/>
      <c r="T37" s="15"/>
    </row>
    <row r="38" spans="1:20" ht="14.1" customHeight="1" x14ac:dyDescent="0.2">
      <c r="A38" s="39"/>
      <c r="B38" s="67"/>
      <c r="C38" s="55" t="s">
        <v>707</v>
      </c>
      <c r="D38" s="28">
        <v>1039</v>
      </c>
      <c r="E38" s="172"/>
      <c r="F38" s="28"/>
      <c r="G38" s="324"/>
      <c r="H38" s="172">
        <f t="shared" si="1"/>
        <v>0</v>
      </c>
      <c r="I38" s="230"/>
      <c r="J38" s="173"/>
      <c r="K38" s="173"/>
      <c r="L38" s="173"/>
      <c r="M38" s="173">
        <v>1172</v>
      </c>
      <c r="N38" s="247">
        <v>0</v>
      </c>
      <c r="O38" s="275"/>
      <c r="Q38" s="374"/>
      <c r="R38" s="16"/>
      <c r="S38" s="18"/>
      <c r="T38" s="15"/>
    </row>
    <row r="39" spans="1:20" ht="14.1" customHeight="1" x14ac:dyDescent="0.2">
      <c r="A39" s="39"/>
      <c r="B39" s="67"/>
      <c r="C39" s="55" t="s">
        <v>49</v>
      </c>
      <c r="D39" s="28">
        <v>197</v>
      </c>
      <c r="E39" s="172"/>
      <c r="F39" s="28"/>
      <c r="G39" s="324">
        <f t="shared" ref="G39:G74" si="5">F39-E39</f>
        <v>0</v>
      </c>
      <c r="H39" s="172">
        <f t="shared" si="1"/>
        <v>0</v>
      </c>
      <c r="I39" s="230"/>
      <c r="J39" s="173"/>
      <c r="K39" s="173"/>
      <c r="L39" s="173"/>
      <c r="M39" s="173"/>
      <c r="N39" s="247">
        <v>0</v>
      </c>
      <c r="O39" s="275"/>
      <c r="Q39" s="374"/>
      <c r="R39" s="16"/>
      <c r="S39" s="18"/>
      <c r="T39" s="15"/>
    </row>
    <row r="40" spans="1:20" ht="14.1" customHeight="1" x14ac:dyDescent="0.2">
      <c r="A40" s="39"/>
      <c r="B40" s="67"/>
      <c r="C40" s="55" t="s">
        <v>58</v>
      </c>
      <c r="D40" s="28">
        <v>511</v>
      </c>
      <c r="E40" s="172"/>
      <c r="F40" s="28"/>
      <c r="G40" s="324"/>
      <c r="H40" s="172">
        <f t="shared" si="1"/>
        <v>0</v>
      </c>
      <c r="I40" s="230"/>
      <c r="J40" s="173">
        <v>372</v>
      </c>
      <c r="K40" s="173"/>
      <c r="L40" s="173">
        <v>372</v>
      </c>
      <c r="M40" s="173">
        <v>495</v>
      </c>
      <c r="N40" s="247">
        <v>0</v>
      </c>
      <c r="O40" s="275"/>
      <c r="Q40" s="374"/>
      <c r="R40" s="16"/>
      <c r="S40" s="18"/>
      <c r="T40" s="15"/>
    </row>
    <row r="41" spans="1:20" s="2" customFormat="1" ht="14.1" customHeight="1" x14ac:dyDescent="0.2">
      <c r="A41" s="66">
        <v>3222</v>
      </c>
      <c r="B41" s="60">
        <v>3222</v>
      </c>
      <c r="C41" s="61" t="s">
        <v>59</v>
      </c>
      <c r="D41" s="29">
        <f>SUM(D42:D48)</f>
        <v>96458</v>
      </c>
      <c r="E41" s="168">
        <f>+E42+E43+E44+E46+E47+E48</f>
        <v>105500</v>
      </c>
      <c r="F41" s="29">
        <f>+F42+F43+F44+F46+F47</f>
        <v>0</v>
      </c>
      <c r="G41" s="324"/>
      <c r="H41" s="172">
        <f t="shared" si="1"/>
        <v>105500</v>
      </c>
      <c r="I41" s="228">
        <f>+I42+I43+I44+I46+I47</f>
        <v>0</v>
      </c>
      <c r="J41" s="201">
        <f>SUM(J42:J48)</f>
        <v>-16250</v>
      </c>
      <c r="K41" s="201">
        <f>SUM(K42:K48)</f>
        <v>0</v>
      </c>
      <c r="L41" s="201">
        <f t="shared" ref="L41:M41" si="6">SUM(L42:L48)</f>
        <v>89250</v>
      </c>
      <c r="M41" s="201">
        <f t="shared" si="6"/>
        <v>87334</v>
      </c>
      <c r="N41" s="245">
        <f>+N42+N43+N44+N45+N46+N47+N48</f>
        <v>103850</v>
      </c>
      <c r="O41" s="275"/>
      <c r="P41" s="193"/>
      <c r="Q41" s="372"/>
      <c r="R41" s="16"/>
      <c r="S41" s="18"/>
      <c r="T41" s="16"/>
    </row>
    <row r="42" spans="1:20" ht="14.1" customHeight="1" x14ac:dyDescent="0.2">
      <c r="A42" s="53"/>
      <c r="B42" s="54"/>
      <c r="C42" s="55" t="s">
        <v>60</v>
      </c>
      <c r="D42" s="28">
        <v>19270</v>
      </c>
      <c r="E42" s="172">
        <v>20000</v>
      </c>
      <c r="F42" s="28"/>
      <c r="G42" s="324"/>
      <c r="H42" s="172">
        <f t="shared" si="1"/>
        <v>20000</v>
      </c>
      <c r="I42" s="230"/>
      <c r="J42" s="173">
        <v>-5000</v>
      </c>
      <c r="K42" s="173"/>
      <c r="L42" s="173">
        <v>15000</v>
      </c>
      <c r="M42" s="173">
        <v>17328</v>
      </c>
      <c r="N42" s="247">
        <v>43350</v>
      </c>
      <c r="O42" s="275"/>
      <c r="P42" s="381"/>
      <c r="Q42" s="374"/>
      <c r="R42" s="16"/>
      <c r="S42" s="18"/>
      <c r="T42" s="15"/>
    </row>
    <row r="43" spans="1:20" ht="14.1" customHeight="1" x14ac:dyDescent="0.2">
      <c r="A43" s="53"/>
      <c r="B43" s="54"/>
      <c r="C43" s="55" t="s">
        <v>61</v>
      </c>
      <c r="D43" s="28">
        <v>20694</v>
      </c>
      <c r="E43" s="172">
        <v>25000</v>
      </c>
      <c r="F43" s="28"/>
      <c r="G43" s="324"/>
      <c r="H43" s="172">
        <f t="shared" si="1"/>
        <v>25000</v>
      </c>
      <c r="I43" s="230"/>
      <c r="J43" s="173">
        <v>0</v>
      </c>
      <c r="K43" s="173"/>
      <c r="L43" s="173">
        <v>25000</v>
      </c>
      <c r="M43" s="173">
        <v>17127</v>
      </c>
      <c r="N43" s="247">
        <v>25000</v>
      </c>
      <c r="O43" s="275"/>
      <c r="Q43" s="374"/>
      <c r="R43" s="16"/>
      <c r="S43" s="18"/>
      <c r="T43" s="15"/>
    </row>
    <row r="44" spans="1:20" ht="14.1" customHeight="1" x14ac:dyDescent="0.2">
      <c r="A44" s="53"/>
      <c r="B44" s="54"/>
      <c r="C44" s="55" t="s">
        <v>62</v>
      </c>
      <c r="D44" s="28">
        <v>16511</v>
      </c>
      <c r="E44" s="172">
        <v>18000</v>
      </c>
      <c r="F44" s="28"/>
      <c r="G44" s="324"/>
      <c r="H44" s="172">
        <f t="shared" si="1"/>
        <v>18000</v>
      </c>
      <c r="I44" s="230"/>
      <c r="J44" s="173">
        <v>0</v>
      </c>
      <c r="K44" s="173"/>
      <c r="L44" s="173"/>
      <c r="M44" s="173"/>
      <c r="N44" s="247">
        <v>18000</v>
      </c>
      <c r="O44" s="275"/>
      <c r="Q44" s="374"/>
      <c r="R44" s="16"/>
      <c r="S44" s="18"/>
      <c r="T44" s="15"/>
    </row>
    <row r="45" spans="1:20" ht="14.1" customHeight="1" x14ac:dyDescent="0.2">
      <c r="A45" s="53"/>
      <c r="B45" s="54"/>
      <c r="C45" s="55" t="s">
        <v>63</v>
      </c>
      <c r="D45" s="28"/>
      <c r="E45" s="172"/>
      <c r="F45" s="28"/>
      <c r="G45" s="324"/>
      <c r="H45" s="172"/>
      <c r="I45" s="230"/>
      <c r="J45" s="173"/>
      <c r="K45" s="173"/>
      <c r="L45" s="173">
        <v>18000</v>
      </c>
      <c r="M45" s="173">
        <v>12937</v>
      </c>
      <c r="N45" s="247">
        <v>10000</v>
      </c>
      <c r="O45" s="275"/>
      <c r="Q45" s="374"/>
      <c r="R45" s="16"/>
      <c r="S45" s="18"/>
      <c r="T45" s="15"/>
    </row>
    <row r="46" spans="1:20" ht="14.1" customHeight="1" x14ac:dyDescent="0.2">
      <c r="A46" s="53"/>
      <c r="B46" s="54"/>
      <c r="C46" s="55" t="s">
        <v>64</v>
      </c>
      <c r="D46" s="28">
        <v>35296</v>
      </c>
      <c r="E46" s="172">
        <v>40000</v>
      </c>
      <c r="F46" s="28"/>
      <c r="G46" s="324"/>
      <c r="H46" s="172">
        <f t="shared" si="1"/>
        <v>40000</v>
      </c>
      <c r="I46" s="230"/>
      <c r="J46" s="173">
        <v>-10000</v>
      </c>
      <c r="K46" s="173"/>
      <c r="L46" s="173">
        <v>30000</v>
      </c>
      <c r="M46" s="173">
        <v>37314</v>
      </c>
      <c r="N46" s="247">
        <v>5000</v>
      </c>
      <c r="O46" s="275"/>
      <c r="Q46" s="374"/>
      <c r="R46" s="16"/>
      <c r="S46" s="18"/>
      <c r="T46" s="15"/>
    </row>
    <row r="47" spans="1:20" ht="14.1" customHeight="1" x14ac:dyDescent="0.2">
      <c r="A47" s="53"/>
      <c r="B47" s="54"/>
      <c r="C47" s="55" t="s">
        <v>65</v>
      </c>
      <c r="D47" s="28">
        <v>2463</v>
      </c>
      <c r="E47" s="172">
        <v>2500</v>
      </c>
      <c r="F47" s="28"/>
      <c r="G47" s="324"/>
      <c r="H47" s="172">
        <f t="shared" si="1"/>
        <v>2500</v>
      </c>
      <c r="I47" s="230"/>
      <c r="J47" s="173">
        <v>-1250</v>
      </c>
      <c r="K47" s="173"/>
      <c r="L47" s="173">
        <v>1250</v>
      </c>
      <c r="M47" s="173">
        <v>873</v>
      </c>
      <c r="N47" s="247">
        <v>2500</v>
      </c>
      <c r="O47" s="275"/>
      <c r="Q47" s="374"/>
      <c r="R47" s="16"/>
      <c r="S47" s="18"/>
      <c r="T47" s="15"/>
    </row>
    <row r="48" spans="1:20" ht="14.1" customHeight="1" x14ac:dyDescent="0.2">
      <c r="A48" s="53"/>
      <c r="B48" s="54"/>
      <c r="C48" s="55" t="s">
        <v>66</v>
      </c>
      <c r="D48" s="28">
        <v>2224</v>
      </c>
      <c r="E48" s="172"/>
      <c r="F48" s="28"/>
      <c r="G48" s="324">
        <f t="shared" si="5"/>
        <v>0</v>
      </c>
      <c r="H48" s="172">
        <f t="shared" si="1"/>
        <v>0</v>
      </c>
      <c r="I48" s="230"/>
      <c r="J48" s="173"/>
      <c r="K48" s="173"/>
      <c r="L48" s="173"/>
      <c r="M48" s="173">
        <v>1755</v>
      </c>
      <c r="N48" s="247">
        <v>0</v>
      </c>
      <c r="O48" s="275"/>
      <c r="Q48" s="374"/>
      <c r="R48" s="16"/>
      <c r="S48" s="18"/>
      <c r="T48" s="15"/>
    </row>
    <row r="49" spans="1:20" ht="14.1" customHeight="1" x14ac:dyDescent="0.2">
      <c r="A49" s="59">
        <v>3224</v>
      </c>
      <c r="B49" s="60">
        <v>3224</v>
      </c>
      <c r="C49" s="61" t="s">
        <v>67</v>
      </c>
      <c r="D49" s="29">
        <f>SUM(D50:D61)</f>
        <v>256809</v>
      </c>
      <c r="E49" s="168">
        <f>SUM(E50:E61)</f>
        <v>251812</v>
      </c>
      <c r="F49" s="29">
        <f>SUM(F50:F60)</f>
        <v>0</v>
      </c>
      <c r="G49" s="324"/>
      <c r="H49" s="172">
        <f t="shared" si="1"/>
        <v>289752</v>
      </c>
      <c r="I49" s="228">
        <f>SUM(I50:I60)</f>
        <v>37940</v>
      </c>
      <c r="J49" s="201">
        <f>SUM(J50:J60)</f>
        <v>-65000</v>
      </c>
      <c r="K49" s="201">
        <f>SUM(K50:K61)</f>
        <v>-40000</v>
      </c>
      <c r="L49" s="201">
        <f>SUM(L50:L61)</f>
        <v>184752</v>
      </c>
      <c r="M49" s="201">
        <f>SUM(M50:M61)</f>
        <v>169714</v>
      </c>
      <c r="N49" s="245">
        <f>+N50+N51+N52+N53+N54+N55+N56+N57+N58+N59+N60+N61</f>
        <v>59700</v>
      </c>
      <c r="O49" s="275"/>
      <c r="Q49" s="374"/>
      <c r="R49" s="16"/>
      <c r="S49" s="18"/>
      <c r="T49" s="15"/>
    </row>
    <row r="50" spans="1:20" ht="14.1" customHeight="1" x14ac:dyDescent="0.2">
      <c r="A50" s="59"/>
      <c r="B50" s="60"/>
      <c r="C50" s="55" t="s">
        <v>68</v>
      </c>
      <c r="D50" s="28">
        <v>172384</v>
      </c>
      <c r="E50" s="172">
        <v>174000</v>
      </c>
      <c r="F50" s="28"/>
      <c r="G50" s="324"/>
      <c r="H50" s="172">
        <f t="shared" si="1"/>
        <v>204000</v>
      </c>
      <c r="I50" s="230">
        <v>30000</v>
      </c>
      <c r="J50" s="173">
        <v>-65000</v>
      </c>
      <c r="K50" s="173">
        <v>-40000</v>
      </c>
      <c r="L50" s="173">
        <v>99000</v>
      </c>
      <c r="M50" s="173">
        <v>98675</v>
      </c>
      <c r="N50" s="247">
        <v>0</v>
      </c>
      <c r="O50" s="275"/>
      <c r="Q50" s="374"/>
      <c r="R50" s="16"/>
      <c r="S50" s="18"/>
      <c r="T50" s="15"/>
    </row>
    <row r="51" spans="1:20" ht="14.1" customHeight="1" x14ac:dyDescent="0.2">
      <c r="A51" s="59"/>
      <c r="B51" s="60"/>
      <c r="C51" s="55" t="s">
        <v>69</v>
      </c>
      <c r="D51" s="28">
        <v>9434</v>
      </c>
      <c r="E51" s="172">
        <v>7500</v>
      </c>
      <c r="F51" s="28"/>
      <c r="G51" s="324"/>
      <c r="H51" s="172">
        <f t="shared" si="1"/>
        <v>10000</v>
      </c>
      <c r="I51" s="230">
        <v>2500</v>
      </c>
      <c r="J51" s="173"/>
      <c r="K51" s="173"/>
      <c r="L51" s="173">
        <v>10000</v>
      </c>
      <c r="M51" s="173">
        <v>6216</v>
      </c>
      <c r="N51" s="247">
        <v>0</v>
      </c>
      <c r="O51" s="275"/>
      <c r="Q51" s="374"/>
      <c r="R51" s="16"/>
      <c r="S51" s="18"/>
      <c r="T51" s="15"/>
    </row>
    <row r="52" spans="1:20" ht="14.1" customHeight="1" x14ac:dyDescent="0.2">
      <c r="A52" s="59"/>
      <c r="B52" s="60"/>
      <c r="C52" s="55" t="s">
        <v>70</v>
      </c>
      <c r="D52" s="28">
        <v>35657</v>
      </c>
      <c r="E52" s="172">
        <v>32880</v>
      </c>
      <c r="F52" s="28"/>
      <c r="G52" s="324"/>
      <c r="H52" s="172">
        <f t="shared" si="1"/>
        <v>34320</v>
      </c>
      <c r="I52" s="230">
        <v>1440</v>
      </c>
      <c r="J52" s="173"/>
      <c r="K52" s="173"/>
      <c r="L52" s="173">
        <v>34320</v>
      </c>
      <c r="M52" s="173">
        <v>31575</v>
      </c>
      <c r="N52" s="247">
        <v>30000</v>
      </c>
      <c r="O52" s="275"/>
      <c r="Q52" s="374"/>
      <c r="R52" s="16"/>
      <c r="S52" s="18"/>
      <c r="T52" s="15"/>
    </row>
    <row r="53" spans="1:20" ht="14.1" customHeight="1" x14ac:dyDescent="0.2">
      <c r="A53" s="59"/>
      <c r="B53" s="60"/>
      <c r="C53" s="55" t="s">
        <v>71</v>
      </c>
      <c r="D53" s="28">
        <v>21136</v>
      </c>
      <c r="E53" s="172">
        <v>22992</v>
      </c>
      <c r="F53" s="28"/>
      <c r="G53" s="324"/>
      <c r="H53" s="172">
        <f t="shared" si="1"/>
        <v>23112</v>
      </c>
      <c r="I53" s="230">
        <v>120</v>
      </c>
      <c r="J53" s="173"/>
      <c r="K53" s="173"/>
      <c r="L53" s="173">
        <v>23112</v>
      </c>
      <c r="M53" s="173">
        <v>21610</v>
      </c>
      <c r="N53" s="247">
        <v>23000</v>
      </c>
      <c r="O53" s="275"/>
      <c r="Q53" s="374"/>
      <c r="R53" s="16"/>
      <c r="S53" s="18"/>
      <c r="T53" s="15"/>
    </row>
    <row r="54" spans="1:20" ht="14.1" customHeight="1" x14ac:dyDescent="0.2">
      <c r="A54" s="59"/>
      <c r="B54" s="60"/>
      <c r="C54" s="55" t="s">
        <v>72</v>
      </c>
      <c r="D54" s="28">
        <v>5661</v>
      </c>
      <c r="E54" s="172">
        <v>0</v>
      </c>
      <c r="F54" s="28"/>
      <c r="G54" s="324"/>
      <c r="H54" s="172">
        <f t="shared" si="1"/>
        <v>5760</v>
      </c>
      <c r="I54" s="230">
        <v>5760</v>
      </c>
      <c r="J54" s="173"/>
      <c r="K54" s="173"/>
      <c r="L54" s="173">
        <v>5760</v>
      </c>
      <c r="M54" s="173">
        <v>4206</v>
      </c>
      <c r="N54" s="247">
        <v>5700</v>
      </c>
      <c r="O54" s="275"/>
      <c r="Q54" s="374"/>
      <c r="R54" s="16"/>
      <c r="S54" s="18"/>
      <c r="T54" s="15"/>
    </row>
    <row r="55" spans="1:20" ht="14.1" customHeight="1" x14ac:dyDescent="0.2">
      <c r="A55" s="59"/>
      <c r="B55" s="60"/>
      <c r="C55" s="55" t="s">
        <v>73</v>
      </c>
      <c r="D55" s="28">
        <v>1179</v>
      </c>
      <c r="E55" s="172">
        <v>2000</v>
      </c>
      <c r="F55" s="28"/>
      <c r="G55" s="324"/>
      <c r="H55" s="172">
        <f t="shared" si="1"/>
        <v>1000</v>
      </c>
      <c r="I55" s="230">
        <v>-1000</v>
      </c>
      <c r="J55" s="173"/>
      <c r="K55" s="173"/>
      <c r="L55" s="173">
        <v>1000</v>
      </c>
      <c r="M55" s="173">
        <v>345</v>
      </c>
      <c r="N55" s="247">
        <v>1000</v>
      </c>
      <c r="O55" s="275"/>
      <c r="Q55" s="374"/>
      <c r="R55" s="16"/>
      <c r="S55" s="18"/>
      <c r="T55" s="15"/>
    </row>
    <row r="56" spans="1:20" s="9" customFormat="1" ht="14.1" customHeight="1" x14ac:dyDescent="0.2">
      <c r="A56" s="59"/>
      <c r="B56" s="60"/>
      <c r="C56" s="55" t="s">
        <v>74</v>
      </c>
      <c r="D56" s="28">
        <v>6175</v>
      </c>
      <c r="E56" s="172">
        <v>6240</v>
      </c>
      <c r="F56" s="172"/>
      <c r="G56" s="324"/>
      <c r="H56" s="172">
        <f t="shared" si="1"/>
        <v>5460</v>
      </c>
      <c r="I56" s="230">
        <v>-780</v>
      </c>
      <c r="J56" s="173"/>
      <c r="K56" s="173"/>
      <c r="L56" s="173">
        <v>5460</v>
      </c>
      <c r="M56" s="173">
        <v>5460</v>
      </c>
      <c r="N56" s="247"/>
      <c r="O56" s="275"/>
      <c r="P56" s="284"/>
      <c r="Q56" s="374"/>
      <c r="R56" s="16"/>
      <c r="S56" s="18"/>
      <c r="T56" s="15"/>
    </row>
    <row r="57" spans="1:20" ht="14.1" customHeight="1" x14ac:dyDescent="0.2">
      <c r="A57" s="59"/>
      <c r="B57" s="60"/>
      <c r="C57" s="55" t="s">
        <v>75</v>
      </c>
      <c r="D57" s="28">
        <v>0</v>
      </c>
      <c r="E57" s="172">
        <v>0</v>
      </c>
      <c r="F57" s="172"/>
      <c r="G57" s="324"/>
      <c r="H57" s="172">
        <f t="shared" si="1"/>
        <v>0</v>
      </c>
      <c r="I57" s="230"/>
      <c r="J57" s="173"/>
      <c r="K57" s="173"/>
      <c r="L57" s="173"/>
      <c r="M57" s="173"/>
      <c r="N57" s="247"/>
      <c r="O57" s="275"/>
      <c r="Q57" s="374"/>
      <c r="R57" s="16"/>
      <c r="S57" s="18"/>
      <c r="T57" s="15"/>
    </row>
    <row r="58" spans="1:20" ht="14.1" customHeight="1" x14ac:dyDescent="0.2">
      <c r="A58" s="59"/>
      <c r="B58" s="60"/>
      <c r="C58" s="55" t="s">
        <v>76</v>
      </c>
      <c r="D58" s="28">
        <v>641</v>
      </c>
      <c r="E58" s="172">
        <v>0</v>
      </c>
      <c r="F58" s="172"/>
      <c r="G58" s="324"/>
      <c r="H58" s="172">
        <f t="shared" si="1"/>
        <v>600</v>
      </c>
      <c r="I58" s="230">
        <v>600</v>
      </c>
      <c r="J58" s="173"/>
      <c r="K58" s="173"/>
      <c r="L58" s="173">
        <v>600</v>
      </c>
      <c r="M58" s="173">
        <v>1000</v>
      </c>
      <c r="N58" s="247"/>
      <c r="O58" s="275"/>
      <c r="Q58" s="374"/>
      <c r="R58" s="16"/>
      <c r="S58" s="18"/>
      <c r="T58" s="15"/>
    </row>
    <row r="59" spans="1:20" ht="14.1" customHeight="1" x14ac:dyDescent="0.2">
      <c r="A59" s="59"/>
      <c r="B59" s="60"/>
      <c r="C59" s="55" t="s">
        <v>77</v>
      </c>
      <c r="D59" s="28">
        <v>538</v>
      </c>
      <c r="E59" s="172">
        <v>1200</v>
      </c>
      <c r="F59" s="172"/>
      <c r="G59" s="324"/>
      <c r="H59" s="172">
        <f t="shared" si="1"/>
        <v>500</v>
      </c>
      <c r="I59" s="230">
        <v>-700</v>
      </c>
      <c r="J59" s="173"/>
      <c r="K59" s="173"/>
      <c r="L59" s="173">
        <v>500</v>
      </c>
      <c r="M59" s="173">
        <v>136</v>
      </c>
      <c r="N59" s="247"/>
      <c r="O59" s="275"/>
      <c r="Q59" s="374"/>
      <c r="R59" s="16"/>
      <c r="S59" s="18"/>
      <c r="T59" s="15"/>
    </row>
    <row r="60" spans="1:20" ht="14.1" customHeight="1" x14ac:dyDescent="0.2">
      <c r="A60" s="59"/>
      <c r="B60" s="60"/>
      <c r="C60" s="55" t="s">
        <v>78</v>
      </c>
      <c r="D60" s="28">
        <v>4004</v>
      </c>
      <c r="E60" s="172">
        <v>2000</v>
      </c>
      <c r="F60" s="172"/>
      <c r="G60" s="324"/>
      <c r="H60" s="172">
        <f t="shared" si="1"/>
        <v>2000</v>
      </c>
      <c r="I60" s="230"/>
      <c r="J60" s="173"/>
      <c r="K60" s="173"/>
      <c r="L60" s="173"/>
      <c r="M60" s="173"/>
      <c r="N60" s="247"/>
      <c r="O60" s="275"/>
      <c r="Q60" s="374"/>
      <c r="R60" s="16"/>
      <c r="S60" s="18"/>
      <c r="T60" s="15"/>
    </row>
    <row r="61" spans="1:20" ht="14.1" customHeight="1" x14ac:dyDescent="0.2">
      <c r="A61" s="59"/>
      <c r="B61" s="60"/>
      <c r="C61" s="55" t="s">
        <v>49</v>
      </c>
      <c r="D61" s="28">
        <v>0</v>
      </c>
      <c r="E61" s="172">
        <v>3000</v>
      </c>
      <c r="F61" s="28"/>
      <c r="G61" s="324"/>
      <c r="H61" s="172">
        <f t="shared" si="1"/>
        <v>3000</v>
      </c>
      <c r="I61" s="230"/>
      <c r="J61" s="173"/>
      <c r="K61" s="173"/>
      <c r="L61" s="173">
        <v>5000</v>
      </c>
      <c r="M61" s="173">
        <v>491</v>
      </c>
      <c r="N61" s="247"/>
      <c r="O61" s="275"/>
      <c r="Q61" s="374"/>
      <c r="R61" s="16"/>
      <c r="S61" s="18"/>
      <c r="T61" s="15"/>
    </row>
    <row r="62" spans="1:20" s="2" customFormat="1" ht="14.1" customHeight="1" x14ac:dyDescent="0.2">
      <c r="A62" s="59" t="s">
        <v>79</v>
      </c>
      <c r="B62" s="60">
        <v>3225</v>
      </c>
      <c r="C62" s="61" t="s">
        <v>80</v>
      </c>
      <c r="D62" s="29">
        <v>13017</v>
      </c>
      <c r="E62" s="168">
        <v>9000</v>
      </c>
      <c r="F62" s="29"/>
      <c r="G62" s="324"/>
      <c r="H62" s="172">
        <f t="shared" si="1"/>
        <v>9000</v>
      </c>
      <c r="I62" s="228"/>
      <c r="J62" s="201"/>
      <c r="K62" s="201"/>
      <c r="L62" s="201">
        <v>9000</v>
      </c>
      <c r="M62" s="201">
        <v>12282</v>
      </c>
      <c r="N62" s="247">
        <v>9000</v>
      </c>
      <c r="O62" s="275"/>
      <c r="P62" s="193"/>
      <c r="Q62" s="372"/>
      <c r="R62" s="16"/>
      <c r="S62" s="18"/>
      <c r="T62" s="16"/>
    </row>
    <row r="63" spans="1:20" s="2" customFormat="1" ht="14.1" customHeight="1" x14ac:dyDescent="0.2">
      <c r="A63" s="59" t="s">
        <v>81</v>
      </c>
      <c r="B63" s="60">
        <v>3229</v>
      </c>
      <c r="C63" s="61" t="s">
        <v>82</v>
      </c>
      <c r="D63" s="29">
        <v>2688</v>
      </c>
      <c r="E63" s="168">
        <v>1500</v>
      </c>
      <c r="F63" s="68"/>
      <c r="G63" s="324"/>
      <c r="H63" s="172">
        <f t="shared" si="1"/>
        <v>1500</v>
      </c>
      <c r="I63" s="228"/>
      <c r="J63" s="201"/>
      <c r="K63" s="201"/>
      <c r="L63" s="201">
        <v>1500</v>
      </c>
      <c r="M63" s="201">
        <v>1656</v>
      </c>
      <c r="N63" s="247">
        <v>1500</v>
      </c>
      <c r="O63" s="275"/>
      <c r="P63" s="193"/>
      <c r="Q63" s="372"/>
      <c r="R63" s="16"/>
      <c r="S63" s="18"/>
      <c r="T63" s="16"/>
    </row>
    <row r="64" spans="1:20" s="2" customFormat="1" ht="14.1" customHeight="1" x14ac:dyDescent="0.2">
      <c r="A64" s="59" t="s">
        <v>83</v>
      </c>
      <c r="B64" s="60">
        <v>3230</v>
      </c>
      <c r="C64" s="61" t="s">
        <v>84</v>
      </c>
      <c r="D64" s="29">
        <v>4403</v>
      </c>
      <c r="E64" s="168"/>
      <c r="F64" s="29"/>
      <c r="G64" s="324"/>
      <c r="H64" s="172">
        <f t="shared" si="1"/>
        <v>0</v>
      </c>
      <c r="I64" s="228"/>
      <c r="J64" s="201"/>
      <c r="K64" s="201"/>
      <c r="L64" s="201"/>
      <c r="M64" s="201"/>
      <c r="N64" s="247">
        <v>0</v>
      </c>
      <c r="O64" s="275"/>
      <c r="P64" s="193"/>
      <c r="Q64" s="372"/>
      <c r="R64" s="16"/>
      <c r="S64" s="18"/>
      <c r="T64" s="16"/>
    </row>
    <row r="65" spans="1:20" s="2" customFormat="1" ht="14.1" customHeight="1" x14ac:dyDescent="0.2">
      <c r="A65" s="59" t="s">
        <v>85</v>
      </c>
      <c r="B65" s="60">
        <v>3233</v>
      </c>
      <c r="C65" s="61" t="s">
        <v>86</v>
      </c>
      <c r="D65" s="29">
        <v>15882</v>
      </c>
      <c r="E65" s="168">
        <v>20000</v>
      </c>
      <c r="F65" s="29"/>
      <c r="G65" s="324"/>
      <c r="H65" s="172">
        <f t="shared" si="1"/>
        <v>20000</v>
      </c>
      <c r="I65" s="228"/>
      <c r="J65" s="201"/>
      <c r="K65" s="201"/>
      <c r="L65" s="201">
        <v>20000</v>
      </c>
      <c r="M65" s="201">
        <v>14765</v>
      </c>
      <c r="N65" s="247">
        <v>20000</v>
      </c>
      <c r="O65" s="275"/>
      <c r="P65" s="193"/>
      <c r="Q65" s="372"/>
      <c r="R65" s="16"/>
      <c r="S65" s="18"/>
      <c r="T65" s="16"/>
    </row>
    <row r="66" spans="1:20" s="2" customFormat="1" ht="14.1" customHeight="1" x14ac:dyDescent="0.2">
      <c r="A66" s="59" t="s">
        <v>87</v>
      </c>
      <c r="B66" s="60">
        <v>3237</v>
      </c>
      <c r="C66" s="61" t="s">
        <v>88</v>
      </c>
      <c r="D66" s="29">
        <v>26130</v>
      </c>
      <c r="E66" s="168">
        <v>10000</v>
      </c>
      <c r="F66" s="29"/>
      <c r="G66" s="324"/>
      <c r="H66" s="172">
        <f t="shared" si="1"/>
        <v>10000</v>
      </c>
      <c r="I66" s="228"/>
      <c r="J66" s="201"/>
      <c r="K66" s="201"/>
      <c r="L66" s="201">
        <v>10000</v>
      </c>
      <c r="M66" s="201">
        <v>8859</v>
      </c>
      <c r="N66" s="247">
        <v>0</v>
      </c>
      <c r="O66" s="143"/>
      <c r="P66" s="193"/>
      <c r="Q66" s="214"/>
    </row>
    <row r="67" spans="1:20" s="2" customFormat="1" ht="14.1" customHeight="1" x14ac:dyDescent="0.2">
      <c r="A67" s="59" t="s">
        <v>89</v>
      </c>
      <c r="B67" s="60">
        <v>3238</v>
      </c>
      <c r="C67" s="61" t="s">
        <v>90</v>
      </c>
      <c r="D67" s="29">
        <v>14585</v>
      </c>
      <c r="E67" s="168">
        <v>20000</v>
      </c>
      <c r="F67" s="29"/>
      <c r="G67" s="324"/>
      <c r="H67" s="172">
        <f t="shared" si="1"/>
        <v>20000</v>
      </c>
      <c r="I67" s="228"/>
      <c r="J67" s="201"/>
      <c r="K67" s="201">
        <v>-15000</v>
      </c>
      <c r="L67" s="201">
        <v>5000</v>
      </c>
      <c r="M67" s="201">
        <v>5174</v>
      </c>
      <c r="N67" s="88">
        <v>20000</v>
      </c>
      <c r="O67" s="143"/>
      <c r="P67" s="193"/>
      <c r="Q67" s="214"/>
    </row>
    <row r="68" spans="1:20" s="2" customFormat="1" ht="14.1" customHeight="1" x14ac:dyDescent="0.2">
      <c r="A68" s="48">
        <v>35</v>
      </c>
      <c r="B68" s="49"/>
      <c r="C68" s="50" t="s">
        <v>91</v>
      </c>
      <c r="D68" s="52">
        <f t="shared" ref="D68:G68" si="7">+D69+D82+D85</f>
        <v>6164215</v>
      </c>
      <c r="E68" s="51">
        <f t="shared" si="7"/>
        <v>5762405</v>
      </c>
      <c r="F68" s="51">
        <f t="shared" si="7"/>
        <v>0</v>
      </c>
      <c r="G68" s="51">
        <f t="shared" si="7"/>
        <v>0</v>
      </c>
      <c r="H68" s="58">
        <f t="shared" si="1"/>
        <v>6620775</v>
      </c>
      <c r="I68" s="328">
        <f>+I69+I82+I85</f>
        <v>858370</v>
      </c>
      <c r="J68" s="51">
        <f>+J69+J82+J85</f>
        <v>738068</v>
      </c>
      <c r="K68" s="51">
        <f>+K69+K82+K85</f>
        <v>54877</v>
      </c>
      <c r="L68" s="51">
        <f t="shared" ref="L68:M68" si="8">+L69+L82+L85</f>
        <v>7413720</v>
      </c>
      <c r="M68" s="51">
        <f t="shared" si="8"/>
        <v>7220090.8100000005</v>
      </c>
      <c r="N68" s="77">
        <f>+N69+N82+N85</f>
        <v>6625927</v>
      </c>
      <c r="O68" s="143"/>
      <c r="P68" s="193"/>
      <c r="Q68" s="214"/>
    </row>
    <row r="69" spans="1:20" s="2" customFormat="1" ht="14.1" customHeight="1" x14ac:dyDescent="0.2">
      <c r="A69" s="59">
        <v>3500</v>
      </c>
      <c r="B69" s="60"/>
      <c r="C69" s="61" t="s">
        <v>92</v>
      </c>
      <c r="D69" s="29">
        <f>+D70+D71+D73+D74+D75+D76+D78+D79+D80+D81</f>
        <v>173487</v>
      </c>
      <c r="E69" s="168">
        <f>+E70+E71+E73+E74+E75+E76+E78+E79+E80+E81</f>
        <v>35000</v>
      </c>
      <c r="F69" s="29">
        <f t="shared" ref="F69:I69" si="9">+F70+F71+F73+F74+F75+F76+F78+F79+F80+F81</f>
        <v>0</v>
      </c>
      <c r="G69" s="71">
        <f t="shared" si="9"/>
        <v>0</v>
      </c>
      <c r="H69" s="168">
        <f t="shared" si="1"/>
        <v>35000</v>
      </c>
      <c r="I69" s="228">
        <f t="shared" si="9"/>
        <v>0</v>
      </c>
      <c r="J69" s="201">
        <f>SUM(J70:J81)</f>
        <v>47818</v>
      </c>
      <c r="K69" s="201">
        <f>SUM(K70:K81)</f>
        <v>30698</v>
      </c>
      <c r="L69" s="201">
        <f t="shared" ref="L69:M69" si="10">SUM(L70:L81)</f>
        <v>117419</v>
      </c>
      <c r="M69" s="201">
        <f t="shared" si="10"/>
        <v>77354</v>
      </c>
      <c r="N69" s="87">
        <f>+N70+N71+N73+N74+N75+N76+N77+N78+N79+N80+N81</f>
        <v>35000</v>
      </c>
      <c r="O69" s="144"/>
      <c r="P69" s="193"/>
      <c r="Q69" s="214"/>
    </row>
    <row r="70" spans="1:20" s="2" customFormat="1" ht="14.1" customHeight="1" x14ac:dyDescent="0.2">
      <c r="A70" s="53" t="s">
        <v>709</v>
      </c>
      <c r="B70" s="60"/>
      <c r="C70" s="55" t="s">
        <v>93</v>
      </c>
      <c r="D70" s="28">
        <v>0</v>
      </c>
      <c r="E70" s="168"/>
      <c r="F70" s="29"/>
      <c r="G70" s="324"/>
      <c r="H70" s="172">
        <f t="shared" si="1"/>
        <v>0</v>
      </c>
      <c r="I70" s="331"/>
      <c r="J70" s="173">
        <v>6904</v>
      </c>
      <c r="K70" s="173">
        <v>14218</v>
      </c>
      <c r="L70" s="173">
        <v>21122</v>
      </c>
      <c r="M70" s="173">
        <v>43286</v>
      </c>
      <c r="N70" s="87"/>
      <c r="O70" s="144"/>
      <c r="P70" s="193"/>
      <c r="Q70" s="214"/>
    </row>
    <row r="71" spans="1:20" s="2" customFormat="1" ht="14.1" customHeight="1" x14ac:dyDescent="0.2">
      <c r="A71" s="53" t="s">
        <v>710</v>
      </c>
      <c r="B71" s="60"/>
      <c r="C71" s="55" t="s">
        <v>94</v>
      </c>
      <c r="D71" s="28">
        <v>26954</v>
      </c>
      <c r="E71" s="168"/>
      <c r="F71" s="29"/>
      <c r="G71" s="324"/>
      <c r="H71" s="172">
        <f t="shared" si="1"/>
        <v>0</v>
      </c>
      <c r="I71" s="331"/>
      <c r="J71" s="173"/>
      <c r="K71" s="173"/>
      <c r="L71" s="173"/>
      <c r="M71" s="173"/>
      <c r="N71" s="87"/>
      <c r="O71" s="143"/>
      <c r="P71" s="193"/>
      <c r="Q71" s="214"/>
    </row>
    <row r="72" spans="1:20" s="2" customFormat="1" ht="14.1" customHeight="1" x14ac:dyDescent="0.2">
      <c r="A72" s="53" t="s">
        <v>710</v>
      </c>
      <c r="B72" s="60"/>
      <c r="C72" s="55" t="s">
        <v>95</v>
      </c>
      <c r="D72" s="28"/>
      <c r="E72" s="168"/>
      <c r="F72" s="29"/>
      <c r="G72" s="324"/>
      <c r="H72" s="172"/>
      <c r="I72" s="331"/>
      <c r="J72" s="173"/>
      <c r="K72" s="173"/>
      <c r="L72" s="173">
        <v>3903</v>
      </c>
      <c r="M72" s="173">
        <v>3903</v>
      </c>
      <c r="N72" s="87"/>
      <c r="O72" s="143"/>
      <c r="P72" s="193"/>
      <c r="Q72" s="214"/>
    </row>
    <row r="73" spans="1:20" ht="14.1" customHeight="1" x14ac:dyDescent="0.2">
      <c r="A73" s="53" t="s">
        <v>710</v>
      </c>
      <c r="B73" s="54"/>
      <c r="C73" s="55" t="s">
        <v>96</v>
      </c>
      <c r="D73" s="28">
        <v>333</v>
      </c>
      <c r="E73" s="172"/>
      <c r="F73" s="28"/>
      <c r="G73" s="324">
        <f t="shared" si="5"/>
        <v>0</v>
      </c>
      <c r="H73" s="172">
        <f t="shared" si="1"/>
        <v>0</v>
      </c>
      <c r="I73" s="331"/>
      <c r="J73" s="173">
        <v>500</v>
      </c>
      <c r="K73" s="173">
        <v>315</v>
      </c>
      <c r="L73" s="173">
        <v>815</v>
      </c>
      <c r="M73" s="173">
        <v>815</v>
      </c>
      <c r="N73" s="87"/>
    </row>
    <row r="74" spans="1:20" ht="14.1" customHeight="1" x14ac:dyDescent="0.2">
      <c r="A74" s="53" t="s">
        <v>710</v>
      </c>
      <c r="B74" s="54"/>
      <c r="C74" s="55" t="s">
        <v>97</v>
      </c>
      <c r="D74" s="28">
        <v>13649</v>
      </c>
      <c r="E74" s="172"/>
      <c r="F74" s="28"/>
      <c r="G74" s="324">
        <f t="shared" si="5"/>
        <v>0</v>
      </c>
      <c r="H74" s="172">
        <f t="shared" ref="H74:H94" si="11">E74+I74</f>
        <v>0</v>
      </c>
      <c r="I74" s="331"/>
      <c r="J74" s="173">
        <v>10000</v>
      </c>
      <c r="K74" s="173">
        <v>2065</v>
      </c>
      <c r="L74" s="173">
        <v>12065</v>
      </c>
      <c r="M74" s="173">
        <v>11533</v>
      </c>
      <c r="N74" s="87"/>
    </row>
    <row r="75" spans="1:20" ht="14.1" customHeight="1" x14ac:dyDescent="0.2">
      <c r="A75" s="53" t="s">
        <v>710</v>
      </c>
      <c r="B75" s="54"/>
      <c r="C75" s="55" t="s">
        <v>98</v>
      </c>
      <c r="D75" s="28">
        <v>44040</v>
      </c>
      <c r="E75" s="172"/>
      <c r="F75" s="28"/>
      <c r="G75" s="324">
        <f t="shared" ref="G75:G140" si="12">F75-E75</f>
        <v>0</v>
      </c>
      <c r="H75" s="172">
        <f t="shared" si="11"/>
        <v>0</v>
      </c>
      <c r="I75" s="331"/>
      <c r="J75" s="173"/>
      <c r="K75" s="173"/>
      <c r="L75" s="173"/>
      <c r="M75" s="173"/>
      <c r="N75" s="87"/>
    </row>
    <row r="76" spans="1:20" ht="14.1" customHeight="1" x14ac:dyDescent="0.2">
      <c r="A76" s="53" t="s">
        <v>710</v>
      </c>
      <c r="B76" s="54"/>
      <c r="C76" s="55" t="s">
        <v>99</v>
      </c>
      <c r="D76" s="28">
        <v>2049</v>
      </c>
      <c r="E76" s="172"/>
      <c r="F76" s="28"/>
      <c r="G76" s="324"/>
      <c r="H76" s="172">
        <f t="shared" si="11"/>
        <v>0</v>
      </c>
      <c r="I76" s="331"/>
      <c r="J76" s="173"/>
      <c r="K76" s="173"/>
      <c r="L76" s="173"/>
      <c r="M76" s="173"/>
      <c r="N76" s="87"/>
    </row>
    <row r="77" spans="1:20" ht="14.1" customHeight="1" x14ac:dyDescent="0.2">
      <c r="A77" s="53" t="s">
        <v>710</v>
      </c>
      <c r="B77" s="54"/>
      <c r="C77" s="55" t="s">
        <v>100</v>
      </c>
      <c r="D77" s="28"/>
      <c r="E77" s="172"/>
      <c r="F77" s="28"/>
      <c r="G77" s="324"/>
      <c r="H77" s="172"/>
      <c r="I77" s="331"/>
      <c r="J77" s="173">
        <v>6840</v>
      </c>
      <c r="K77" s="173">
        <v>5000</v>
      </c>
      <c r="L77" s="173">
        <v>11840</v>
      </c>
      <c r="M77" s="173">
        <v>11840</v>
      </c>
      <c r="N77" s="87"/>
    </row>
    <row r="78" spans="1:20" ht="14.1" customHeight="1" x14ac:dyDescent="0.2">
      <c r="A78" s="53" t="s">
        <v>101</v>
      </c>
      <c r="B78" s="54"/>
      <c r="C78" s="55" t="s">
        <v>102</v>
      </c>
      <c r="D78" s="28">
        <v>2935</v>
      </c>
      <c r="E78" s="172"/>
      <c r="F78" s="28"/>
      <c r="G78" s="324">
        <f t="shared" si="12"/>
        <v>0</v>
      </c>
      <c r="H78" s="172">
        <f t="shared" si="11"/>
        <v>0</v>
      </c>
      <c r="I78" s="331"/>
      <c r="J78" s="173">
        <v>300</v>
      </c>
      <c r="K78" s="173"/>
      <c r="L78" s="173">
        <v>300</v>
      </c>
      <c r="M78" s="173"/>
      <c r="N78" s="87"/>
    </row>
    <row r="79" spans="1:20" ht="14.1" customHeight="1" x14ac:dyDescent="0.2">
      <c r="A79" s="53" t="s">
        <v>103</v>
      </c>
      <c r="B79" s="54"/>
      <c r="C79" s="55" t="s">
        <v>104</v>
      </c>
      <c r="D79" s="28">
        <v>75493</v>
      </c>
      <c r="E79" s="172">
        <v>35000</v>
      </c>
      <c r="F79" s="28"/>
      <c r="G79" s="324"/>
      <c r="H79" s="172">
        <f t="shared" si="11"/>
        <v>35000</v>
      </c>
      <c r="I79" s="331"/>
      <c r="J79" s="173">
        <v>23274</v>
      </c>
      <c r="K79" s="173">
        <v>4023</v>
      </c>
      <c r="L79" s="173">
        <v>61397</v>
      </c>
      <c r="M79" s="173"/>
      <c r="N79" s="88">
        <v>35000</v>
      </c>
    </row>
    <row r="80" spans="1:20" ht="14.1" customHeight="1" x14ac:dyDescent="0.2">
      <c r="A80" s="53" t="s">
        <v>105</v>
      </c>
      <c r="B80" s="54"/>
      <c r="C80" s="55" t="s">
        <v>106</v>
      </c>
      <c r="D80" s="28">
        <v>7434</v>
      </c>
      <c r="E80" s="172"/>
      <c r="F80" s="28"/>
      <c r="G80" s="324">
        <f t="shared" si="12"/>
        <v>0</v>
      </c>
      <c r="H80" s="172">
        <f t="shared" si="11"/>
        <v>0</v>
      </c>
      <c r="I80" s="331"/>
      <c r="J80" s="173"/>
      <c r="K80" s="173"/>
      <c r="L80" s="173">
        <v>900</v>
      </c>
      <c r="M80" s="173">
        <v>900</v>
      </c>
      <c r="N80" s="87"/>
    </row>
    <row r="81" spans="1:17" ht="14.1" customHeight="1" x14ac:dyDescent="0.2">
      <c r="A81" s="53" t="s">
        <v>107</v>
      </c>
      <c r="B81" s="54"/>
      <c r="C81" s="70" t="s">
        <v>108</v>
      </c>
      <c r="D81" s="28">
        <v>600</v>
      </c>
      <c r="E81" s="172"/>
      <c r="F81" s="28"/>
      <c r="G81" s="324">
        <f t="shared" si="12"/>
        <v>0</v>
      </c>
      <c r="H81" s="172">
        <f t="shared" si="11"/>
        <v>0</v>
      </c>
      <c r="I81" s="331"/>
      <c r="J81" s="173"/>
      <c r="K81" s="173">
        <v>5077</v>
      </c>
      <c r="L81" s="173">
        <v>5077</v>
      </c>
      <c r="M81" s="173">
        <v>5077</v>
      </c>
      <c r="N81" s="87"/>
    </row>
    <row r="82" spans="1:17" s="2" customFormat="1" ht="14.1" customHeight="1" x14ac:dyDescent="0.2">
      <c r="A82" s="48" t="s">
        <v>109</v>
      </c>
      <c r="B82" s="113"/>
      <c r="C82" s="50" t="s">
        <v>110</v>
      </c>
      <c r="D82" s="51">
        <f t="shared" ref="D82" si="13">+D83+D84+D85</f>
        <v>5770188</v>
      </c>
      <c r="E82" s="51">
        <f>+E83+E84</f>
        <v>5549648</v>
      </c>
      <c r="F82" s="51">
        <f t="shared" ref="F82" si="14">+F83+F84+F85</f>
        <v>0</v>
      </c>
      <c r="G82" s="51">
        <f t="shared" ref="G82" si="15">+G83+G84+G85</f>
        <v>0</v>
      </c>
      <c r="H82" s="58">
        <f t="shared" si="11"/>
        <v>6390927</v>
      </c>
      <c r="I82" s="328">
        <f>+I83+I84</f>
        <v>841279</v>
      </c>
      <c r="J82" s="51">
        <f>+J83+J84</f>
        <v>686347</v>
      </c>
      <c r="K82" s="51">
        <f t="shared" ref="K82:M82" si="16">+K83+K84</f>
        <v>24179</v>
      </c>
      <c r="L82" s="51">
        <f t="shared" si="16"/>
        <v>7101453</v>
      </c>
      <c r="M82" s="51">
        <f t="shared" si="16"/>
        <v>6905405.8100000005</v>
      </c>
      <c r="N82" s="77">
        <f>+N83+N84</f>
        <v>6390927</v>
      </c>
      <c r="O82" s="144"/>
      <c r="P82" s="193"/>
      <c r="Q82" s="214"/>
    </row>
    <row r="83" spans="1:17" s="2" customFormat="1" ht="14.1" customHeight="1" x14ac:dyDescent="0.2">
      <c r="A83" s="53">
        <v>35200</v>
      </c>
      <c r="B83" s="54"/>
      <c r="C83" s="55" t="s">
        <v>111</v>
      </c>
      <c r="D83" s="28">
        <v>1619893</v>
      </c>
      <c r="E83" s="172">
        <v>1619893</v>
      </c>
      <c r="F83" s="28"/>
      <c r="G83" s="324"/>
      <c r="H83" s="172">
        <f t="shared" si="11"/>
        <v>2226043</v>
      </c>
      <c r="I83" s="331">
        <v>606150</v>
      </c>
      <c r="J83" s="173"/>
      <c r="K83" s="173"/>
      <c r="L83" s="173">
        <v>2226043</v>
      </c>
      <c r="M83" s="173">
        <v>2089062.81</v>
      </c>
      <c r="N83" s="88">
        <v>2226043</v>
      </c>
      <c r="O83" s="143"/>
      <c r="P83" s="193"/>
      <c r="Q83" s="214"/>
    </row>
    <row r="84" spans="1:17" ht="14.1" customHeight="1" x14ac:dyDescent="0.2">
      <c r="A84" s="53">
        <v>35201</v>
      </c>
      <c r="B84" s="54"/>
      <c r="C84" s="55" t="s">
        <v>112</v>
      </c>
      <c r="D84" s="28">
        <v>3929755</v>
      </c>
      <c r="E84" s="172">
        <v>3929755</v>
      </c>
      <c r="F84" s="28"/>
      <c r="G84" s="324"/>
      <c r="H84" s="172">
        <f t="shared" si="11"/>
        <v>4164884</v>
      </c>
      <c r="I84" s="331">
        <v>235129</v>
      </c>
      <c r="J84" s="173">
        <v>686347</v>
      </c>
      <c r="K84" s="173">
        <v>24179</v>
      </c>
      <c r="L84" s="173">
        <v>4875410</v>
      </c>
      <c r="M84" s="173">
        <v>4816343</v>
      </c>
      <c r="N84" s="88">
        <v>4164884</v>
      </c>
    </row>
    <row r="85" spans="1:17" ht="14.1" customHeight="1" x14ac:dyDescent="0.2">
      <c r="A85" s="53" t="s">
        <v>113</v>
      </c>
      <c r="B85" s="54"/>
      <c r="C85" s="55" t="s">
        <v>114</v>
      </c>
      <c r="D85" s="72">
        <v>220540</v>
      </c>
      <c r="E85" s="173">
        <v>177757</v>
      </c>
      <c r="F85" s="72"/>
      <c r="G85" s="324"/>
      <c r="H85" s="172">
        <v>194848</v>
      </c>
      <c r="I85" s="331">
        <v>17091</v>
      </c>
      <c r="J85" s="173">
        <v>3903</v>
      </c>
      <c r="K85" s="173"/>
      <c r="L85" s="173">
        <v>194848</v>
      </c>
      <c r="M85" s="173">
        <v>237331</v>
      </c>
      <c r="N85" s="88">
        <v>200000</v>
      </c>
    </row>
    <row r="86" spans="1:17" s="2" customFormat="1" ht="14.1" customHeight="1" x14ac:dyDescent="0.2">
      <c r="A86" s="48" t="s">
        <v>115</v>
      </c>
      <c r="B86" s="49">
        <v>38</v>
      </c>
      <c r="C86" s="50" t="s">
        <v>116</v>
      </c>
      <c r="D86" s="52">
        <f>+D88+D89+D90+D91+D92+D93</f>
        <v>200003</v>
      </c>
      <c r="E86" s="69">
        <f>+E88+E90</f>
        <v>115000</v>
      </c>
      <c r="F86" s="69">
        <f>+F89+F90</f>
        <v>0</v>
      </c>
      <c r="G86" s="69">
        <f t="shared" ref="G86" si="17">+G89+G90</f>
        <v>0</v>
      </c>
      <c r="H86" s="58">
        <f t="shared" si="11"/>
        <v>115000</v>
      </c>
      <c r="I86" s="293"/>
      <c r="J86" s="69">
        <f>SUM(J88:J93)</f>
        <v>96300</v>
      </c>
      <c r="K86" s="69">
        <f>SUM(K87:K93)</f>
        <v>75000</v>
      </c>
      <c r="L86" s="69">
        <f t="shared" ref="L86:M86" si="18">SUM(L87:L93)</f>
        <v>286300</v>
      </c>
      <c r="M86" s="69">
        <f t="shared" si="18"/>
        <v>289874</v>
      </c>
      <c r="N86" s="77">
        <f>+N87+N88+N89+N90+N91+N92+N93</f>
        <v>196500</v>
      </c>
      <c r="O86" s="144"/>
      <c r="P86" s="193"/>
      <c r="Q86" s="214"/>
    </row>
    <row r="87" spans="1:17" s="203" customFormat="1" ht="14.1" customHeight="1" x14ac:dyDescent="0.2">
      <c r="A87" s="215" t="s">
        <v>117</v>
      </c>
      <c r="B87" s="179"/>
      <c r="C87" s="204" t="s">
        <v>118</v>
      </c>
      <c r="D87" s="173"/>
      <c r="E87" s="263"/>
      <c r="F87" s="247"/>
      <c r="G87" s="264"/>
      <c r="H87" s="172"/>
      <c r="I87" s="247"/>
      <c r="J87" s="263"/>
      <c r="K87" s="263"/>
      <c r="L87" s="263">
        <v>95000</v>
      </c>
      <c r="M87" s="263">
        <v>99869</v>
      </c>
      <c r="N87" s="247">
        <v>95000</v>
      </c>
      <c r="O87" s="278"/>
      <c r="P87" s="284"/>
    </row>
    <row r="88" spans="1:17" s="214" customFormat="1" ht="14.1" customHeight="1" x14ac:dyDescent="0.2">
      <c r="A88" s="215" t="s">
        <v>119</v>
      </c>
      <c r="B88" s="166"/>
      <c r="C88" s="204" t="s">
        <v>120</v>
      </c>
      <c r="D88" s="173">
        <v>109103</v>
      </c>
      <c r="E88" s="173">
        <v>100000</v>
      </c>
      <c r="F88" s="213"/>
      <c r="G88" s="245"/>
      <c r="H88" s="172">
        <f>E88+I88</f>
        <v>100000</v>
      </c>
      <c r="I88" s="202"/>
      <c r="J88" s="263">
        <v>95000</v>
      </c>
      <c r="K88" s="263">
        <v>75000</v>
      </c>
      <c r="L88" s="263">
        <v>175000</v>
      </c>
      <c r="M88" s="263">
        <v>173873</v>
      </c>
      <c r="N88" s="247">
        <v>100000</v>
      </c>
      <c r="O88" s="279"/>
      <c r="P88" s="193"/>
    </row>
    <row r="89" spans="1:17" ht="14.1" customHeight="1" x14ac:dyDescent="0.2">
      <c r="A89" s="53" t="s">
        <v>121</v>
      </c>
      <c r="B89" s="54"/>
      <c r="C89" s="55" t="s">
        <v>713</v>
      </c>
      <c r="D89" s="72"/>
      <c r="F89" s="72"/>
      <c r="G89" s="333"/>
      <c r="H89" s="172"/>
      <c r="I89" s="331"/>
      <c r="J89" s="173"/>
      <c r="K89" s="173"/>
      <c r="L89" s="173"/>
      <c r="M89" s="173"/>
      <c r="N89" s="88"/>
    </row>
    <row r="90" spans="1:17" ht="14.1" customHeight="1" x14ac:dyDescent="0.2">
      <c r="A90" s="53" t="s">
        <v>122</v>
      </c>
      <c r="B90" s="54"/>
      <c r="C90" s="55" t="s">
        <v>711</v>
      </c>
      <c r="D90" s="72">
        <v>12883</v>
      </c>
      <c r="E90" s="173">
        <v>15000</v>
      </c>
      <c r="F90" s="72"/>
      <c r="G90" s="324"/>
      <c r="H90" s="172">
        <f t="shared" si="11"/>
        <v>15000</v>
      </c>
      <c r="I90" s="331"/>
      <c r="J90" s="173"/>
      <c r="K90" s="173"/>
      <c r="L90" s="173">
        <v>15000</v>
      </c>
      <c r="M90" s="173">
        <v>13841</v>
      </c>
      <c r="N90" s="88">
        <v>1500</v>
      </c>
    </row>
    <row r="91" spans="1:17" ht="14.1" customHeight="1" x14ac:dyDescent="0.2">
      <c r="A91" s="53" t="s">
        <v>123</v>
      </c>
      <c r="B91" s="54"/>
      <c r="C91" s="55" t="s">
        <v>124</v>
      </c>
      <c r="D91" s="72">
        <v>818</v>
      </c>
      <c r="E91" s="173"/>
      <c r="F91" s="28"/>
      <c r="G91" s="334"/>
      <c r="H91" s="172"/>
      <c r="I91" s="331"/>
      <c r="J91" s="173"/>
      <c r="K91" s="173"/>
      <c r="L91" s="173"/>
      <c r="M91" s="173">
        <v>774</v>
      </c>
      <c r="N91" s="87"/>
    </row>
    <row r="92" spans="1:17" ht="14.1" customHeight="1" x14ac:dyDescent="0.2">
      <c r="A92" s="53" t="s">
        <v>125</v>
      </c>
      <c r="B92" s="54"/>
      <c r="C92" s="55" t="s">
        <v>712</v>
      </c>
      <c r="D92" s="72">
        <v>23062</v>
      </c>
      <c r="E92" s="173"/>
      <c r="F92" s="28"/>
      <c r="G92" s="334">
        <f t="shared" si="12"/>
        <v>0</v>
      </c>
      <c r="H92" s="172">
        <f t="shared" si="11"/>
        <v>0</v>
      </c>
      <c r="I92" s="331"/>
      <c r="J92" s="173"/>
      <c r="K92" s="173"/>
      <c r="L92" s="173"/>
      <c r="M92" s="173">
        <v>120</v>
      </c>
      <c r="N92" s="87"/>
    </row>
    <row r="93" spans="1:17" ht="14.1" customHeight="1" x14ac:dyDescent="0.2">
      <c r="A93" s="53" t="s">
        <v>126</v>
      </c>
      <c r="B93" s="54"/>
      <c r="C93" s="55" t="s">
        <v>127</v>
      </c>
      <c r="D93" s="72">
        <v>54137</v>
      </c>
      <c r="E93" s="173"/>
      <c r="F93" s="28"/>
      <c r="G93" s="334"/>
      <c r="H93" s="172">
        <f t="shared" si="11"/>
        <v>0</v>
      </c>
      <c r="I93" s="224"/>
      <c r="J93" s="173">
        <v>1300</v>
      </c>
      <c r="K93" s="173"/>
      <c r="L93" s="173">
        <v>1300</v>
      </c>
      <c r="M93" s="173">
        <v>1397</v>
      </c>
      <c r="N93" s="87"/>
    </row>
    <row r="94" spans="1:17" s="2" customFormat="1" ht="14.1" customHeight="1" x14ac:dyDescent="0.2">
      <c r="A94" s="48" t="s">
        <v>128</v>
      </c>
      <c r="B94" s="49"/>
      <c r="C94" s="50" t="s">
        <v>129</v>
      </c>
      <c r="D94" s="52">
        <f>+D5+D8+D68+D86</f>
        <v>18379487.32</v>
      </c>
      <c r="E94" s="69">
        <f>+E5+E8+E68+E86</f>
        <v>18927280</v>
      </c>
      <c r="F94" s="69">
        <f>+F5+F8+F68+F86</f>
        <v>0</v>
      </c>
      <c r="G94" s="326">
        <f t="shared" si="12"/>
        <v>-18927280</v>
      </c>
      <c r="H94" s="58">
        <f t="shared" si="11"/>
        <v>20325210</v>
      </c>
      <c r="I94" s="293">
        <f>+I5+I8+I68+I86</f>
        <v>1397930</v>
      </c>
      <c r="J94" s="69">
        <f>+J5+J8+J68+J86</f>
        <v>-372927</v>
      </c>
      <c r="K94" s="69">
        <f>+K5+K8+K68+K86</f>
        <v>1877</v>
      </c>
      <c r="L94" s="69">
        <f t="shared" ref="L94:M94" si="19">+L5+L8+L68+L86</f>
        <v>19954160</v>
      </c>
      <c r="M94" s="69">
        <f t="shared" si="19"/>
        <v>19213959.25</v>
      </c>
      <c r="N94" s="77">
        <f>+N5+N8+N68+N86</f>
        <v>20267376</v>
      </c>
      <c r="O94" s="144"/>
      <c r="P94" s="193"/>
      <c r="Q94" s="214"/>
    </row>
    <row r="95" spans="1:17" ht="12" customHeight="1" x14ac:dyDescent="0.2">
      <c r="A95" s="33"/>
      <c r="B95" s="34"/>
      <c r="C95" s="73"/>
      <c r="D95" s="35"/>
      <c r="E95" s="190"/>
      <c r="F95" s="35"/>
      <c r="G95" s="35">
        <f t="shared" si="12"/>
        <v>0</v>
      </c>
      <c r="H95" s="190"/>
      <c r="N95" s="87"/>
      <c r="P95" s="384"/>
    </row>
    <row r="96" spans="1:17" ht="14.1" customHeight="1" x14ac:dyDescent="0.2">
      <c r="A96" s="33"/>
      <c r="B96" s="34"/>
      <c r="C96" s="70"/>
      <c r="D96" s="35"/>
      <c r="E96" s="190"/>
      <c r="F96" s="35"/>
      <c r="G96" s="35">
        <f t="shared" si="12"/>
        <v>0</v>
      </c>
      <c r="H96" s="190"/>
      <c r="N96" s="87"/>
      <c r="O96" s="279"/>
      <c r="P96" s="190"/>
    </row>
    <row r="97" spans="1:19" ht="14.1" customHeight="1" x14ac:dyDescent="0.2">
      <c r="A97" s="239" t="s">
        <v>130</v>
      </c>
      <c r="B97" s="49"/>
      <c r="C97" s="359" t="s">
        <v>131</v>
      </c>
      <c r="D97" s="360"/>
      <c r="E97" s="57"/>
      <c r="F97" s="57"/>
      <c r="G97" s="57">
        <f t="shared" si="12"/>
        <v>0</v>
      </c>
      <c r="H97" s="57"/>
      <c r="I97" s="57"/>
      <c r="J97" s="103"/>
      <c r="K97" s="103"/>
      <c r="L97" s="103"/>
      <c r="M97" s="103"/>
      <c r="N97" s="77"/>
    </row>
    <row r="98" spans="1:19" ht="14.1" customHeight="1" x14ac:dyDescent="0.2">
      <c r="A98" s="39" t="s">
        <v>3</v>
      </c>
      <c r="B98" s="40"/>
      <c r="C98" s="41"/>
      <c r="D98" s="75"/>
      <c r="E98" s="310"/>
      <c r="F98" s="47"/>
      <c r="G98" s="47"/>
      <c r="H98" s="233"/>
      <c r="I98" s="233"/>
      <c r="J98" s="244"/>
      <c r="K98" s="224"/>
      <c r="L98" s="224"/>
      <c r="M98" s="224"/>
      <c r="N98" s="87"/>
    </row>
    <row r="99" spans="1:19" ht="14.1" customHeight="1" x14ac:dyDescent="0.2">
      <c r="A99" s="53" t="s">
        <v>7</v>
      </c>
      <c r="B99" s="54"/>
      <c r="C99" s="76"/>
      <c r="D99" s="75"/>
      <c r="E99" s="311" t="s">
        <v>132</v>
      </c>
      <c r="F99" s="56" t="s">
        <v>11</v>
      </c>
      <c r="G99" s="56"/>
      <c r="H99" s="169"/>
      <c r="I99" s="169"/>
      <c r="J99" s="232"/>
      <c r="K99" s="172"/>
      <c r="L99" s="168" t="s">
        <v>16</v>
      </c>
      <c r="M99" s="300" t="s">
        <v>17</v>
      </c>
      <c r="N99" s="87"/>
      <c r="O99"/>
      <c r="P99" s="170"/>
      <c r="Q99" s="170"/>
      <c r="R99"/>
      <c r="S99"/>
    </row>
    <row r="100" spans="1:19" ht="14.1" customHeight="1" x14ac:dyDescent="0.2">
      <c r="A100" s="48" t="s">
        <v>133</v>
      </c>
      <c r="B100" s="49"/>
      <c r="C100" s="50" t="s">
        <v>134</v>
      </c>
      <c r="D100" s="77">
        <f t="shared" ref="D100:I100" si="20">+D101+D111+D136+D138+D141</f>
        <v>839600</v>
      </c>
      <c r="E100" s="77">
        <f t="shared" si="20"/>
        <v>953240</v>
      </c>
      <c r="F100" s="77">
        <f t="shared" si="20"/>
        <v>0</v>
      </c>
      <c r="G100" s="77">
        <f t="shared" si="20"/>
        <v>0</v>
      </c>
      <c r="H100" s="332">
        <f t="shared" si="20"/>
        <v>974240</v>
      </c>
      <c r="I100" s="77">
        <f t="shared" si="20"/>
        <v>21000</v>
      </c>
      <c r="J100" s="69">
        <f>+J101+J111+J136</f>
        <v>-116834</v>
      </c>
      <c r="K100" s="69">
        <f>+K101+K111+K136+K138+K141</f>
        <v>-85625</v>
      </c>
      <c r="L100" s="69">
        <f t="shared" ref="L100:M100" si="21">+L101+L111+L136+L138+L141</f>
        <v>771781</v>
      </c>
      <c r="M100" s="69">
        <f t="shared" si="21"/>
        <v>644893.5</v>
      </c>
      <c r="N100" s="77">
        <f>+N101+N111+N136+N138+N141</f>
        <v>1004925</v>
      </c>
      <c r="O100"/>
      <c r="P100" s="170"/>
      <c r="Q100" s="170"/>
      <c r="R100"/>
      <c r="S100"/>
    </row>
    <row r="101" spans="1:19" ht="14.1" customHeight="1" x14ac:dyDescent="0.2">
      <c r="A101" s="78" t="s">
        <v>135</v>
      </c>
      <c r="B101" s="79"/>
      <c r="C101" s="80" t="s">
        <v>136</v>
      </c>
      <c r="D101" s="81">
        <f>+D102+D103</f>
        <v>66879</v>
      </c>
      <c r="E101" s="81">
        <f>+E102+E103</f>
        <v>94825</v>
      </c>
      <c r="F101" s="81">
        <f t="shared" ref="F101:I101" si="22">+F102+F103</f>
        <v>0</v>
      </c>
      <c r="G101" s="81">
        <f t="shared" si="22"/>
        <v>0</v>
      </c>
      <c r="H101" s="223">
        <f t="shared" si="22"/>
        <v>94825</v>
      </c>
      <c r="I101" s="81">
        <f t="shared" si="22"/>
        <v>0</v>
      </c>
      <c r="J101" s="81">
        <v>-62009</v>
      </c>
      <c r="K101" s="81">
        <f>+K102+K103</f>
        <v>0</v>
      </c>
      <c r="L101" s="81">
        <f>+L102+L103</f>
        <v>32816</v>
      </c>
      <c r="M101" s="81">
        <f>+M102+M103</f>
        <v>24509</v>
      </c>
      <c r="N101" s="89">
        <f>+N102+N103</f>
        <v>95825</v>
      </c>
      <c r="O101"/>
      <c r="P101" s="170"/>
      <c r="Q101" s="170"/>
      <c r="R101"/>
      <c r="S101"/>
    </row>
    <row r="102" spans="1:19" ht="14.1" customHeight="1" x14ac:dyDescent="0.2">
      <c r="A102" s="59"/>
      <c r="B102" s="60" t="s">
        <v>137</v>
      </c>
      <c r="C102" s="61" t="s">
        <v>138</v>
      </c>
      <c r="D102" s="27">
        <v>52424</v>
      </c>
      <c r="E102" s="168">
        <v>69025</v>
      </c>
      <c r="F102" s="29"/>
      <c r="G102" s="324"/>
      <c r="H102" s="172">
        <f t="shared" ref="H102:H110" si="23">E102+I102</f>
        <v>69025</v>
      </c>
      <c r="I102" s="228">
        <v>0</v>
      </c>
      <c r="J102" s="291">
        <v>-49009</v>
      </c>
      <c r="K102" s="291"/>
      <c r="L102" s="291">
        <v>20016</v>
      </c>
      <c r="M102" s="291">
        <v>20382</v>
      </c>
      <c r="N102" s="87">
        <v>69025</v>
      </c>
      <c r="O102"/>
      <c r="P102" s="170"/>
      <c r="Q102" s="170"/>
      <c r="R102"/>
      <c r="S102"/>
    </row>
    <row r="103" spans="1:19" ht="14.1" customHeight="1" x14ac:dyDescent="0.2">
      <c r="A103" s="59"/>
      <c r="B103" s="60" t="s">
        <v>139</v>
      </c>
      <c r="C103" s="61" t="s">
        <v>140</v>
      </c>
      <c r="D103" s="83">
        <f t="shared" ref="D103" si="24">+D104+D105+D106+D107+D109+D110</f>
        <v>14455</v>
      </c>
      <c r="E103" s="168">
        <f>+E104+E106</f>
        <v>25800</v>
      </c>
      <c r="F103" s="29">
        <f>+F104+F106+F110</f>
        <v>0</v>
      </c>
      <c r="G103" s="324"/>
      <c r="H103" s="172">
        <f t="shared" si="23"/>
        <v>25800</v>
      </c>
      <c r="I103" s="228">
        <f>+I104+I106+I110</f>
        <v>0</v>
      </c>
      <c r="J103" s="201"/>
      <c r="K103" s="201"/>
      <c r="L103" s="201">
        <f>+L104+L105+L106+L107+L109+L110</f>
        <v>12800</v>
      </c>
      <c r="M103" s="201">
        <f>+M104+M105+M106+M107+M109+M110</f>
        <v>4127</v>
      </c>
      <c r="N103" s="87">
        <f>+N104++N105+N106+N107+N109+N110</f>
        <v>26800</v>
      </c>
      <c r="O103"/>
      <c r="P103" s="170"/>
      <c r="Q103" s="170"/>
      <c r="R103"/>
      <c r="S103"/>
    </row>
    <row r="104" spans="1:19" ht="14.1" customHeight="1" x14ac:dyDescent="0.2">
      <c r="A104" s="59"/>
      <c r="B104" s="54" t="s">
        <v>141</v>
      </c>
      <c r="C104" s="55" t="s">
        <v>142</v>
      </c>
      <c r="D104" s="28">
        <v>18</v>
      </c>
      <c r="E104" s="172">
        <v>23000</v>
      </c>
      <c r="F104" s="28"/>
      <c r="G104" s="324"/>
      <c r="H104" s="172">
        <f t="shared" si="23"/>
        <v>23000</v>
      </c>
      <c r="I104" s="230">
        <v>0</v>
      </c>
      <c r="J104" s="173">
        <v>-13000</v>
      </c>
      <c r="K104" s="173"/>
      <c r="L104" s="173">
        <v>10000</v>
      </c>
      <c r="M104" s="173">
        <v>1805</v>
      </c>
      <c r="N104" s="88">
        <v>23000</v>
      </c>
      <c r="O104"/>
      <c r="P104" s="170"/>
      <c r="Q104" s="170"/>
      <c r="R104"/>
      <c r="S104"/>
    </row>
    <row r="105" spans="1:19" ht="14.1" customHeight="1" x14ac:dyDescent="0.2">
      <c r="A105" s="59"/>
      <c r="B105" s="54">
        <v>5503</v>
      </c>
      <c r="C105" s="55" t="s">
        <v>143</v>
      </c>
      <c r="D105" s="28">
        <v>70</v>
      </c>
      <c r="E105" s="172"/>
      <c r="F105" s="28"/>
      <c r="G105" s="324"/>
      <c r="H105" s="172">
        <f t="shared" si="23"/>
        <v>0</v>
      </c>
      <c r="I105" s="230"/>
      <c r="J105" s="173"/>
      <c r="K105" s="173"/>
      <c r="L105" s="173"/>
      <c r="M105" s="173"/>
      <c r="N105" s="88"/>
      <c r="O105"/>
      <c r="P105" s="170"/>
      <c r="Q105" s="170"/>
      <c r="R105"/>
      <c r="S105"/>
    </row>
    <row r="106" spans="1:19" ht="14.1" customHeight="1" x14ac:dyDescent="0.2">
      <c r="A106" s="59"/>
      <c r="B106" s="54" t="s">
        <v>144</v>
      </c>
      <c r="C106" s="55" t="s">
        <v>145</v>
      </c>
      <c r="D106" s="28">
        <v>1383</v>
      </c>
      <c r="E106" s="172">
        <v>2800</v>
      </c>
      <c r="F106" s="28"/>
      <c r="G106" s="324"/>
      <c r="H106" s="172">
        <f t="shared" si="23"/>
        <v>2800</v>
      </c>
      <c r="I106" s="230">
        <v>0</v>
      </c>
      <c r="J106" s="173"/>
      <c r="K106" s="173"/>
      <c r="L106" s="173">
        <v>2800</v>
      </c>
      <c r="M106" s="173"/>
      <c r="N106" s="88">
        <v>2800</v>
      </c>
      <c r="O106"/>
      <c r="P106" s="170"/>
      <c r="Q106" s="170"/>
      <c r="R106"/>
      <c r="S106"/>
    </row>
    <row r="107" spans="1:19" ht="14.1" customHeight="1" x14ac:dyDescent="0.2">
      <c r="A107" s="59"/>
      <c r="B107" s="54">
        <v>5511</v>
      </c>
      <c r="C107" s="55" t="s">
        <v>146</v>
      </c>
      <c r="D107" s="85">
        <f t="shared" ref="D107" si="25">+D108</f>
        <v>375</v>
      </c>
      <c r="E107" s="173"/>
      <c r="F107" s="72"/>
      <c r="G107" s="324"/>
      <c r="H107" s="172">
        <f t="shared" si="23"/>
        <v>0</v>
      </c>
      <c r="I107" s="230"/>
      <c r="J107" s="173"/>
      <c r="K107" s="173"/>
      <c r="L107" s="173"/>
      <c r="M107" s="173">
        <v>503</v>
      </c>
      <c r="N107" s="88">
        <v>500</v>
      </c>
      <c r="O107"/>
      <c r="P107" s="170"/>
      <c r="Q107" s="170"/>
      <c r="R107"/>
      <c r="S107"/>
    </row>
    <row r="108" spans="1:19" s="5" customFormat="1" ht="14.1" customHeight="1" x14ac:dyDescent="0.2">
      <c r="A108" s="206"/>
      <c r="B108" s="126"/>
      <c r="C108" s="115" t="s">
        <v>714</v>
      </c>
      <c r="D108" s="146">
        <v>375</v>
      </c>
      <c r="E108" s="227"/>
      <c r="F108" s="146"/>
      <c r="G108" s="327"/>
      <c r="H108" s="191">
        <f t="shared" si="23"/>
        <v>0</v>
      </c>
      <c r="I108" s="330"/>
      <c r="J108" s="227"/>
      <c r="K108" s="227"/>
      <c r="L108" s="227"/>
      <c r="M108" s="227"/>
      <c r="N108" s="256"/>
      <c r="O108" s="392"/>
      <c r="P108" s="385"/>
      <c r="Q108" s="385"/>
      <c r="R108" s="392"/>
      <c r="S108" s="392"/>
    </row>
    <row r="109" spans="1:19" ht="14.1" customHeight="1" x14ac:dyDescent="0.2">
      <c r="A109" s="59"/>
      <c r="B109" s="54">
        <v>5514</v>
      </c>
      <c r="C109" s="55" t="s">
        <v>147</v>
      </c>
      <c r="D109" s="72">
        <v>781</v>
      </c>
      <c r="E109" s="173"/>
      <c r="F109" s="72"/>
      <c r="G109" s="324"/>
      <c r="H109" s="172">
        <f t="shared" si="23"/>
        <v>0</v>
      </c>
      <c r="I109" s="230"/>
      <c r="J109" s="173"/>
      <c r="K109" s="173"/>
      <c r="L109" s="173"/>
      <c r="M109" s="173">
        <v>1819</v>
      </c>
      <c r="N109" s="88">
        <v>500</v>
      </c>
      <c r="O109"/>
      <c r="P109" s="170"/>
      <c r="Q109" s="170"/>
      <c r="R109"/>
      <c r="S109"/>
    </row>
    <row r="110" spans="1:19" ht="14.1" customHeight="1" x14ac:dyDescent="0.2">
      <c r="A110" s="59"/>
      <c r="B110" s="54">
        <v>5540</v>
      </c>
      <c r="C110" s="55" t="s">
        <v>148</v>
      </c>
      <c r="D110" s="72">
        <v>11828</v>
      </c>
      <c r="E110" s="173"/>
      <c r="F110" s="72"/>
      <c r="G110" s="324"/>
      <c r="H110" s="172">
        <f t="shared" si="23"/>
        <v>0</v>
      </c>
      <c r="I110" s="230"/>
      <c r="J110" s="173"/>
      <c r="K110" s="173"/>
      <c r="L110" s="173"/>
      <c r="M110" s="173"/>
      <c r="N110" s="88"/>
      <c r="O110"/>
      <c r="P110" s="170"/>
      <c r="Q110" s="170"/>
      <c r="R110"/>
      <c r="S110"/>
    </row>
    <row r="111" spans="1:19" ht="14.1" customHeight="1" x14ac:dyDescent="0.2">
      <c r="A111" s="78" t="s">
        <v>149</v>
      </c>
      <c r="B111" s="79"/>
      <c r="C111" s="80" t="s">
        <v>150</v>
      </c>
      <c r="D111" s="86">
        <f t="shared" ref="D111:I111" si="26">+D112+D113+D135</f>
        <v>692061</v>
      </c>
      <c r="E111" s="81">
        <f t="shared" si="26"/>
        <v>678415</v>
      </c>
      <c r="F111" s="81">
        <f t="shared" si="26"/>
        <v>0</v>
      </c>
      <c r="G111" s="81">
        <f t="shared" si="26"/>
        <v>0</v>
      </c>
      <c r="H111" s="222">
        <f t="shared" si="26"/>
        <v>699415</v>
      </c>
      <c r="I111" s="341">
        <f t="shared" si="26"/>
        <v>21000</v>
      </c>
      <c r="J111" s="81">
        <f>+J112+J113</f>
        <v>-48715</v>
      </c>
      <c r="K111" s="81">
        <f>+K112+K113</f>
        <v>8500</v>
      </c>
      <c r="L111" s="81">
        <f>+L112+L113+L135</f>
        <v>659200</v>
      </c>
      <c r="M111" s="81">
        <f>+M112+M113+M135</f>
        <v>583839.5</v>
      </c>
      <c r="N111" s="89">
        <f>+N112+N113</f>
        <v>702700</v>
      </c>
      <c r="O111"/>
      <c r="P111" s="170"/>
      <c r="Q111" s="170"/>
      <c r="R111"/>
      <c r="S111"/>
    </row>
    <row r="112" spans="1:19" ht="14.1" customHeight="1" x14ac:dyDescent="0.2">
      <c r="A112" s="59"/>
      <c r="B112" s="60" t="s">
        <v>137</v>
      </c>
      <c r="C112" s="61" t="s">
        <v>138</v>
      </c>
      <c r="D112" s="29">
        <v>477605</v>
      </c>
      <c r="E112" s="168">
        <v>477730</v>
      </c>
      <c r="F112" s="29"/>
      <c r="G112" s="324"/>
      <c r="H112" s="172">
        <f>E112+I112</f>
        <v>477730</v>
      </c>
      <c r="I112" s="228">
        <v>0</v>
      </c>
      <c r="J112" s="201"/>
      <c r="K112" s="201"/>
      <c r="L112">
        <v>477730</v>
      </c>
      <c r="M112" s="301">
        <v>420019.77</v>
      </c>
      <c r="N112" s="87">
        <v>477730</v>
      </c>
      <c r="O112"/>
      <c r="P112" s="170"/>
      <c r="Q112" s="170"/>
      <c r="R112"/>
      <c r="S112"/>
    </row>
    <row r="113" spans="1:19" ht="14.1" customHeight="1" x14ac:dyDescent="0.2">
      <c r="A113" s="59"/>
      <c r="B113" s="60" t="s">
        <v>139</v>
      </c>
      <c r="C113" s="61" t="s">
        <v>140</v>
      </c>
      <c r="D113" s="87">
        <f>+D114+D115+D116+D117+D118+D128+D129+D130+D131+D132+D133+D134</f>
        <v>202629</v>
      </c>
      <c r="E113" s="168">
        <f>+E114+E115+E116+E117+E118+E128+E129+E130+E131+E132+E133</f>
        <v>195685</v>
      </c>
      <c r="F113" s="29">
        <f>+F114+F115+F116+F117+F118+F128+F129+F130+F131+F132+F133</f>
        <v>0</v>
      </c>
      <c r="G113" s="324"/>
      <c r="H113" s="172">
        <f t="shared" ref="H113:H136" si="27">E113+I113</f>
        <v>216685</v>
      </c>
      <c r="I113" s="228">
        <f>+I114+I115+I116+I117+I118+I128+I129+I130+I131+I132+I133</f>
        <v>21000</v>
      </c>
      <c r="J113" s="201">
        <f>+J114+J115+J116+J117+J118+J128+J129+J130+J131+J132+J133+J134+J135</f>
        <v>-48715</v>
      </c>
      <c r="K113" s="201">
        <f>+K114+K115+K116+K117+K118+K128+K129+K130+K131+K132+K133+K134+K135</f>
        <v>8500</v>
      </c>
      <c r="L113" s="201">
        <f>+L114+L115+L116+L117+L118+L128+L129+L130+L131+L132+L133+L134</f>
        <v>180470</v>
      </c>
      <c r="M113" s="201">
        <f>+M114+M115+M116+M117+M118+M128+M129+M130+M131+M132+M133+M134</f>
        <v>162697.72999999998</v>
      </c>
      <c r="N113" s="245">
        <f>+N114+N115+N116+N117+N118+N128+N129+N130+N131+N132+N133+N134+N135</f>
        <v>224970</v>
      </c>
      <c r="O113"/>
      <c r="P113" s="170"/>
      <c r="Q113" s="170"/>
      <c r="R113"/>
      <c r="S113"/>
    </row>
    <row r="114" spans="1:19" ht="14.1" customHeight="1" x14ac:dyDescent="0.2">
      <c r="A114" s="53"/>
      <c r="B114" s="54" t="s">
        <v>141</v>
      </c>
      <c r="C114" s="55" t="s">
        <v>151</v>
      </c>
      <c r="D114" s="28">
        <v>84345</v>
      </c>
      <c r="E114" s="172">
        <v>57850</v>
      </c>
      <c r="F114" s="28"/>
      <c r="G114" s="324"/>
      <c r="H114" s="172">
        <f t="shared" si="27"/>
        <v>62850</v>
      </c>
      <c r="I114" s="230">
        <v>5000</v>
      </c>
      <c r="J114" s="173">
        <v>-2500</v>
      </c>
      <c r="K114" s="173">
        <v>12500</v>
      </c>
      <c r="L114" s="173">
        <v>72850</v>
      </c>
      <c r="M114" s="173">
        <v>61867</v>
      </c>
      <c r="N114" s="88">
        <v>62850</v>
      </c>
      <c r="O114"/>
      <c r="P114" s="170"/>
      <c r="Q114" s="170"/>
      <c r="R114"/>
      <c r="S114"/>
    </row>
    <row r="115" spans="1:19" ht="14.1" customHeight="1" x14ac:dyDescent="0.2">
      <c r="A115" s="53"/>
      <c r="B115" s="54">
        <v>5502</v>
      </c>
      <c r="C115" s="55" t="s">
        <v>152</v>
      </c>
      <c r="D115" s="28">
        <v>0</v>
      </c>
      <c r="E115" s="172">
        <v>4215</v>
      </c>
      <c r="F115" s="28"/>
      <c r="G115" s="324"/>
      <c r="H115" s="172">
        <f t="shared" si="27"/>
        <v>4215</v>
      </c>
      <c r="I115" s="230">
        <v>0</v>
      </c>
      <c r="J115" s="173">
        <v>-4215</v>
      </c>
      <c r="K115" s="173"/>
      <c r="L115" s="173"/>
      <c r="M115" s="173"/>
      <c r="N115" s="88"/>
      <c r="O115"/>
      <c r="P115" s="170"/>
      <c r="Q115" s="170"/>
      <c r="R115"/>
      <c r="S115"/>
    </row>
    <row r="116" spans="1:19" ht="14.1" customHeight="1" x14ac:dyDescent="0.2">
      <c r="A116" s="53"/>
      <c r="B116" s="54" t="s">
        <v>153</v>
      </c>
      <c r="C116" s="55" t="s">
        <v>143</v>
      </c>
      <c r="D116" s="28">
        <v>2617</v>
      </c>
      <c r="E116" s="172">
        <v>3000</v>
      </c>
      <c r="F116" s="28"/>
      <c r="G116" s="324"/>
      <c r="H116" s="172">
        <f t="shared" si="27"/>
        <v>3000</v>
      </c>
      <c r="I116" s="230">
        <v>0</v>
      </c>
      <c r="J116" s="173"/>
      <c r="K116" s="173"/>
      <c r="L116" s="173">
        <v>3000</v>
      </c>
      <c r="M116" s="173">
        <v>674</v>
      </c>
      <c r="N116" s="88">
        <v>3000</v>
      </c>
      <c r="O116"/>
      <c r="P116" s="170"/>
      <c r="Q116" s="170"/>
      <c r="R116"/>
      <c r="S116"/>
    </row>
    <row r="117" spans="1:19" ht="14.1" customHeight="1" x14ac:dyDescent="0.2">
      <c r="A117" s="53"/>
      <c r="B117" s="54" t="s">
        <v>144</v>
      </c>
      <c r="C117" s="55" t="s">
        <v>154</v>
      </c>
      <c r="D117" s="28">
        <v>8814</v>
      </c>
      <c r="E117" s="172">
        <v>13000</v>
      </c>
      <c r="F117" s="28"/>
      <c r="G117" s="324"/>
      <c r="H117" s="172">
        <f t="shared" si="27"/>
        <v>13000</v>
      </c>
      <c r="I117" s="230">
        <v>0</v>
      </c>
      <c r="J117" s="173">
        <v>-7000</v>
      </c>
      <c r="K117" s="173">
        <v>-3000</v>
      </c>
      <c r="L117" s="173">
        <v>3000</v>
      </c>
      <c r="M117" s="173">
        <v>2526</v>
      </c>
      <c r="N117" s="88">
        <v>13000</v>
      </c>
      <c r="O117"/>
      <c r="P117" s="170"/>
      <c r="Q117" s="170"/>
      <c r="R117"/>
      <c r="S117"/>
    </row>
    <row r="118" spans="1:19" ht="14.1" customHeight="1" x14ac:dyDescent="0.2">
      <c r="A118" s="53"/>
      <c r="B118" s="54" t="s">
        <v>155</v>
      </c>
      <c r="C118" s="55" t="s">
        <v>146</v>
      </c>
      <c r="D118" s="88">
        <f>+D119+D120+D121+D122+D123+D124+D125+D126</f>
        <v>32998</v>
      </c>
      <c r="E118" s="172">
        <v>42320</v>
      </c>
      <c r="F118" s="28"/>
      <c r="G118" s="324"/>
      <c r="H118" s="172">
        <f t="shared" si="27"/>
        <v>42320</v>
      </c>
      <c r="I118" s="230">
        <v>0</v>
      </c>
      <c r="J118" s="173"/>
      <c r="K118" s="173"/>
      <c r="L118" s="294">
        <v>42320</v>
      </c>
      <c r="M118" s="302">
        <v>37640.11</v>
      </c>
      <c r="N118" s="88">
        <v>42320</v>
      </c>
      <c r="O118"/>
      <c r="P118" s="170"/>
      <c r="Q118" s="170"/>
      <c r="R118"/>
      <c r="S118"/>
    </row>
    <row r="119" spans="1:19" ht="14.1" customHeight="1" x14ac:dyDescent="0.2">
      <c r="A119" s="53"/>
      <c r="B119" s="54"/>
      <c r="C119" s="115" t="s">
        <v>156</v>
      </c>
      <c r="D119" s="28">
        <v>15745</v>
      </c>
      <c r="E119" s="172"/>
      <c r="F119" s="28"/>
      <c r="G119" s="324"/>
      <c r="H119" s="172">
        <f t="shared" si="27"/>
        <v>0</v>
      </c>
      <c r="I119" s="230"/>
      <c r="J119" s="173"/>
      <c r="K119" s="173"/>
      <c r="L119" s="294">
        <v>0</v>
      </c>
      <c r="M119" s="302">
        <v>11943.5</v>
      </c>
      <c r="N119" s="88"/>
      <c r="O119"/>
      <c r="P119" s="170"/>
      <c r="Q119" s="170"/>
      <c r="R119"/>
      <c r="S119"/>
    </row>
    <row r="120" spans="1:19" ht="14.1" customHeight="1" x14ac:dyDescent="0.2">
      <c r="A120" s="53"/>
      <c r="B120" s="54"/>
      <c r="C120" s="115" t="s">
        <v>157</v>
      </c>
      <c r="D120" s="28">
        <v>5914</v>
      </c>
      <c r="E120" s="172"/>
      <c r="F120" s="28"/>
      <c r="G120" s="324"/>
      <c r="H120" s="172">
        <f t="shared" si="27"/>
        <v>0</v>
      </c>
      <c r="I120" s="230"/>
      <c r="J120" s="173"/>
      <c r="K120" s="173"/>
      <c r="L120" s="294">
        <v>0</v>
      </c>
      <c r="M120" s="302">
        <v>8296.27</v>
      </c>
      <c r="N120" s="88"/>
      <c r="O120"/>
      <c r="P120" s="170"/>
      <c r="Q120" s="170"/>
      <c r="R120"/>
      <c r="S120"/>
    </row>
    <row r="121" spans="1:19" ht="14.1" customHeight="1" x14ac:dyDescent="0.2">
      <c r="A121" s="53"/>
      <c r="B121" s="54"/>
      <c r="C121" s="115" t="s">
        <v>158</v>
      </c>
      <c r="D121" s="28">
        <v>383</v>
      </c>
      <c r="E121" s="172"/>
      <c r="F121" s="28"/>
      <c r="G121" s="324"/>
      <c r="H121" s="172">
        <f t="shared" si="27"/>
        <v>0</v>
      </c>
      <c r="I121" s="230"/>
      <c r="J121" s="173"/>
      <c r="K121" s="173"/>
      <c r="L121" s="294">
        <v>0</v>
      </c>
      <c r="M121" s="302">
        <v>497.89</v>
      </c>
      <c r="N121" s="88"/>
      <c r="O121"/>
      <c r="P121" s="170"/>
      <c r="Q121" s="170"/>
      <c r="R121"/>
      <c r="S121"/>
    </row>
    <row r="122" spans="1:19" ht="14.1" customHeight="1" x14ac:dyDescent="0.2">
      <c r="A122" s="53"/>
      <c r="B122" s="54"/>
      <c r="C122" s="115" t="s">
        <v>159</v>
      </c>
      <c r="D122" s="28">
        <v>4377</v>
      </c>
      <c r="E122" s="172"/>
      <c r="F122" s="28"/>
      <c r="G122" s="324"/>
      <c r="H122" s="172">
        <f t="shared" si="27"/>
        <v>0</v>
      </c>
      <c r="I122" s="230"/>
      <c r="J122" s="173"/>
      <c r="K122" s="173"/>
      <c r="L122" s="294">
        <v>0</v>
      </c>
      <c r="M122" s="302">
        <v>6975.26</v>
      </c>
      <c r="N122" s="88"/>
      <c r="O122"/>
      <c r="P122" s="170"/>
      <c r="Q122" s="170"/>
      <c r="R122"/>
      <c r="S122"/>
    </row>
    <row r="123" spans="1:19" ht="14.1" customHeight="1" x14ac:dyDescent="0.2">
      <c r="A123" s="53"/>
      <c r="B123" s="54"/>
      <c r="C123" s="115" t="s">
        <v>160</v>
      </c>
      <c r="D123" s="28">
        <v>2233</v>
      </c>
      <c r="E123" s="172"/>
      <c r="F123" s="28"/>
      <c r="G123" s="324"/>
      <c r="H123" s="172">
        <f t="shared" si="27"/>
        <v>0</v>
      </c>
      <c r="I123" s="230"/>
      <c r="J123" s="173"/>
      <c r="K123" s="173"/>
      <c r="L123" s="294">
        <v>0</v>
      </c>
      <c r="M123" s="302">
        <v>5299</v>
      </c>
      <c r="N123" s="88"/>
      <c r="O123"/>
      <c r="P123" s="170"/>
      <c r="Q123" s="170"/>
      <c r="R123"/>
      <c r="S123"/>
    </row>
    <row r="124" spans="1:19" ht="14.1" customHeight="1" x14ac:dyDescent="0.2">
      <c r="A124" s="53"/>
      <c r="B124" s="54"/>
      <c r="C124" s="115" t="s">
        <v>161</v>
      </c>
      <c r="D124" s="28">
        <v>1495</v>
      </c>
      <c r="E124" s="172"/>
      <c r="F124" s="28"/>
      <c r="G124" s="324"/>
      <c r="H124" s="172">
        <f t="shared" si="27"/>
        <v>0</v>
      </c>
      <c r="I124" s="230"/>
      <c r="J124" s="173"/>
      <c r="K124" s="173"/>
      <c r="L124" s="294">
        <v>0</v>
      </c>
      <c r="M124" s="302">
        <v>1223.43</v>
      </c>
      <c r="N124" s="88"/>
      <c r="O124"/>
      <c r="P124" s="170"/>
      <c r="Q124" s="170"/>
      <c r="R124"/>
      <c r="S124"/>
    </row>
    <row r="125" spans="1:19" ht="14.1" customHeight="1" x14ac:dyDescent="0.2">
      <c r="A125" s="53"/>
      <c r="B125" s="54"/>
      <c r="C125" s="115" t="s">
        <v>162</v>
      </c>
      <c r="D125" s="28">
        <v>2128</v>
      </c>
      <c r="E125" s="172"/>
      <c r="F125" s="28"/>
      <c r="G125" s="324"/>
      <c r="H125" s="172">
        <f t="shared" si="27"/>
        <v>0</v>
      </c>
      <c r="I125" s="230"/>
      <c r="J125" s="173"/>
      <c r="K125" s="173"/>
      <c r="L125" s="294">
        <v>0</v>
      </c>
      <c r="M125" s="302">
        <v>3128</v>
      </c>
      <c r="N125" s="88">
        <v>20000</v>
      </c>
      <c r="O125"/>
      <c r="P125" s="170"/>
      <c r="Q125" s="170"/>
      <c r="R125"/>
      <c r="S125"/>
    </row>
    <row r="126" spans="1:19" ht="14.1" customHeight="1" x14ac:dyDescent="0.2">
      <c r="A126" s="53"/>
      <c r="B126" s="54"/>
      <c r="C126" s="115" t="s">
        <v>163</v>
      </c>
      <c r="D126" s="28">
        <v>723</v>
      </c>
      <c r="E126" s="172"/>
      <c r="F126" s="28"/>
      <c r="G126" s="324"/>
      <c r="H126" s="172">
        <f t="shared" si="27"/>
        <v>0</v>
      </c>
      <c r="I126" s="230"/>
      <c r="J126" s="173"/>
      <c r="K126" s="173"/>
      <c r="L126" s="294">
        <v>0</v>
      </c>
      <c r="M126" s="302">
        <v>505</v>
      </c>
      <c r="N126" s="88"/>
      <c r="O126"/>
      <c r="P126" s="170"/>
      <c r="Q126" s="170"/>
      <c r="R126"/>
      <c r="S126"/>
    </row>
    <row r="127" spans="1:19" ht="14.1" customHeight="1" x14ac:dyDescent="0.2">
      <c r="A127" s="53"/>
      <c r="B127" s="54"/>
      <c r="C127" s="115" t="s">
        <v>164</v>
      </c>
      <c r="D127" s="28"/>
      <c r="E127" s="172"/>
      <c r="F127" s="28"/>
      <c r="G127" s="324"/>
      <c r="H127" s="172"/>
      <c r="I127" s="230"/>
      <c r="J127" s="173"/>
      <c r="K127" s="173"/>
      <c r="L127" s="294">
        <v>0</v>
      </c>
      <c r="M127" s="302">
        <v>256.5</v>
      </c>
      <c r="N127" s="88"/>
      <c r="O127"/>
      <c r="P127" s="170"/>
      <c r="Q127" s="170"/>
      <c r="R127"/>
      <c r="S127"/>
    </row>
    <row r="128" spans="1:19" ht="14.1" customHeight="1" x14ac:dyDescent="0.2">
      <c r="A128" s="53"/>
      <c r="B128" s="54" t="s">
        <v>165</v>
      </c>
      <c r="C128" s="55" t="s">
        <v>166</v>
      </c>
      <c r="D128" s="28">
        <v>18042</v>
      </c>
      <c r="E128" s="172">
        <v>25000</v>
      </c>
      <c r="F128" s="172"/>
      <c r="G128" s="324"/>
      <c r="H128" s="172">
        <f t="shared" si="27"/>
        <v>25000</v>
      </c>
      <c r="I128" s="230">
        <v>0</v>
      </c>
      <c r="J128" s="173">
        <v>-13000</v>
      </c>
      <c r="K128" s="173">
        <v>3000</v>
      </c>
      <c r="L128" s="173">
        <v>15000</v>
      </c>
      <c r="M128" s="173">
        <v>12556</v>
      </c>
      <c r="N128" s="88">
        <v>25000</v>
      </c>
      <c r="O128"/>
      <c r="P128" s="170"/>
      <c r="Q128" s="170"/>
      <c r="R128"/>
      <c r="S128"/>
    </row>
    <row r="129" spans="1:19" ht="14.1" customHeight="1" x14ac:dyDescent="0.2">
      <c r="A129" s="53"/>
      <c r="B129" s="54" t="s">
        <v>167</v>
      </c>
      <c r="C129" s="55" t="s">
        <v>147</v>
      </c>
      <c r="D129" s="28">
        <v>44703</v>
      </c>
      <c r="E129" s="172">
        <v>35000</v>
      </c>
      <c r="F129" s="172"/>
      <c r="G129" s="324"/>
      <c r="H129" s="172">
        <f t="shared" si="27"/>
        <v>51000</v>
      </c>
      <c r="I129" s="230">
        <v>16000</v>
      </c>
      <c r="J129" s="173">
        <v>-16000</v>
      </c>
      <c r="K129" s="173"/>
      <c r="L129" s="294">
        <v>35000</v>
      </c>
      <c r="M129" s="302">
        <v>33259.949999999997</v>
      </c>
      <c r="N129" s="88">
        <v>51000</v>
      </c>
      <c r="O129"/>
      <c r="P129" s="170"/>
      <c r="Q129" s="170"/>
      <c r="R129"/>
      <c r="S129"/>
    </row>
    <row r="130" spans="1:19" ht="14.1" customHeight="1" x14ac:dyDescent="0.2">
      <c r="A130" s="53"/>
      <c r="B130" s="54" t="s">
        <v>168</v>
      </c>
      <c r="C130" s="55" t="s">
        <v>169</v>
      </c>
      <c r="D130" s="28">
        <v>5364</v>
      </c>
      <c r="E130" s="172">
        <v>12500</v>
      </c>
      <c r="F130" s="28"/>
      <c r="G130" s="324"/>
      <c r="H130" s="172">
        <f t="shared" si="27"/>
        <v>12500</v>
      </c>
      <c r="I130" s="230">
        <v>0</v>
      </c>
      <c r="J130" s="173">
        <v>-6000</v>
      </c>
      <c r="K130" s="173"/>
      <c r="L130" s="294">
        <v>6500</v>
      </c>
      <c r="M130" s="302">
        <v>7872.11</v>
      </c>
      <c r="N130" s="88">
        <v>20000</v>
      </c>
      <c r="O130"/>
      <c r="P130" s="170"/>
      <c r="Q130" s="170"/>
      <c r="R130"/>
      <c r="S130"/>
    </row>
    <row r="131" spans="1:19" ht="14.1" customHeight="1" x14ac:dyDescent="0.2">
      <c r="A131" s="53"/>
      <c r="B131" s="54" t="s">
        <v>170</v>
      </c>
      <c r="C131" s="55" t="s">
        <v>171</v>
      </c>
      <c r="D131" s="28">
        <v>1247</v>
      </c>
      <c r="E131" s="172">
        <v>1500</v>
      </c>
      <c r="F131" s="28"/>
      <c r="G131" s="324"/>
      <c r="H131" s="172">
        <f t="shared" si="27"/>
        <v>1500</v>
      </c>
      <c r="I131" s="230">
        <v>0</v>
      </c>
      <c r="J131" s="173"/>
      <c r="K131" s="173"/>
      <c r="L131" s="294">
        <v>1500</v>
      </c>
      <c r="M131" s="302">
        <v>865.6</v>
      </c>
      <c r="N131" s="88">
        <v>1500</v>
      </c>
      <c r="O131"/>
      <c r="P131" s="170"/>
      <c r="Q131" s="170"/>
      <c r="R131"/>
      <c r="S131"/>
    </row>
    <row r="132" spans="1:19" ht="14.1" customHeight="1" x14ac:dyDescent="0.2">
      <c r="A132" s="53"/>
      <c r="B132" s="54" t="s">
        <v>172</v>
      </c>
      <c r="C132" s="55" t="s">
        <v>173</v>
      </c>
      <c r="D132" s="28">
        <v>1888</v>
      </c>
      <c r="E132" s="172">
        <v>1000</v>
      </c>
      <c r="F132" s="28"/>
      <c r="G132" s="324"/>
      <c r="H132" s="172">
        <f t="shared" si="27"/>
        <v>1000</v>
      </c>
      <c r="I132" s="230">
        <v>0</v>
      </c>
      <c r="J132" s="173"/>
      <c r="K132" s="173"/>
      <c r="L132" s="294">
        <v>1000</v>
      </c>
      <c r="M132" s="302">
        <v>1800.66</v>
      </c>
      <c r="N132" s="88">
        <v>1000</v>
      </c>
      <c r="O132"/>
      <c r="P132" s="170"/>
      <c r="Q132" s="170"/>
      <c r="R132"/>
      <c r="S132"/>
    </row>
    <row r="133" spans="1:19" ht="14.1" customHeight="1" x14ac:dyDescent="0.2">
      <c r="A133" s="53"/>
      <c r="B133" s="54" t="s">
        <v>174</v>
      </c>
      <c r="C133" s="55" t="s">
        <v>175</v>
      </c>
      <c r="D133" s="28">
        <v>122</v>
      </c>
      <c r="E133" s="172">
        <v>300</v>
      </c>
      <c r="F133" s="28"/>
      <c r="G133" s="324"/>
      <c r="H133" s="172">
        <f t="shared" si="27"/>
        <v>300</v>
      </c>
      <c r="I133" s="230">
        <v>0</v>
      </c>
      <c r="J133" s="173"/>
      <c r="K133" s="173"/>
      <c r="L133" s="294">
        <v>300</v>
      </c>
      <c r="M133" s="302">
        <v>55</v>
      </c>
      <c r="N133" s="88">
        <v>300</v>
      </c>
      <c r="O133"/>
      <c r="P133" s="170"/>
      <c r="Q133" s="170"/>
      <c r="R133"/>
      <c r="S133"/>
    </row>
    <row r="134" spans="1:19" ht="14.1" customHeight="1" x14ac:dyDescent="0.2">
      <c r="A134" s="53"/>
      <c r="B134" s="54">
        <v>5540</v>
      </c>
      <c r="C134" s="55" t="s">
        <v>148</v>
      </c>
      <c r="D134" s="28">
        <v>2489</v>
      </c>
      <c r="E134" s="172"/>
      <c r="F134" s="28"/>
      <c r="G134" s="324"/>
      <c r="H134" s="172">
        <f t="shared" si="27"/>
        <v>0</v>
      </c>
      <c r="I134" s="230"/>
      <c r="J134" s="173"/>
      <c r="K134" s="173"/>
      <c r="L134" s="294">
        <v>0</v>
      </c>
      <c r="M134" s="302">
        <v>3581.3</v>
      </c>
      <c r="N134" s="88"/>
      <c r="O134"/>
      <c r="P134" s="170"/>
      <c r="Q134" s="170"/>
      <c r="R134"/>
      <c r="S134"/>
    </row>
    <row r="135" spans="1:19" ht="14.1" customHeight="1" x14ac:dyDescent="0.2">
      <c r="A135" s="59"/>
      <c r="B135" s="60">
        <v>60</v>
      </c>
      <c r="C135" s="61" t="s">
        <v>176</v>
      </c>
      <c r="D135" s="29">
        <v>11827</v>
      </c>
      <c r="E135" s="168">
        <v>5000</v>
      </c>
      <c r="F135" s="29"/>
      <c r="G135" s="324"/>
      <c r="H135" s="172">
        <f t="shared" si="27"/>
        <v>5000</v>
      </c>
      <c r="I135" s="228">
        <v>0</v>
      </c>
      <c r="J135" s="201"/>
      <c r="K135" s="201">
        <v>-4000</v>
      </c>
      <c r="L135" s="201">
        <v>1000</v>
      </c>
      <c r="M135" s="201">
        <v>1122</v>
      </c>
      <c r="N135" s="88">
        <v>5000</v>
      </c>
      <c r="O135"/>
      <c r="P135" s="170"/>
      <c r="Q135" s="170"/>
      <c r="R135"/>
      <c r="S135"/>
    </row>
    <row r="136" spans="1:19" ht="14.1" customHeight="1" x14ac:dyDescent="0.2">
      <c r="A136" s="78" t="s">
        <v>177</v>
      </c>
      <c r="B136" s="79"/>
      <c r="C136" s="80" t="s">
        <v>178</v>
      </c>
      <c r="D136" s="90">
        <v>0</v>
      </c>
      <c r="E136" s="90">
        <v>130000</v>
      </c>
      <c r="F136" s="90"/>
      <c r="G136" s="288"/>
      <c r="H136" s="117">
        <f t="shared" si="27"/>
        <v>130000</v>
      </c>
      <c r="I136" s="289"/>
      <c r="J136" s="86">
        <v>-6110</v>
      </c>
      <c r="K136" s="86">
        <f>+K137</f>
        <v>-84125</v>
      </c>
      <c r="L136" s="86">
        <f>+L137</f>
        <v>39765</v>
      </c>
      <c r="M136" s="86">
        <v>0</v>
      </c>
      <c r="N136" s="89">
        <f>+N137</f>
        <v>130000</v>
      </c>
      <c r="O136"/>
      <c r="P136" s="170"/>
      <c r="Q136" s="170"/>
      <c r="R136"/>
      <c r="S136"/>
    </row>
    <row r="137" spans="1:19" ht="14.1" customHeight="1" x14ac:dyDescent="0.2">
      <c r="A137" s="53"/>
      <c r="B137" s="54" t="s">
        <v>137</v>
      </c>
      <c r="C137" s="55" t="s">
        <v>179</v>
      </c>
      <c r="D137" s="28">
        <v>515</v>
      </c>
      <c r="E137" s="172">
        <v>0</v>
      </c>
      <c r="F137" s="28"/>
      <c r="G137" s="324">
        <f t="shared" si="12"/>
        <v>0</v>
      </c>
      <c r="H137" s="172"/>
      <c r="I137" s="230">
        <v>0</v>
      </c>
      <c r="J137" s="173">
        <v>-6110</v>
      </c>
      <c r="K137" s="173">
        <v>-84125</v>
      </c>
      <c r="L137" s="173">
        <v>39765</v>
      </c>
      <c r="M137" s="173"/>
      <c r="N137" s="88">
        <v>130000</v>
      </c>
      <c r="O137"/>
      <c r="P137" s="224"/>
      <c r="Q137" s="224"/>
      <c r="R137" s="6"/>
      <c r="S137"/>
    </row>
    <row r="138" spans="1:19" ht="14.1" customHeight="1" x14ac:dyDescent="0.2">
      <c r="A138" s="78" t="s">
        <v>180</v>
      </c>
      <c r="B138" s="91">
        <v>1330</v>
      </c>
      <c r="C138" s="80" t="s">
        <v>181</v>
      </c>
      <c r="D138" s="90">
        <f>+D139+D140</f>
        <v>37683</v>
      </c>
      <c r="E138" s="90">
        <f>+E139+E140</f>
        <v>0</v>
      </c>
      <c r="F138" s="90"/>
      <c r="G138" s="335">
        <f t="shared" si="12"/>
        <v>0</v>
      </c>
      <c r="H138" s="117"/>
      <c r="I138" s="342">
        <f>+I139</f>
        <v>0</v>
      </c>
      <c r="J138" s="86">
        <v>0</v>
      </c>
      <c r="K138" s="86">
        <v>0</v>
      </c>
      <c r="L138" s="86">
        <v>0</v>
      </c>
      <c r="M138" s="86">
        <v>0</v>
      </c>
      <c r="N138" s="89">
        <f>+N139+N140</f>
        <v>26400</v>
      </c>
      <c r="O138"/>
      <c r="P138" s="391"/>
      <c r="Q138" s="170"/>
      <c r="R138"/>
      <c r="S138"/>
    </row>
    <row r="139" spans="1:19" ht="14.1" customHeight="1" x14ac:dyDescent="0.2">
      <c r="A139" s="59"/>
      <c r="B139" s="54" t="s">
        <v>137</v>
      </c>
      <c r="C139" s="55" t="s">
        <v>182</v>
      </c>
      <c r="D139" s="28">
        <v>34549</v>
      </c>
      <c r="E139" s="172">
        <v>0</v>
      </c>
      <c r="F139" s="28"/>
      <c r="G139" s="334">
        <f t="shared" si="12"/>
        <v>0</v>
      </c>
      <c r="H139" s="172"/>
      <c r="I139" s="331">
        <v>0</v>
      </c>
      <c r="J139" s="173"/>
      <c r="K139" s="173"/>
      <c r="L139" s="173"/>
      <c r="M139" s="173"/>
      <c r="N139" s="88">
        <v>22000</v>
      </c>
      <c r="O139"/>
      <c r="P139" s="391"/>
      <c r="Q139" s="170"/>
      <c r="R139"/>
      <c r="S139"/>
    </row>
    <row r="140" spans="1:19" ht="14.1" customHeight="1" x14ac:dyDescent="0.2">
      <c r="A140" s="53"/>
      <c r="B140" s="54">
        <v>55</v>
      </c>
      <c r="C140" s="55" t="s">
        <v>183</v>
      </c>
      <c r="D140" s="28">
        <v>3134</v>
      </c>
      <c r="E140" s="172">
        <v>0</v>
      </c>
      <c r="F140" s="28"/>
      <c r="G140" s="334">
        <f t="shared" si="12"/>
        <v>0</v>
      </c>
      <c r="H140" s="172"/>
      <c r="I140" s="331"/>
      <c r="J140" s="173"/>
      <c r="K140" s="173"/>
      <c r="L140" s="173"/>
      <c r="M140" s="173"/>
      <c r="N140" s="88">
        <v>4400</v>
      </c>
      <c r="O140"/>
      <c r="P140" s="391"/>
      <c r="Q140" s="170"/>
      <c r="R140"/>
      <c r="S140"/>
    </row>
    <row r="141" spans="1:19" ht="14.1" customHeight="1" x14ac:dyDescent="0.2">
      <c r="A141" s="93" t="s">
        <v>184</v>
      </c>
      <c r="B141" s="79"/>
      <c r="C141" s="80" t="s">
        <v>185</v>
      </c>
      <c r="D141" s="90">
        <f>+D142</f>
        <v>42977</v>
      </c>
      <c r="E141" s="90">
        <f>+E142</f>
        <v>50000</v>
      </c>
      <c r="F141" s="90"/>
      <c r="G141" s="288"/>
      <c r="H141" s="117">
        <f>E141+I141</f>
        <v>50000</v>
      </c>
      <c r="I141" s="342">
        <f>+I142</f>
        <v>0</v>
      </c>
      <c r="J141" s="86">
        <v>0</v>
      </c>
      <c r="K141" s="86">
        <f>+K142</f>
        <v>-10000</v>
      </c>
      <c r="L141" s="86">
        <f>+L142</f>
        <v>40000</v>
      </c>
      <c r="M141" s="86">
        <f>+M142</f>
        <v>36545</v>
      </c>
      <c r="N141" s="89">
        <f>+N142</f>
        <v>50000</v>
      </c>
      <c r="O141"/>
      <c r="P141" s="391"/>
      <c r="Q141" s="170"/>
      <c r="R141"/>
      <c r="S141"/>
    </row>
    <row r="142" spans="1:19" ht="14.1" customHeight="1" x14ac:dyDescent="0.2">
      <c r="A142" s="53"/>
      <c r="B142" s="54">
        <v>4528</v>
      </c>
      <c r="C142" s="55" t="s">
        <v>186</v>
      </c>
      <c r="D142" s="28">
        <v>42977</v>
      </c>
      <c r="E142" s="172">
        <v>50000</v>
      </c>
      <c r="F142" s="28"/>
      <c r="G142" s="324"/>
      <c r="H142" s="172">
        <f t="shared" ref="H142:H143" si="28">E142+I142</f>
        <v>50000</v>
      </c>
      <c r="I142" s="331"/>
      <c r="J142" s="173"/>
      <c r="K142" s="173">
        <v>-10000</v>
      </c>
      <c r="L142" s="173">
        <v>40000</v>
      </c>
      <c r="M142" s="173">
        <v>36545</v>
      </c>
      <c r="N142" s="88">
        <v>50000</v>
      </c>
      <c r="O142"/>
      <c r="P142" s="224"/>
      <c r="Q142" s="170"/>
      <c r="R142"/>
      <c r="S142"/>
    </row>
    <row r="143" spans="1:19" ht="14.1" customHeight="1" x14ac:dyDescent="0.2">
      <c r="A143" s="48" t="s">
        <v>187</v>
      </c>
      <c r="B143" s="94"/>
      <c r="C143" s="50" t="s">
        <v>188</v>
      </c>
      <c r="D143" s="58">
        <f>+D144</f>
        <v>2220</v>
      </c>
      <c r="E143" s="58">
        <f>+E144</f>
        <v>0</v>
      </c>
      <c r="F143" s="58">
        <f>+F144</f>
        <v>0</v>
      </c>
      <c r="G143" s="326"/>
      <c r="H143" s="57">
        <f t="shared" si="28"/>
        <v>0</v>
      </c>
      <c r="I143" s="328">
        <f>+I144</f>
        <v>0</v>
      </c>
      <c r="J143" s="51">
        <v>0</v>
      </c>
      <c r="K143" s="51">
        <v>0</v>
      </c>
      <c r="L143" s="51">
        <v>0</v>
      </c>
      <c r="M143" s="51">
        <v>0</v>
      </c>
      <c r="N143" s="77">
        <f>+N144</f>
        <v>0</v>
      </c>
      <c r="O143"/>
      <c r="P143" s="182"/>
      <c r="Q143" s="170"/>
      <c r="R143"/>
      <c r="S143"/>
    </row>
    <row r="144" spans="1:19" ht="14.1" customHeight="1" x14ac:dyDescent="0.2">
      <c r="A144" s="78" t="s">
        <v>189</v>
      </c>
      <c r="B144" s="79"/>
      <c r="C144" s="80" t="s">
        <v>190</v>
      </c>
      <c r="D144" s="90">
        <f t="shared" ref="D144" si="29">+D145</f>
        <v>2220</v>
      </c>
      <c r="E144" s="90">
        <f>+E145</f>
        <v>0</v>
      </c>
      <c r="F144" s="90">
        <f>+F145</f>
        <v>0</v>
      </c>
      <c r="G144" s="288"/>
      <c r="H144" s="117"/>
      <c r="I144" s="289">
        <f>+I145</f>
        <v>0</v>
      </c>
      <c r="J144" s="86">
        <v>0</v>
      </c>
      <c r="K144" s="86">
        <v>0</v>
      </c>
      <c r="L144" s="86">
        <v>0</v>
      </c>
      <c r="M144" s="86">
        <v>0</v>
      </c>
      <c r="N144" s="89">
        <f>+N145</f>
        <v>0</v>
      </c>
      <c r="O144"/>
      <c r="P144" s="387"/>
      <c r="Q144" s="170"/>
      <c r="R144"/>
      <c r="S144"/>
    </row>
    <row r="145" spans="1:20" ht="14.1" customHeight="1" x14ac:dyDescent="0.2">
      <c r="A145" s="53"/>
      <c r="B145" s="54">
        <v>5515</v>
      </c>
      <c r="C145" s="61" t="s">
        <v>140</v>
      </c>
      <c r="D145" s="29">
        <v>2220</v>
      </c>
      <c r="E145" s="172">
        <v>0</v>
      </c>
      <c r="F145" s="35"/>
      <c r="G145" s="324"/>
      <c r="H145" s="172"/>
      <c r="J145" s="173"/>
      <c r="K145" s="173"/>
      <c r="L145" s="173"/>
      <c r="M145" s="173"/>
      <c r="N145" s="87">
        <v>0</v>
      </c>
      <c r="O145"/>
      <c r="P145" s="170"/>
      <c r="Q145" s="170"/>
      <c r="R145"/>
      <c r="S145"/>
    </row>
    <row r="146" spans="1:20" ht="14.1" customHeight="1" x14ac:dyDescent="0.2">
      <c r="A146" s="48" t="s">
        <v>191</v>
      </c>
      <c r="B146" s="49"/>
      <c r="C146" s="50" t="s">
        <v>192</v>
      </c>
      <c r="D146" s="58">
        <f t="shared" ref="D146:I147" si="30">+D147</f>
        <v>8921</v>
      </c>
      <c r="E146" s="58">
        <f t="shared" si="30"/>
        <v>7000</v>
      </c>
      <c r="F146" s="58">
        <f t="shared" si="30"/>
        <v>0</v>
      </c>
      <c r="G146" s="326"/>
      <c r="H146" s="57">
        <f>E146+I146</f>
        <v>7000</v>
      </c>
      <c r="I146" s="328">
        <f t="shared" si="30"/>
        <v>0</v>
      </c>
      <c r="J146" s="51"/>
      <c r="K146" s="51">
        <f>+K147</f>
        <v>-5500</v>
      </c>
      <c r="L146" s="51">
        <f t="shared" ref="L146:M146" si="31">+L147</f>
        <v>1500</v>
      </c>
      <c r="M146" s="51">
        <f t="shared" si="31"/>
        <v>969</v>
      </c>
      <c r="N146" s="77">
        <f>+N147</f>
        <v>7000</v>
      </c>
      <c r="O146"/>
      <c r="P146" s="170"/>
      <c r="Q146" s="170"/>
      <c r="R146"/>
      <c r="S146"/>
    </row>
    <row r="147" spans="1:20" s="7" customFormat="1" ht="14.1" customHeight="1" x14ac:dyDescent="0.2">
      <c r="A147" s="78">
        <v>3200</v>
      </c>
      <c r="B147" s="79">
        <v>55</v>
      </c>
      <c r="C147" s="80" t="s">
        <v>193</v>
      </c>
      <c r="D147" s="86">
        <f t="shared" si="30"/>
        <v>8921</v>
      </c>
      <c r="E147" s="81">
        <f t="shared" si="30"/>
        <v>7000</v>
      </c>
      <c r="F147" s="81">
        <f t="shared" si="30"/>
        <v>0</v>
      </c>
      <c r="G147" s="288"/>
      <c r="H147" s="117">
        <f t="shared" ref="H147:H148" si="32">E147+I147</f>
        <v>7000</v>
      </c>
      <c r="I147" s="341">
        <f t="shared" si="30"/>
        <v>0</v>
      </c>
      <c r="J147" s="81">
        <v>0</v>
      </c>
      <c r="K147" s="81">
        <f>+K148</f>
        <v>-5500</v>
      </c>
      <c r="L147" s="81">
        <f>+L148</f>
        <v>1500</v>
      </c>
      <c r="M147" s="81">
        <f>+M148</f>
        <v>969</v>
      </c>
      <c r="N147" s="89">
        <f>+N148</f>
        <v>7000</v>
      </c>
      <c r="O147"/>
      <c r="P147" s="170"/>
      <c r="Q147" s="170"/>
      <c r="R147"/>
      <c r="S147"/>
    </row>
    <row r="148" spans="1:20" ht="14.1" customHeight="1" x14ac:dyDescent="0.2">
      <c r="A148" s="53"/>
      <c r="B148" s="60">
        <v>55</v>
      </c>
      <c r="C148" s="61" t="s">
        <v>140</v>
      </c>
      <c r="D148" s="29">
        <v>8921</v>
      </c>
      <c r="E148" s="172">
        <v>7000</v>
      </c>
      <c r="F148" s="28"/>
      <c r="G148" s="324"/>
      <c r="H148" s="172">
        <f t="shared" si="32"/>
        <v>7000</v>
      </c>
      <c r="I148" s="230"/>
      <c r="J148" s="173"/>
      <c r="K148" s="173">
        <v>-5500</v>
      </c>
      <c r="L148" s="173">
        <v>1500</v>
      </c>
      <c r="M148" s="173">
        <v>969</v>
      </c>
      <c r="N148" s="88">
        <v>7000</v>
      </c>
      <c r="O148"/>
      <c r="P148" s="170"/>
      <c r="Q148" s="170"/>
      <c r="R148"/>
      <c r="S148"/>
    </row>
    <row r="149" spans="1:20" ht="14.1" customHeight="1" x14ac:dyDescent="0.2">
      <c r="A149" s="48" t="s">
        <v>194</v>
      </c>
      <c r="B149" s="49">
        <v>4</v>
      </c>
      <c r="C149" s="50" t="s">
        <v>195</v>
      </c>
      <c r="D149" s="58">
        <f t="shared" ref="D149:N149" si="33">+D150+D159+D164+D172+D175+D182+D202</f>
        <v>784608</v>
      </c>
      <c r="E149" s="58">
        <f t="shared" si="33"/>
        <v>1084420</v>
      </c>
      <c r="F149" s="58">
        <f t="shared" si="33"/>
        <v>0</v>
      </c>
      <c r="G149" s="51">
        <f t="shared" si="33"/>
        <v>0</v>
      </c>
      <c r="H149" s="58">
        <f t="shared" si="33"/>
        <v>1110120</v>
      </c>
      <c r="I149" s="328">
        <f t="shared" si="33"/>
        <v>25700</v>
      </c>
      <c r="J149" s="51">
        <f t="shared" si="33"/>
        <v>2760</v>
      </c>
      <c r="K149" s="51">
        <f t="shared" si="33"/>
        <v>89627</v>
      </c>
      <c r="L149" s="51">
        <f t="shared" si="33"/>
        <v>1206207</v>
      </c>
      <c r="M149" s="51">
        <f t="shared" si="33"/>
        <v>1071202.3599999999</v>
      </c>
      <c r="N149" s="77">
        <f t="shared" si="33"/>
        <v>1202928</v>
      </c>
      <c r="O149"/>
      <c r="P149" s="170"/>
      <c r="Q149" s="170"/>
      <c r="R149"/>
      <c r="S149"/>
    </row>
    <row r="150" spans="1:20" ht="14.1" customHeight="1" x14ac:dyDescent="0.2">
      <c r="A150" s="78" t="s">
        <v>196</v>
      </c>
      <c r="B150" s="79"/>
      <c r="C150" s="80" t="s">
        <v>197</v>
      </c>
      <c r="D150" s="86">
        <f>+D151+D152</f>
        <v>64265</v>
      </c>
      <c r="E150" s="86">
        <f>+E151+E152</f>
        <v>84580</v>
      </c>
      <c r="F150" s="86">
        <f>+F151+F152</f>
        <v>0</v>
      </c>
      <c r="G150" s="288"/>
      <c r="H150" s="90">
        <f>E150+I150</f>
        <v>84580</v>
      </c>
      <c r="I150" s="289">
        <f>+I151+I152</f>
        <v>0</v>
      </c>
      <c r="J150" s="86">
        <f>+J151+J152</f>
        <v>15000</v>
      </c>
      <c r="K150" s="86">
        <f t="shared" ref="K150:M150" si="34">+K151+K152</f>
        <v>0</v>
      </c>
      <c r="L150" s="86">
        <f t="shared" si="34"/>
        <v>99580</v>
      </c>
      <c r="M150" s="86">
        <f t="shared" si="34"/>
        <v>75546.080000000002</v>
      </c>
      <c r="N150" s="89">
        <f>+N151+N152</f>
        <v>94580</v>
      </c>
      <c r="O150"/>
      <c r="P150" s="170"/>
      <c r="Q150" s="170"/>
      <c r="R150"/>
      <c r="S150"/>
    </row>
    <row r="151" spans="1:20" ht="14.1" customHeight="1" x14ac:dyDescent="0.2">
      <c r="A151" s="59"/>
      <c r="B151" s="60" t="s">
        <v>137</v>
      </c>
      <c r="C151" s="61" t="s">
        <v>138</v>
      </c>
      <c r="D151" s="29">
        <v>14265</v>
      </c>
      <c r="E151" s="168">
        <v>16860</v>
      </c>
      <c r="F151" s="28"/>
      <c r="G151" s="324"/>
      <c r="H151" s="168">
        <f>E151+I151</f>
        <v>16860</v>
      </c>
      <c r="I151" s="230"/>
      <c r="J151" s="201">
        <v>0</v>
      </c>
      <c r="K151" s="201">
        <v>0</v>
      </c>
      <c r="L151">
        <v>16860</v>
      </c>
      <c r="M151">
        <v>16336.08</v>
      </c>
      <c r="N151" s="87">
        <v>16860</v>
      </c>
      <c r="O151"/>
      <c r="P151" s="170"/>
      <c r="Q151" s="170"/>
      <c r="R151"/>
      <c r="S151"/>
    </row>
    <row r="152" spans="1:20" ht="14.1" customHeight="1" x14ac:dyDescent="0.2">
      <c r="A152" s="59"/>
      <c r="B152" s="60" t="s">
        <v>139</v>
      </c>
      <c r="C152" s="61" t="s">
        <v>140</v>
      </c>
      <c r="D152" s="29">
        <f>SUM(D153:D158)</f>
        <v>50000</v>
      </c>
      <c r="E152" s="168">
        <f>+E153+E154+E155+E158</f>
        <v>67720</v>
      </c>
      <c r="F152" s="28">
        <f>+F153+F154+F155+F158</f>
        <v>0</v>
      </c>
      <c r="G152" s="324"/>
      <c r="H152" s="168">
        <f t="shared" ref="H152:H163" si="35">E152+I152</f>
        <v>67720</v>
      </c>
      <c r="I152" s="230"/>
      <c r="J152" s="201">
        <f>SUM(J153:J158)</f>
        <v>15000</v>
      </c>
      <c r="K152" s="201">
        <f t="shared" ref="K152:M152" si="36">SUM(K153:K158)</f>
        <v>0</v>
      </c>
      <c r="L152" s="201">
        <f t="shared" si="36"/>
        <v>82720</v>
      </c>
      <c r="M152" s="201">
        <f t="shared" si="36"/>
        <v>59210</v>
      </c>
      <c r="N152" s="87">
        <f>+N153+N154+N155+N156+N157+N158</f>
        <v>77720</v>
      </c>
      <c r="O152"/>
      <c r="P152" s="170"/>
      <c r="Q152" s="170"/>
      <c r="R152"/>
      <c r="S152"/>
    </row>
    <row r="153" spans="1:20" ht="14.1" customHeight="1" x14ac:dyDescent="0.2">
      <c r="A153" s="53"/>
      <c r="B153" s="54" t="s">
        <v>141</v>
      </c>
      <c r="C153" s="55" t="s">
        <v>198</v>
      </c>
      <c r="D153" s="28">
        <v>40</v>
      </c>
      <c r="E153" s="172">
        <v>20</v>
      </c>
      <c r="F153" s="28"/>
      <c r="G153" s="324"/>
      <c r="H153" s="172">
        <f t="shared" si="35"/>
        <v>20</v>
      </c>
      <c r="I153" s="230"/>
      <c r="J153" s="173"/>
      <c r="K153" s="173"/>
      <c r="L153" s="173">
        <v>20</v>
      </c>
      <c r="M153" s="173">
        <v>61</v>
      </c>
      <c r="N153" s="88">
        <v>20</v>
      </c>
      <c r="O153"/>
      <c r="P153" s="170"/>
      <c r="Q153" s="170"/>
      <c r="R153"/>
      <c r="S153"/>
      <c r="T153"/>
    </row>
    <row r="154" spans="1:20" ht="14.1" customHeight="1" x14ac:dyDescent="0.2">
      <c r="A154" s="53"/>
      <c r="B154" s="54">
        <v>5504</v>
      </c>
      <c r="C154" s="55" t="s">
        <v>154</v>
      </c>
      <c r="D154" s="28">
        <v>0</v>
      </c>
      <c r="E154" s="172">
        <v>200</v>
      </c>
      <c r="F154" s="28"/>
      <c r="G154" s="324"/>
      <c r="H154" s="172">
        <f t="shared" si="35"/>
        <v>200</v>
      </c>
      <c r="I154" s="230"/>
      <c r="J154" s="173"/>
      <c r="K154" s="173"/>
      <c r="L154" s="173">
        <v>200</v>
      </c>
      <c r="M154" s="173"/>
      <c r="N154" s="88">
        <v>200</v>
      </c>
      <c r="O154"/>
      <c r="P154" s="170"/>
      <c r="Q154" s="170"/>
      <c r="R154"/>
      <c r="S154"/>
      <c r="T154"/>
    </row>
    <row r="155" spans="1:20" ht="14.1" customHeight="1" x14ac:dyDescent="0.2">
      <c r="A155" s="53"/>
      <c r="B155" s="54">
        <v>5513</v>
      </c>
      <c r="C155" s="55" t="s">
        <v>166</v>
      </c>
      <c r="D155" s="28">
        <v>2701</v>
      </c>
      <c r="E155" s="172">
        <v>2500</v>
      </c>
      <c r="F155" s="28"/>
      <c r="G155" s="324"/>
      <c r="H155" s="172">
        <f t="shared" si="35"/>
        <v>2500</v>
      </c>
      <c r="I155" s="230"/>
      <c r="J155" s="173"/>
      <c r="K155" s="173"/>
      <c r="L155" s="173">
        <v>2500</v>
      </c>
      <c r="M155" s="173">
        <v>1983</v>
      </c>
      <c r="N155" s="88">
        <v>2500</v>
      </c>
      <c r="O155"/>
      <c r="P155" s="170"/>
      <c r="Q155" s="170"/>
      <c r="R155"/>
      <c r="S155"/>
      <c r="T155"/>
    </row>
    <row r="156" spans="1:20" ht="14.1" customHeight="1" x14ac:dyDescent="0.2">
      <c r="A156" s="53"/>
      <c r="B156" s="54">
        <v>5514</v>
      </c>
      <c r="C156" s="55" t="s">
        <v>147</v>
      </c>
      <c r="D156" s="28">
        <v>294</v>
      </c>
      <c r="E156" s="172"/>
      <c r="F156" s="28"/>
      <c r="G156" s="324"/>
      <c r="H156" s="172">
        <f t="shared" si="35"/>
        <v>0</v>
      </c>
      <c r="I156" s="230"/>
      <c r="J156" s="173"/>
      <c r="K156" s="173"/>
      <c r="L156" s="173"/>
      <c r="M156" s="173"/>
      <c r="N156" s="88"/>
      <c r="O156"/>
      <c r="P156" s="170"/>
      <c r="Q156" s="170"/>
      <c r="R156"/>
      <c r="S156"/>
      <c r="T156"/>
    </row>
    <row r="157" spans="1:20" ht="14.1" customHeight="1" x14ac:dyDescent="0.2">
      <c r="A157" s="53"/>
      <c r="B157" s="54">
        <v>5522</v>
      </c>
      <c r="C157" s="55" t="s">
        <v>173</v>
      </c>
      <c r="D157" s="28">
        <v>48</v>
      </c>
      <c r="E157" s="172"/>
      <c r="F157" s="28"/>
      <c r="G157" s="324"/>
      <c r="H157" s="172">
        <f t="shared" si="35"/>
        <v>0</v>
      </c>
      <c r="I157" s="230"/>
      <c r="J157" s="173"/>
      <c r="K157" s="173"/>
      <c r="L157" s="173"/>
      <c r="M157" s="173">
        <v>59</v>
      </c>
      <c r="N157" s="88"/>
      <c r="O157"/>
      <c r="P157" s="170"/>
      <c r="Q157" s="170"/>
      <c r="R157"/>
      <c r="S157"/>
      <c r="T157"/>
    </row>
    <row r="158" spans="1:20" ht="14.1" customHeight="1" x14ac:dyDescent="0.2">
      <c r="A158" s="53"/>
      <c r="B158" s="54" t="s">
        <v>199</v>
      </c>
      <c r="C158" s="55" t="s">
        <v>148</v>
      </c>
      <c r="D158" s="28">
        <v>46917</v>
      </c>
      <c r="E158" s="172">
        <v>65000</v>
      </c>
      <c r="F158" s="28"/>
      <c r="G158" s="324"/>
      <c r="H158" s="172">
        <f t="shared" si="35"/>
        <v>65000</v>
      </c>
      <c r="I158" s="230"/>
      <c r="J158" s="173">
        <v>15000</v>
      </c>
      <c r="K158" s="173"/>
      <c r="L158" s="173">
        <v>80000</v>
      </c>
      <c r="M158" s="173">
        <v>57107</v>
      </c>
      <c r="N158" s="88">
        <v>75000</v>
      </c>
      <c r="O158"/>
      <c r="P158" s="170"/>
      <c r="Q158" s="170"/>
      <c r="R158"/>
      <c r="S158"/>
      <c r="T158"/>
    </row>
    <row r="159" spans="1:20" ht="14.1" customHeight="1" x14ac:dyDescent="0.2">
      <c r="A159" s="78" t="s">
        <v>200</v>
      </c>
      <c r="B159" s="79"/>
      <c r="C159" s="80" t="s">
        <v>201</v>
      </c>
      <c r="D159" s="86">
        <f t="shared" ref="D159:I159" si="37">+D160</f>
        <v>157881</v>
      </c>
      <c r="E159" s="290">
        <f t="shared" si="37"/>
        <v>400000</v>
      </c>
      <c r="F159" s="81">
        <f t="shared" si="37"/>
        <v>0</v>
      </c>
      <c r="G159" s="288"/>
      <c r="H159" s="117">
        <f t="shared" si="35"/>
        <v>400000</v>
      </c>
      <c r="I159" s="341">
        <f t="shared" si="37"/>
        <v>0</v>
      </c>
      <c r="J159" s="81">
        <f>+J160</f>
        <v>2671</v>
      </c>
      <c r="K159" s="81">
        <f t="shared" ref="K159:M159" si="38">+K160</f>
        <v>90000</v>
      </c>
      <c r="L159" s="81">
        <f t="shared" si="38"/>
        <v>492671</v>
      </c>
      <c r="M159" s="81">
        <f t="shared" si="38"/>
        <v>462394</v>
      </c>
      <c r="N159" s="89">
        <f>+N160</f>
        <v>406000</v>
      </c>
      <c r="O159"/>
      <c r="P159" s="170"/>
      <c r="Q159" s="170"/>
      <c r="R159"/>
      <c r="S159"/>
      <c r="T159"/>
    </row>
    <row r="160" spans="1:20" ht="14.1" customHeight="1" x14ac:dyDescent="0.2">
      <c r="A160" s="53"/>
      <c r="B160" s="54">
        <v>55</v>
      </c>
      <c r="C160" s="55" t="s">
        <v>140</v>
      </c>
      <c r="D160" s="28">
        <f>+D161+D162+D163</f>
        <v>157881</v>
      </c>
      <c r="E160" s="312">
        <f>+E161</f>
        <v>400000</v>
      </c>
      <c r="F160" s="28"/>
      <c r="G160" s="324"/>
      <c r="H160" s="172">
        <f t="shared" si="35"/>
        <v>400000</v>
      </c>
      <c r="I160" s="230">
        <f>+I161</f>
        <v>0</v>
      </c>
      <c r="J160" s="173">
        <f>+J161+J162+J163</f>
        <v>2671</v>
      </c>
      <c r="K160" s="173">
        <f>+K161</f>
        <v>90000</v>
      </c>
      <c r="L160" s="173">
        <f>+L161</f>
        <v>492671</v>
      </c>
      <c r="M160" s="173">
        <f>+M161</f>
        <v>462394</v>
      </c>
      <c r="N160" s="246">
        <f>+N161+N162+N163</f>
        <v>406000</v>
      </c>
      <c r="O160"/>
      <c r="P160" s="170"/>
      <c r="Q160" s="170"/>
      <c r="R160"/>
      <c r="S160"/>
      <c r="T160"/>
    </row>
    <row r="161" spans="1:20" ht="14.1" customHeight="1" x14ac:dyDescent="0.2">
      <c r="A161" s="53"/>
      <c r="B161" s="54">
        <v>5512</v>
      </c>
      <c r="C161" s="55" t="s">
        <v>202</v>
      </c>
      <c r="D161" s="95">
        <v>154834</v>
      </c>
      <c r="E161" s="312">
        <v>400000</v>
      </c>
      <c r="F161" s="28"/>
      <c r="G161" s="324"/>
      <c r="H161" s="172">
        <f t="shared" si="35"/>
        <v>400000</v>
      </c>
      <c r="I161" s="230"/>
      <c r="J161" s="173">
        <v>2671</v>
      </c>
      <c r="K161" s="173">
        <v>90000</v>
      </c>
      <c r="L161" s="173">
        <v>492671</v>
      </c>
      <c r="M161" s="173">
        <v>462394</v>
      </c>
      <c r="N161" s="251">
        <v>403000</v>
      </c>
      <c r="O161"/>
      <c r="P161" s="170"/>
      <c r="Q161" s="170"/>
      <c r="R161"/>
      <c r="S161"/>
      <c r="T161"/>
    </row>
    <row r="162" spans="1:20" ht="14.1" customHeight="1" x14ac:dyDescent="0.2">
      <c r="A162" s="53"/>
      <c r="B162" s="54">
        <v>5514</v>
      </c>
      <c r="C162" s="55" t="s">
        <v>147</v>
      </c>
      <c r="D162" s="200">
        <v>47</v>
      </c>
      <c r="E162" s="173"/>
      <c r="F162" s="72"/>
      <c r="G162" s="324"/>
      <c r="H162" s="172">
        <f t="shared" si="35"/>
        <v>0</v>
      </c>
      <c r="I162" s="230"/>
      <c r="J162" s="173"/>
      <c r="K162" s="173"/>
      <c r="L162" s="173"/>
      <c r="M162" s="173"/>
      <c r="N162" s="246"/>
      <c r="O162"/>
      <c r="P162" s="170"/>
      <c r="Q162" s="170"/>
      <c r="R162"/>
      <c r="S162"/>
      <c r="T162"/>
    </row>
    <row r="163" spans="1:20" ht="14.1" customHeight="1" x14ac:dyDescent="0.2">
      <c r="A163" s="53"/>
      <c r="B163" s="54">
        <v>5515</v>
      </c>
      <c r="C163" s="55" t="s">
        <v>203</v>
      </c>
      <c r="D163" s="200">
        <v>3000</v>
      </c>
      <c r="E163" s="173"/>
      <c r="F163" s="72"/>
      <c r="G163" s="324"/>
      <c r="H163" s="172">
        <f t="shared" si="35"/>
        <v>0</v>
      </c>
      <c r="I163" s="230"/>
      <c r="J163" s="173"/>
      <c r="K163" s="173"/>
      <c r="L163" s="173"/>
      <c r="M163" s="173"/>
      <c r="N163" s="251">
        <v>3000</v>
      </c>
      <c r="O163"/>
      <c r="P163" s="170"/>
      <c r="Q163" s="170"/>
      <c r="R163"/>
      <c r="S163"/>
      <c r="T163"/>
    </row>
    <row r="164" spans="1:20" ht="14.1" customHeight="1" x14ac:dyDescent="0.2">
      <c r="A164" s="78" t="s">
        <v>204</v>
      </c>
      <c r="B164" s="79"/>
      <c r="C164" s="80" t="s">
        <v>205</v>
      </c>
      <c r="D164" s="86">
        <f>+D165+D166+D171</f>
        <v>12096</v>
      </c>
      <c r="E164" s="86">
        <f>+E165+E166+E171</f>
        <v>10000</v>
      </c>
      <c r="F164" s="86">
        <f t="shared" ref="F164:H164" si="39">+F165+F166+F171</f>
        <v>0</v>
      </c>
      <c r="G164" s="86">
        <f t="shared" si="39"/>
        <v>0</v>
      </c>
      <c r="H164" s="117">
        <f t="shared" si="39"/>
        <v>11500</v>
      </c>
      <c r="I164" s="341">
        <f>+I165+I169</f>
        <v>1500</v>
      </c>
      <c r="J164" s="81">
        <f>+J165+J166</f>
        <v>-5000</v>
      </c>
      <c r="K164" s="81">
        <f t="shared" ref="K164:M164" si="40">+K165+K166</f>
        <v>-4350</v>
      </c>
      <c r="L164" s="81">
        <f t="shared" si="40"/>
        <v>2150</v>
      </c>
      <c r="M164" s="81">
        <f t="shared" si="40"/>
        <v>1642</v>
      </c>
      <c r="N164" s="250">
        <f>+N165+N166</f>
        <v>10000</v>
      </c>
      <c r="O164"/>
      <c r="P164" s="170"/>
      <c r="Q164" s="170"/>
      <c r="R164"/>
      <c r="S164"/>
      <c r="T164"/>
    </row>
    <row r="165" spans="1:20" ht="14.1" customHeight="1" x14ac:dyDescent="0.2">
      <c r="A165" s="53"/>
      <c r="B165" s="60" t="s">
        <v>137</v>
      </c>
      <c r="C165" s="61" t="s">
        <v>138</v>
      </c>
      <c r="D165" s="29">
        <v>6944</v>
      </c>
      <c r="E165" s="168">
        <v>4500</v>
      </c>
      <c r="F165" s="29"/>
      <c r="G165" s="324"/>
      <c r="H165" s="172">
        <f>E165+I165</f>
        <v>6000</v>
      </c>
      <c r="I165" s="228">
        <v>1500</v>
      </c>
      <c r="J165" s="201">
        <v>0</v>
      </c>
      <c r="K165" s="201">
        <v>-4350</v>
      </c>
      <c r="L165" s="201">
        <v>1650</v>
      </c>
      <c r="M165" s="201">
        <v>1636</v>
      </c>
      <c r="N165" s="246">
        <v>4500</v>
      </c>
      <c r="O165"/>
      <c r="P165" s="170"/>
      <c r="Q165" s="170"/>
      <c r="R165"/>
      <c r="S165"/>
      <c r="T165"/>
    </row>
    <row r="166" spans="1:20" ht="14.1" customHeight="1" x14ac:dyDescent="0.2">
      <c r="A166" s="53"/>
      <c r="B166" s="60" t="s">
        <v>139</v>
      </c>
      <c r="C166" s="61" t="s">
        <v>140</v>
      </c>
      <c r="D166" s="29">
        <f t="shared" ref="D166" si="41">SUM(D167:D170)</f>
        <v>5152</v>
      </c>
      <c r="E166" s="168">
        <f>+E169</f>
        <v>5500</v>
      </c>
      <c r="F166" s="29">
        <f>+F169</f>
        <v>0</v>
      </c>
      <c r="G166" s="324"/>
      <c r="H166" s="172">
        <f t="shared" ref="H166:H235" si="42">E166+I166</f>
        <v>5500</v>
      </c>
      <c r="I166" s="228"/>
      <c r="J166" s="201">
        <f>+J167+J168+J169+J170+J171</f>
        <v>-5000</v>
      </c>
      <c r="K166" s="201"/>
      <c r="L166" s="201">
        <f>+L167+L168+L169+L170+L171</f>
        <v>500</v>
      </c>
      <c r="M166" s="201">
        <f>+M167+M168+M169+M170+M171</f>
        <v>6</v>
      </c>
      <c r="N166" s="246">
        <f>+N167+N168+N169+N170+N171</f>
        <v>5500</v>
      </c>
      <c r="O166"/>
      <c r="P166" s="170"/>
      <c r="Q166" s="170"/>
      <c r="R166"/>
      <c r="S166"/>
      <c r="T166"/>
    </row>
    <row r="167" spans="1:20" ht="14.1" customHeight="1" x14ac:dyDescent="0.2">
      <c r="A167" s="53"/>
      <c r="B167" s="54">
        <v>5500</v>
      </c>
      <c r="C167" s="55" t="s">
        <v>198</v>
      </c>
      <c r="D167" s="43">
        <v>19</v>
      </c>
      <c r="E167" s="168"/>
      <c r="F167" s="29"/>
      <c r="G167" s="324">
        <f t="shared" ref="G167:G231" si="43">F167-E167</f>
        <v>0</v>
      </c>
      <c r="H167" s="172">
        <f t="shared" si="42"/>
        <v>0</v>
      </c>
      <c r="I167" s="228"/>
      <c r="J167" s="201"/>
      <c r="K167" s="201"/>
      <c r="L167" s="201"/>
      <c r="M167" s="201">
        <v>6</v>
      </c>
      <c r="N167" s="251"/>
      <c r="O167"/>
      <c r="P167" s="170"/>
      <c r="Q167" s="170"/>
      <c r="R167"/>
      <c r="S167"/>
      <c r="T167"/>
    </row>
    <row r="168" spans="1:20" ht="14.1" customHeight="1" x14ac:dyDescent="0.2">
      <c r="A168" s="53"/>
      <c r="B168" s="54">
        <v>5512</v>
      </c>
      <c r="C168" s="96" t="s">
        <v>715</v>
      </c>
      <c r="D168" s="56"/>
      <c r="E168" s="265"/>
      <c r="F168" s="29"/>
      <c r="G168" s="324"/>
      <c r="H168" s="172">
        <f t="shared" si="42"/>
        <v>0</v>
      </c>
      <c r="I168" s="228"/>
      <c r="J168" s="201"/>
      <c r="K168" s="201"/>
      <c r="L168" s="201"/>
      <c r="M168" s="201"/>
      <c r="N168" s="251"/>
      <c r="O168"/>
      <c r="P168" s="170"/>
      <c r="Q168" s="170"/>
      <c r="R168"/>
      <c r="S168"/>
      <c r="T168"/>
    </row>
    <row r="169" spans="1:20" ht="14.1" customHeight="1" x14ac:dyDescent="0.2">
      <c r="A169" s="53"/>
      <c r="B169" s="54">
        <v>5513</v>
      </c>
      <c r="C169" s="70" t="s">
        <v>166</v>
      </c>
      <c r="D169" s="56">
        <v>4105</v>
      </c>
      <c r="E169" s="313">
        <v>5500</v>
      </c>
      <c r="F169" s="28"/>
      <c r="G169" s="324"/>
      <c r="H169" s="172">
        <f t="shared" si="42"/>
        <v>5500</v>
      </c>
      <c r="I169" s="230"/>
      <c r="J169" s="173">
        <v>-5000</v>
      </c>
      <c r="K169" s="173"/>
      <c r="L169" s="173">
        <v>500</v>
      </c>
      <c r="M169" s="173"/>
      <c r="N169" s="251">
        <v>5500</v>
      </c>
      <c r="O169"/>
      <c r="P169" s="170"/>
      <c r="Q169" s="170"/>
      <c r="R169"/>
      <c r="S169"/>
      <c r="T169"/>
    </row>
    <row r="170" spans="1:20" ht="14.1" customHeight="1" x14ac:dyDescent="0.2">
      <c r="A170" s="53"/>
      <c r="B170" s="54">
        <v>5515</v>
      </c>
      <c r="C170" s="55" t="s">
        <v>169</v>
      </c>
      <c r="D170" s="46">
        <v>1028</v>
      </c>
      <c r="E170" s="173"/>
      <c r="F170" s="72"/>
      <c r="G170" s="324">
        <f t="shared" si="43"/>
        <v>0</v>
      </c>
      <c r="H170" s="172">
        <f t="shared" si="42"/>
        <v>0</v>
      </c>
      <c r="I170" s="230"/>
      <c r="J170" s="173"/>
      <c r="K170" s="173"/>
      <c r="L170" s="173"/>
      <c r="M170" s="173"/>
      <c r="N170" s="251"/>
      <c r="O170"/>
      <c r="P170" s="170"/>
      <c r="Q170" s="170"/>
      <c r="R170"/>
      <c r="S170"/>
      <c r="T170"/>
    </row>
    <row r="171" spans="1:20" ht="14.1" customHeight="1" x14ac:dyDescent="0.2">
      <c r="A171" s="53"/>
      <c r="B171" s="54">
        <v>601</v>
      </c>
      <c r="C171" s="55" t="s">
        <v>729</v>
      </c>
      <c r="D171" s="72">
        <v>0</v>
      </c>
      <c r="E171" s="173"/>
      <c r="F171" s="72"/>
      <c r="G171" s="324">
        <f t="shared" si="43"/>
        <v>0</v>
      </c>
      <c r="H171" s="172">
        <f t="shared" si="42"/>
        <v>0</v>
      </c>
      <c r="I171" s="230"/>
      <c r="J171" s="173"/>
      <c r="K171" s="173"/>
      <c r="L171" s="173"/>
      <c r="M171" s="173"/>
      <c r="N171" s="246"/>
      <c r="O171"/>
      <c r="P171" s="170"/>
      <c r="Q171" s="170"/>
      <c r="R171"/>
      <c r="S171"/>
      <c r="T171"/>
    </row>
    <row r="172" spans="1:20" ht="14.1" customHeight="1" x14ac:dyDescent="0.2">
      <c r="A172" s="78" t="s">
        <v>206</v>
      </c>
      <c r="B172" s="79"/>
      <c r="C172" s="80" t="s">
        <v>207</v>
      </c>
      <c r="D172" s="86">
        <f t="shared" ref="D172:N172" si="44">+D173+D174</f>
        <v>14414</v>
      </c>
      <c r="E172" s="86">
        <f t="shared" si="44"/>
        <v>9600</v>
      </c>
      <c r="F172" s="86">
        <f t="shared" si="44"/>
        <v>0</v>
      </c>
      <c r="G172" s="86">
        <f t="shared" si="44"/>
        <v>0</v>
      </c>
      <c r="H172" s="117">
        <f t="shared" si="44"/>
        <v>10100</v>
      </c>
      <c r="I172" s="341">
        <f t="shared" si="44"/>
        <v>500</v>
      </c>
      <c r="J172" s="81">
        <f t="shared" si="44"/>
        <v>-5000</v>
      </c>
      <c r="K172" s="81">
        <f t="shared" si="44"/>
        <v>0</v>
      </c>
      <c r="L172" s="81">
        <f t="shared" si="44"/>
        <v>5100</v>
      </c>
      <c r="M172" s="81">
        <f t="shared" si="44"/>
        <v>4701</v>
      </c>
      <c r="N172" s="89">
        <f t="shared" si="44"/>
        <v>5100</v>
      </c>
      <c r="O172"/>
      <c r="P172" s="170"/>
      <c r="Q172" s="170"/>
      <c r="R172"/>
      <c r="S172"/>
      <c r="T172"/>
    </row>
    <row r="173" spans="1:20" ht="14.1" customHeight="1" x14ac:dyDescent="0.2">
      <c r="A173" s="53"/>
      <c r="B173" s="54">
        <v>4</v>
      </c>
      <c r="C173" s="55" t="s">
        <v>208</v>
      </c>
      <c r="D173" s="28">
        <v>7391</v>
      </c>
      <c r="E173" s="172">
        <v>2100</v>
      </c>
      <c r="F173" s="28"/>
      <c r="G173" s="324"/>
      <c r="H173" s="172">
        <f t="shared" si="42"/>
        <v>2100</v>
      </c>
      <c r="I173" s="230"/>
      <c r="J173" s="173"/>
      <c r="K173" s="173"/>
      <c r="L173" s="173">
        <v>2100</v>
      </c>
      <c r="M173" s="173">
        <v>3442</v>
      </c>
      <c r="N173" s="88">
        <v>4100</v>
      </c>
      <c r="O173"/>
      <c r="P173" s="170"/>
      <c r="Q173" s="170"/>
      <c r="R173"/>
      <c r="S173"/>
      <c r="T173"/>
    </row>
    <row r="174" spans="1:20" ht="14.1" customHeight="1" x14ac:dyDescent="0.2">
      <c r="A174" s="53"/>
      <c r="B174" s="54">
        <v>5511</v>
      </c>
      <c r="C174" s="55" t="s">
        <v>140</v>
      </c>
      <c r="D174" s="28">
        <v>7023</v>
      </c>
      <c r="E174" s="172">
        <v>7500</v>
      </c>
      <c r="F174" s="28"/>
      <c r="G174" s="324"/>
      <c r="H174" s="172">
        <f t="shared" si="42"/>
        <v>8000</v>
      </c>
      <c r="I174" s="230">
        <v>500</v>
      </c>
      <c r="J174" s="173">
        <v>-5000</v>
      </c>
      <c r="K174" s="173"/>
      <c r="L174" s="173">
        <v>3000</v>
      </c>
      <c r="M174" s="173">
        <v>1259</v>
      </c>
      <c r="N174" s="88">
        <v>1000</v>
      </c>
      <c r="O174"/>
      <c r="P174" s="170"/>
      <c r="Q174" s="170"/>
      <c r="R174"/>
      <c r="S174"/>
      <c r="T174"/>
    </row>
    <row r="175" spans="1:20" ht="14.1" customHeight="1" x14ac:dyDescent="0.2">
      <c r="A175" s="78" t="s">
        <v>209</v>
      </c>
      <c r="B175" s="79"/>
      <c r="C175" s="80" t="s">
        <v>210</v>
      </c>
      <c r="D175" s="90">
        <f t="shared" ref="D175:I175" si="45">+D176</f>
        <v>110134</v>
      </c>
      <c r="E175" s="90">
        <f t="shared" si="45"/>
        <v>120000</v>
      </c>
      <c r="F175" s="90">
        <f t="shared" si="45"/>
        <v>0</v>
      </c>
      <c r="G175" s="86">
        <f t="shared" si="45"/>
        <v>0</v>
      </c>
      <c r="H175" s="117">
        <f t="shared" si="45"/>
        <v>120000</v>
      </c>
      <c r="I175" s="289">
        <f t="shared" si="45"/>
        <v>0</v>
      </c>
      <c r="J175" s="86">
        <f>+J176</f>
        <v>4215</v>
      </c>
      <c r="K175" s="86">
        <f t="shared" ref="K175:M175" si="46">+K176</f>
        <v>0</v>
      </c>
      <c r="L175" s="86">
        <f t="shared" si="46"/>
        <v>124215</v>
      </c>
      <c r="M175" s="86">
        <f t="shared" si="46"/>
        <v>107947</v>
      </c>
      <c r="N175" s="89">
        <f>+N176</f>
        <v>200000</v>
      </c>
      <c r="O175"/>
      <c r="P175" s="170"/>
      <c r="Q175" s="170"/>
      <c r="R175"/>
      <c r="S175"/>
      <c r="T175"/>
    </row>
    <row r="176" spans="1:20" ht="14.1" customHeight="1" x14ac:dyDescent="0.2">
      <c r="A176" s="53"/>
      <c r="B176" s="54" t="s">
        <v>139</v>
      </c>
      <c r="C176" s="55" t="s">
        <v>211</v>
      </c>
      <c r="D176" s="28">
        <f>+D177+D178+D180+D181</f>
        <v>110134</v>
      </c>
      <c r="E176" s="172">
        <f>+E178</f>
        <v>120000</v>
      </c>
      <c r="F176" s="28">
        <f>+F178</f>
        <v>0</v>
      </c>
      <c r="G176" s="324"/>
      <c r="H176" s="172">
        <f t="shared" si="42"/>
        <v>120000</v>
      </c>
      <c r="I176" s="230"/>
      <c r="J176" s="173">
        <f>SUM(J177:J181)</f>
        <v>4215</v>
      </c>
      <c r="K176" s="173">
        <f t="shared" ref="K176:M176" si="47">SUM(K177:K181)</f>
        <v>0</v>
      </c>
      <c r="L176" s="173">
        <f t="shared" si="47"/>
        <v>124215</v>
      </c>
      <c r="M176" s="173">
        <f t="shared" si="47"/>
        <v>107947</v>
      </c>
      <c r="N176" s="87">
        <f>+N177+N178+N180+N181</f>
        <v>200000</v>
      </c>
      <c r="O176"/>
      <c r="P176" s="170"/>
      <c r="Q176" s="170"/>
      <c r="R176"/>
      <c r="S176"/>
      <c r="T176"/>
    </row>
    <row r="177" spans="1:20" ht="14.1" customHeight="1" x14ac:dyDescent="0.2">
      <c r="A177" s="53"/>
      <c r="B177" s="54">
        <v>5500</v>
      </c>
      <c r="C177" s="55" t="s">
        <v>151</v>
      </c>
      <c r="D177" s="28">
        <v>0</v>
      </c>
      <c r="E177" s="172"/>
      <c r="F177" s="28"/>
      <c r="G177" s="324"/>
      <c r="H177" s="172">
        <f t="shared" si="42"/>
        <v>0</v>
      </c>
      <c r="I177" s="230"/>
      <c r="J177" s="173"/>
      <c r="K177" s="173"/>
      <c r="L177" s="173"/>
      <c r="M177" s="173"/>
      <c r="N177" s="87"/>
      <c r="O177"/>
      <c r="P177" s="170"/>
      <c r="Q177" s="170"/>
      <c r="R177"/>
      <c r="S177"/>
      <c r="T177"/>
    </row>
    <row r="178" spans="1:20" ht="14.1" customHeight="1" x14ac:dyDescent="0.2">
      <c r="A178" s="53"/>
      <c r="B178" s="54">
        <v>5502</v>
      </c>
      <c r="C178" s="55" t="s">
        <v>212</v>
      </c>
      <c r="D178" s="28">
        <v>102527</v>
      </c>
      <c r="E178" s="172">
        <v>120000</v>
      </c>
      <c r="F178" s="28"/>
      <c r="G178" s="324"/>
      <c r="H178" s="172">
        <f t="shared" si="42"/>
        <v>120000</v>
      </c>
      <c r="I178" s="230"/>
      <c r="J178" s="173">
        <v>4215</v>
      </c>
      <c r="K178" s="173"/>
      <c r="L178" s="173">
        <v>124215</v>
      </c>
      <c r="M178" s="173">
        <v>105639</v>
      </c>
      <c r="N178" s="251">
        <v>200000</v>
      </c>
      <c r="O178"/>
      <c r="P178" s="170"/>
      <c r="Q178" s="170"/>
      <c r="R178"/>
      <c r="S178"/>
      <c r="T178"/>
    </row>
    <row r="179" spans="1:20" ht="14.1" customHeight="1" x14ac:dyDescent="0.2">
      <c r="A179" s="53"/>
      <c r="B179" s="54">
        <v>5511</v>
      </c>
      <c r="C179" s="55" t="s">
        <v>146</v>
      </c>
      <c r="D179" s="72"/>
      <c r="E179" s="173"/>
      <c r="F179" s="72"/>
      <c r="G179" s="324"/>
      <c r="H179" s="172"/>
      <c r="I179" s="230"/>
      <c r="J179" s="173"/>
      <c r="K179" s="173"/>
      <c r="L179" s="173"/>
      <c r="M179" s="173">
        <v>110</v>
      </c>
      <c r="N179" s="251"/>
      <c r="O179"/>
      <c r="P179" s="170"/>
      <c r="Q179" s="170"/>
      <c r="R179"/>
      <c r="S179"/>
      <c r="T179"/>
    </row>
    <row r="180" spans="1:20" ht="14.1" customHeight="1" x14ac:dyDescent="0.2">
      <c r="A180" s="53"/>
      <c r="B180" s="54">
        <v>5514</v>
      </c>
      <c r="C180" s="55" t="s">
        <v>147</v>
      </c>
      <c r="D180" s="72">
        <v>923</v>
      </c>
      <c r="E180" s="173"/>
      <c r="F180" s="72"/>
      <c r="G180" s="324"/>
      <c r="H180" s="172">
        <f t="shared" si="42"/>
        <v>0</v>
      </c>
      <c r="I180" s="230"/>
      <c r="J180" s="173"/>
      <c r="K180" s="173"/>
      <c r="L180" s="173"/>
      <c r="M180" s="173">
        <v>1977</v>
      </c>
      <c r="N180" s="246"/>
      <c r="O180" s="170"/>
      <c r="P180" s="170"/>
      <c r="Q180" s="170"/>
      <c r="R180" s="170"/>
      <c r="S180" s="170"/>
      <c r="T180" s="170"/>
    </row>
    <row r="181" spans="1:20" ht="14.1" customHeight="1" x14ac:dyDescent="0.2">
      <c r="A181" s="53"/>
      <c r="B181" s="54">
        <v>5540</v>
      </c>
      <c r="C181" s="55" t="s">
        <v>148</v>
      </c>
      <c r="D181" s="72">
        <v>6684</v>
      </c>
      <c r="E181" s="173"/>
      <c r="F181" s="72"/>
      <c r="G181" s="324"/>
      <c r="H181" s="172">
        <f t="shared" si="42"/>
        <v>0</v>
      </c>
      <c r="I181" s="230"/>
      <c r="J181" s="173"/>
      <c r="K181" s="173"/>
      <c r="L181" s="173"/>
      <c r="M181" s="173">
        <v>221</v>
      </c>
      <c r="N181" s="246"/>
      <c r="O181" s="170"/>
      <c r="P181" s="170"/>
      <c r="Q181" s="170"/>
      <c r="R181" s="170"/>
      <c r="S181" s="170"/>
      <c r="T181" s="170"/>
    </row>
    <row r="182" spans="1:20" s="2" customFormat="1" ht="14.1" customHeight="1" x14ac:dyDescent="0.2">
      <c r="A182" s="78" t="s">
        <v>213</v>
      </c>
      <c r="B182" s="79"/>
      <c r="C182" s="80" t="s">
        <v>214</v>
      </c>
      <c r="D182" s="86">
        <f t="shared" ref="D182:I182" si="48">+D183+D184</f>
        <v>343953</v>
      </c>
      <c r="E182" s="86">
        <f t="shared" si="48"/>
        <v>393540</v>
      </c>
      <c r="F182" s="86">
        <f t="shared" si="48"/>
        <v>0</v>
      </c>
      <c r="G182" s="86">
        <f t="shared" si="48"/>
        <v>0</v>
      </c>
      <c r="H182" s="117">
        <f t="shared" si="48"/>
        <v>417240</v>
      </c>
      <c r="I182" s="289">
        <f t="shared" si="48"/>
        <v>23700</v>
      </c>
      <c r="J182" s="86">
        <f>+J183+J184</f>
        <v>-9126</v>
      </c>
      <c r="K182" s="86">
        <f t="shared" ref="K182:M182" si="49">+K183+K184</f>
        <v>3977</v>
      </c>
      <c r="L182" s="86">
        <f t="shared" si="49"/>
        <v>415791</v>
      </c>
      <c r="M182" s="86">
        <f t="shared" si="49"/>
        <v>360865.43999999994</v>
      </c>
      <c r="N182" s="250">
        <f>+N183+N184</f>
        <v>487248</v>
      </c>
      <c r="O182" s="170"/>
      <c r="P182" s="170"/>
      <c r="Q182" s="170"/>
      <c r="R182" s="170"/>
      <c r="S182" s="170"/>
      <c r="T182" s="170"/>
    </row>
    <row r="183" spans="1:20" s="7" customFormat="1" ht="14.1" customHeight="1" x14ac:dyDescent="0.2">
      <c r="A183" s="98"/>
      <c r="B183" s="99">
        <v>50</v>
      </c>
      <c r="C183" s="100" t="s">
        <v>138</v>
      </c>
      <c r="D183" s="101">
        <v>278660</v>
      </c>
      <c r="E183" s="201">
        <v>306300</v>
      </c>
      <c r="F183" s="101"/>
      <c r="G183" s="324"/>
      <c r="H183" s="172">
        <f t="shared" si="42"/>
        <v>330000</v>
      </c>
      <c r="I183" s="228">
        <v>23700</v>
      </c>
      <c r="J183" s="201"/>
      <c r="K183" s="173"/>
      <c r="L183" s="21">
        <v>330000</v>
      </c>
      <c r="M183" s="303">
        <v>291454.65999999997</v>
      </c>
      <c r="N183" s="87">
        <v>357108</v>
      </c>
      <c r="O183" s="170"/>
      <c r="P183" s="170"/>
      <c r="Q183" s="170"/>
      <c r="R183" s="170"/>
      <c r="S183" s="170"/>
      <c r="T183" s="170"/>
    </row>
    <row r="184" spans="1:20" ht="14.1" customHeight="1" x14ac:dyDescent="0.2">
      <c r="A184" s="53"/>
      <c r="B184" s="60">
        <v>55</v>
      </c>
      <c r="C184" s="61" t="s">
        <v>140</v>
      </c>
      <c r="D184" s="71">
        <f>+D185+D186+D187+D188+D196+D197+D198+D199+D200+D201</f>
        <v>65293</v>
      </c>
      <c r="E184" s="201">
        <f>+E185+E187+E188+E197+E198+E199+E201</f>
        <v>87240</v>
      </c>
      <c r="F184" s="101"/>
      <c r="G184" s="324"/>
      <c r="H184" s="172">
        <f t="shared" si="42"/>
        <v>87240</v>
      </c>
      <c r="I184" s="228">
        <f>+I185+I187+I188+I197+I198+I199+I201</f>
        <v>0</v>
      </c>
      <c r="J184" s="201">
        <f>+J185+J186+J187+J188+J196+J197+J198+J199+J200+J201</f>
        <v>-9126</v>
      </c>
      <c r="K184" s="201">
        <f t="shared" ref="K184:M184" si="50">+K185+K186+K187+K188+K196+K197+K198+K199+K200+K201</f>
        <v>3977</v>
      </c>
      <c r="L184" s="201">
        <f>+L185+L186+L187+L188+L196+L197+L198+L199+L200+L201</f>
        <v>85791</v>
      </c>
      <c r="M184" s="234">
        <f t="shared" si="50"/>
        <v>69410.779999999984</v>
      </c>
      <c r="N184" s="246">
        <f>+N185+N186+N187+N188+N196+N197+N198+N199+N200+N201</f>
        <v>130140</v>
      </c>
      <c r="O184" s="170"/>
      <c r="P184" s="170"/>
      <c r="Q184" s="170"/>
      <c r="R184" s="170"/>
      <c r="S184" s="170"/>
      <c r="T184" s="170"/>
    </row>
    <row r="185" spans="1:20" ht="14.1" customHeight="1" x14ac:dyDescent="0.2">
      <c r="A185" s="53"/>
      <c r="B185" s="54">
        <v>5500</v>
      </c>
      <c r="C185" s="55" t="s">
        <v>215</v>
      </c>
      <c r="D185" s="72">
        <v>4415</v>
      </c>
      <c r="E185" s="173">
        <v>28660</v>
      </c>
      <c r="F185" s="102"/>
      <c r="G185" s="324"/>
      <c r="H185" s="172">
        <f t="shared" si="42"/>
        <v>28660</v>
      </c>
      <c r="I185" s="230"/>
      <c r="J185" s="173"/>
      <c r="K185" s="173">
        <v>-7000</v>
      </c>
      <c r="L185" s="28">
        <v>16660</v>
      </c>
      <c r="M185" s="28">
        <v>13903</v>
      </c>
      <c r="N185" s="88">
        <v>28660</v>
      </c>
      <c r="O185" s="170"/>
      <c r="P185" s="170"/>
      <c r="Q185" s="170"/>
      <c r="R185" s="170"/>
      <c r="S185" s="170"/>
      <c r="T185" s="170"/>
    </row>
    <row r="186" spans="1:20" ht="14.1" customHeight="1" x14ac:dyDescent="0.2">
      <c r="A186" s="53"/>
      <c r="B186" s="54">
        <v>5503</v>
      </c>
      <c r="C186" s="55" t="s">
        <v>143</v>
      </c>
      <c r="D186" s="72">
        <v>1599</v>
      </c>
      <c r="E186" s="173"/>
      <c r="F186" s="102"/>
      <c r="G186" s="324"/>
      <c r="H186" s="172"/>
      <c r="I186" s="230"/>
      <c r="J186" s="173"/>
      <c r="K186" s="173"/>
      <c r="L186" s="28">
        <v>0</v>
      </c>
      <c r="M186" s="28">
        <v>1535.01</v>
      </c>
      <c r="N186" s="88"/>
      <c r="O186" s="170"/>
      <c r="P186" s="170"/>
      <c r="Q186" s="170"/>
      <c r="R186" s="170"/>
      <c r="S186" s="170"/>
      <c r="T186" s="170"/>
    </row>
    <row r="187" spans="1:20" ht="14.1" customHeight="1" x14ac:dyDescent="0.2">
      <c r="A187" s="53"/>
      <c r="B187" s="54">
        <v>5504</v>
      </c>
      <c r="C187" s="55" t="s">
        <v>154</v>
      </c>
      <c r="D187" s="72">
        <v>3363</v>
      </c>
      <c r="E187" s="173">
        <v>12000</v>
      </c>
      <c r="F187" s="102"/>
      <c r="G187" s="324"/>
      <c r="H187" s="172">
        <f t="shared" si="42"/>
        <v>12000</v>
      </c>
      <c r="I187" s="230"/>
      <c r="J187" s="173">
        <v>-6000</v>
      </c>
      <c r="K187" s="173"/>
      <c r="L187" s="28">
        <v>6000</v>
      </c>
      <c r="M187" s="28">
        <v>302.56</v>
      </c>
      <c r="N187" s="88">
        <v>12000</v>
      </c>
      <c r="O187" s="170"/>
      <c r="P187" s="170"/>
      <c r="Q187" s="170"/>
      <c r="R187" s="170"/>
      <c r="S187" s="170"/>
      <c r="T187" s="170"/>
    </row>
    <row r="188" spans="1:20" ht="14.1" customHeight="1" x14ac:dyDescent="0.2">
      <c r="A188" s="53"/>
      <c r="B188" s="54">
        <v>5511</v>
      </c>
      <c r="C188" s="55" t="s">
        <v>146</v>
      </c>
      <c r="D188" s="72">
        <f>SUM(D189:D195)</f>
        <v>5576</v>
      </c>
      <c r="E188" s="173">
        <v>11880</v>
      </c>
      <c r="F188" s="102"/>
      <c r="G188" s="324"/>
      <c r="H188" s="172">
        <f t="shared" si="42"/>
        <v>11880</v>
      </c>
      <c r="I188" s="230"/>
      <c r="J188" s="173"/>
      <c r="K188" s="173"/>
      <c r="L188" s="28">
        <v>16880</v>
      </c>
      <c r="M188" s="28">
        <v>15330.73</v>
      </c>
      <c r="N188" s="88">
        <f>+N189+N190+N191+N192+N193+N194+N195</f>
        <v>31880</v>
      </c>
      <c r="O188"/>
      <c r="P188" s="170"/>
      <c r="Q188" s="170"/>
      <c r="R188"/>
      <c r="S188"/>
      <c r="T188"/>
    </row>
    <row r="189" spans="1:20" ht="14.1" customHeight="1" x14ac:dyDescent="0.2">
      <c r="A189" s="53"/>
      <c r="B189" s="54"/>
      <c r="C189" s="115" t="s">
        <v>157</v>
      </c>
      <c r="D189" s="72">
        <v>3756</v>
      </c>
      <c r="E189" s="173"/>
      <c r="F189" s="102"/>
      <c r="G189" s="324"/>
      <c r="H189" s="172">
        <f t="shared" si="42"/>
        <v>0</v>
      </c>
      <c r="I189" s="230"/>
      <c r="J189" s="173"/>
      <c r="K189" s="173"/>
      <c r="L189" s="28">
        <v>0</v>
      </c>
      <c r="M189" s="28">
        <v>2207.0300000000002</v>
      </c>
      <c r="N189" s="87"/>
      <c r="O189"/>
      <c r="P189" s="170"/>
      <c r="Q189" s="170"/>
      <c r="R189"/>
      <c r="S189"/>
      <c r="T189"/>
    </row>
    <row r="190" spans="1:20" ht="14.1" customHeight="1" x14ac:dyDescent="0.2">
      <c r="A190" s="53"/>
      <c r="B190" s="54"/>
      <c r="C190" s="115" t="s">
        <v>158</v>
      </c>
      <c r="D190" s="72">
        <v>33</v>
      </c>
      <c r="E190" s="173"/>
      <c r="F190" s="102"/>
      <c r="G190" s="324"/>
      <c r="H190" s="172">
        <f t="shared" si="42"/>
        <v>0</v>
      </c>
      <c r="I190" s="230"/>
      <c r="J190" s="173"/>
      <c r="K190" s="173"/>
      <c r="L190" s="28">
        <v>0</v>
      </c>
      <c r="M190" s="28">
        <v>102.76</v>
      </c>
      <c r="N190" s="87"/>
      <c r="O190"/>
      <c r="P190" s="170"/>
      <c r="Q190" s="170"/>
      <c r="R190"/>
      <c r="S190"/>
      <c r="T190"/>
    </row>
    <row r="191" spans="1:20" ht="14.1" customHeight="1" x14ac:dyDescent="0.2">
      <c r="A191" s="53"/>
      <c r="B191" s="54"/>
      <c r="C191" s="115" t="s">
        <v>159</v>
      </c>
      <c r="D191" s="72">
        <v>1156</v>
      </c>
      <c r="E191" s="173"/>
      <c r="F191" s="102"/>
      <c r="G191" s="324"/>
      <c r="H191" s="172">
        <f t="shared" si="42"/>
        <v>0</v>
      </c>
      <c r="I191" s="230"/>
      <c r="J191" s="173"/>
      <c r="K191" s="173"/>
      <c r="L191" s="28">
        <v>0</v>
      </c>
      <c r="M191" s="28">
        <v>4353.1000000000004</v>
      </c>
      <c r="N191" s="88">
        <v>11880</v>
      </c>
      <c r="O191"/>
      <c r="P191" s="170"/>
      <c r="Q191" s="170"/>
      <c r="R191"/>
      <c r="S191"/>
      <c r="T191"/>
    </row>
    <row r="192" spans="1:20" ht="14.1" customHeight="1" x14ac:dyDescent="0.2">
      <c r="A192" s="53"/>
      <c r="B192" s="54"/>
      <c r="C192" s="115" t="s">
        <v>160</v>
      </c>
      <c r="D192" s="72">
        <v>22</v>
      </c>
      <c r="E192" s="173"/>
      <c r="F192" s="102"/>
      <c r="G192" s="324"/>
      <c r="H192" s="172">
        <f t="shared" si="42"/>
        <v>0</v>
      </c>
      <c r="I192" s="230"/>
      <c r="J192" s="173"/>
      <c r="K192" s="173"/>
      <c r="L192" s="28">
        <v>0</v>
      </c>
      <c r="M192" s="28">
        <v>8580</v>
      </c>
      <c r="N192" s="88"/>
      <c r="O192"/>
      <c r="P192" s="170"/>
      <c r="Q192" s="170"/>
      <c r="R192"/>
      <c r="S192"/>
      <c r="T192"/>
    </row>
    <row r="193" spans="1:20" ht="14.1" customHeight="1" x14ac:dyDescent="0.2">
      <c r="A193" s="53"/>
      <c r="B193" s="54"/>
      <c r="C193" s="115" t="s">
        <v>161</v>
      </c>
      <c r="D193" s="72">
        <v>17</v>
      </c>
      <c r="E193" s="173"/>
      <c r="F193" s="102"/>
      <c r="G193" s="324"/>
      <c r="H193" s="172">
        <f t="shared" si="42"/>
        <v>0</v>
      </c>
      <c r="I193" s="230"/>
      <c r="J193" s="173"/>
      <c r="K193" s="173"/>
      <c r="L193" s="173"/>
      <c r="M193" s="173"/>
      <c r="N193" s="88"/>
      <c r="O193"/>
      <c r="P193" s="170"/>
      <c r="Q193" s="170"/>
      <c r="R193"/>
      <c r="S193"/>
      <c r="T193"/>
    </row>
    <row r="194" spans="1:20" ht="14.1" customHeight="1" x14ac:dyDescent="0.2">
      <c r="A194" s="53"/>
      <c r="B194" s="54"/>
      <c r="C194" s="115" t="s">
        <v>216</v>
      </c>
      <c r="D194" s="72">
        <v>460</v>
      </c>
      <c r="E194" s="173"/>
      <c r="F194" s="102"/>
      <c r="G194" s="324"/>
      <c r="H194" s="172">
        <f t="shared" si="42"/>
        <v>0</v>
      </c>
      <c r="I194" s="230"/>
      <c r="J194" s="173"/>
      <c r="K194" s="173"/>
      <c r="L194" s="173"/>
      <c r="M194" s="173"/>
      <c r="N194" s="88">
        <v>20000</v>
      </c>
      <c r="O194"/>
      <c r="P194" s="170"/>
      <c r="Q194" s="170"/>
      <c r="R194"/>
      <c r="S194"/>
      <c r="T194"/>
    </row>
    <row r="195" spans="1:20" ht="14.1" customHeight="1" x14ac:dyDescent="0.2">
      <c r="A195" s="53"/>
      <c r="B195" s="54"/>
      <c r="C195" s="115" t="s">
        <v>217</v>
      </c>
      <c r="D195" s="72">
        <v>132</v>
      </c>
      <c r="E195" s="173"/>
      <c r="F195" s="102"/>
      <c r="G195" s="324"/>
      <c r="H195" s="172">
        <f t="shared" si="42"/>
        <v>0</v>
      </c>
      <c r="I195" s="230"/>
      <c r="J195" s="173"/>
      <c r="K195" s="173"/>
      <c r="L195" s="173"/>
      <c r="M195" s="173">
        <v>88</v>
      </c>
      <c r="N195" s="87"/>
      <c r="P195" s="170"/>
      <c r="Q195" s="170"/>
      <c r="R195"/>
      <c r="S195"/>
      <c r="T195"/>
    </row>
    <row r="196" spans="1:20" ht="14.1" customHeight="1" x14ac:dyDescent="0.2">
      <c r="A196" s="53"/>
      <c r="B196" s="54">
        <v>5512</v>
      </c>
      <c r="C196" s="55" t="s">
        <v>218</v>
      </c>
      <c r="D196" s="72">
        <v>7397</v>
      </c>
      <c r="E196" s="173"/>
      <c r="F196" s="102"/>
      <c r="G196" s="324"/>
      <c r="H196" s="172"/>
      <c r="I196" s="230"/>
      <c r="J196" s="173"/>
      <c r="K196" s="173">
        <v>12000</v>
      </c>
      <c r="L196" s="28">
        <v>0</v>
      </c>
      <c r="M196" s="28">
        <v>811.32</v>
      </c>
      <c r="N196" s="87"/>
      <c r="P196" s="170"/>
      <c r="Q196" s="170"/>
      <c r="R196"/>
      <c r="S196"/>
      <c r="T196"/>
    </row>
    <row r="197" spans="1:20" ht="14.1" customHeight="1" x14ac:dyDescent="0.2">
      <c r="A197" s="53"/>
      <c r="B197" s="54">
        <v>5513</v>
      </c>
      <c r="C197" s="55" t="s">
        <v>166</v>
      </c>
      <c r="D197" s="72">
        <v>13776</v>
      </c>
      <c r="E197" s="173">
        <v>16700</v>
      </c>
      <c r="F197" s="173"/>
      <c r="G197" s="324"/>
      <c r="H197" s="172">
        <f t="shared" si="42"/>
        <v>16700</v>
      </c>
      <c r="I197" s="230"/>
      <c r="J197" s="173">
        <v>-3000</v>
      </c>
      <c r="K197" s="173"/>
      <c r="L197" s="28">
        <v>13700</v>
      </c>
      <c r="M197" s="28">
        <v>14650</v>
      </c>
      <c r="N197" s="88">
        <v>16700</v>
      </c>
      <c r="P197" s="170"/>
      <c r="Q197" s="170"/>
      <c r="R197"/>
      <c r="S197"/>
      <c r="T197"/>
    </row>
    <row r="198" spans="1:20" ht="14.1" customHeight="1" x14ac:dyDescent="0.2">
      <c r="A198" s="53"/>
      <c r="B198" s="54">
        <v>5514</v>
      </c>
      <c r="C198" s="55" t="s">
        <v>147</v>
      </c>
      <c r="D198" s="72">
        <v>15185</v>
      </c>
      <c r="E198" s="173">
        <v>4400</v>
      </c>
      <c r="F198" s="102"/>
      <c r="G198" s="324"/>
      <c r="H198" s="172">
        <f t="shared" si="42"/>
        <v>4400</v>
      </c>
      <c r="I198" s="230"/>
      <c r="J198" s="173"/>
      <c r="K198" s="173">
        <v>3977</v>
      </c>
      <c r="L198" s="28">
        <v>20377</v>
      </c>
      <c r="M198" s="28">
        <v>19996.48</v>
      </c>
      <c r="N198" s="88">
        <v>14400</v>
      </c>
      <c r="P198" s="170"/>
      <c r="Q198" s="170"/>
      <c r="R198"/>
      <c r="S198"/>
      <c r="T198"/>
    </row>
    <row r="199" spans="1:20" ht="14.1" customHeight="1" x14ac:dyDescent="0.2">
      <c r="A199" s="53"/>
      <c r="B199" s="54">
        <v>5515</v>
      </c>
      <c r="C199" s="55" t="s">
        <v>169</v>
      </c>
      <c r="D199" s="72">
        <v>3413</v>
      </c>
      <c r="E199" s="173">
        <v>3100</v>
      </c>
      <c r="F199" s="102"/>
      <c r="G199" s="324"/>
      <c r="H199" s="172">
        <f t="shared" si="42"/>
        <v>3100</v>
      </c>
      <c r="I199" s="230"/>
      <c r="J199" s="173"/>
      <c r="K199" s="173">
        <v>0</v>
      </c>
      <c r="L199" s="28">
        <v>6800</v>
      </c>
      <c r="M199" s="28">
        <v>2241.6799999999998</v>
      </c>
      <c r="N199" s="88">
        <v>15000</v>
      </c>
      <c r="P199" s="170"/>
      <c r="Q199" s="170"/>
      <c r="R199"/>
      <c r="S199"/>
      <c r="T199"/>
    </row>
    <row r="200" spans="1:20" ht="14.1" customHeight="1" x14ac:dyDescent="0.2">
      <c r="A200" s="53"/>
      <c r="B200" s="54">
        <v>5522</v>
      </c>
      <c r="C200" s="55" t="s">
        <v>173</v>
      </c>
      <c r="D200" s="72">
        <v>970</v>
      </c>
      <c r="E200" s="173"/>
      <c r="F200" s="102"/>
      <c r="G200" s="324"/>
      <c r="H200" s="172">
        <f t="shared" si="42"/>
        <v>0</v>
      </c>
      <c r="I200" s="230"/>
      <c r="J200" s="173"/>
      <c r="K200" s="173"/>
      <c r="L200" s="28">
        <v>0</v>
      </c>
      <c r="M200" s="28">
        <v>640</v>
      </c>
      <c r="N200" s="88">
        <v>1000</v>
      </c>
      <c r="P200" s="170"/>
      <c r="Q200" s="170"/>
      <c r="R200"/>
      <c r="S200"/>
      <c r="T200"/>
    </row>
    <row r="201" spans="1:20" ht="14.1" customHeight="1" x14ac:dyDescent="0.2">
      <c r="A201" s="53"/>
      <c r="B201" s="54">
        <v>5540</v>
      </c>
      <c r="C201" s="55" t="s">
        <v>148</v>
      </c>
      <c r="D201" s="72">
        <v>9599</v>
      </c>
      <c r="E201" s="173">
        <v>10500</v>
      </c>
      <c r="F201" s="102"/>
      <c r="G201" s="324"/>
      <c r="H201" s="172">
        <f t="shared" si="42"/>
        <v>10500</v>
      </c>
      <c r="I201" s="230"/>
      <c r="J201" s="173">
        <v>-126</v>
      </c>
      <c r="K201" s="173">
        <v>-5000</v>
      </c>
      <c r="L201" s="173">
        <v>5374</v>
      </c>
      <c r="M201" s="173"/>
      <c r="N201" s="88">
        <v>10500</v>
      </c>
      <c r="P201" s="170"/>
      <c r="Q201" s="170"/>
      <c r="R201"/>
      <c r="S201"/>
      <c r="T201"/>
    </row>
    <row r="202" spans="1:20" ht="14.1" customHeight="1" x14ac:dyDescent="0.2">
      <c r="A202" s="78" t="s">
        <v>219</v>
      </c>
      <c r="B202" s="79"/>
      <c r="C202" s="104" t="s">
        <v>220</v>
      </c>
      <c r="D202" s="92">
        <f>+D203</f>
        <v>81865</v>
      </c>
      <c r="E202" s="92">
        <f>+E203</f>
        <v>66700</v>
      </c>
      <c r="F202" s="92">
        <f t="shared" ref="F202:I202" si="51">+F203</f>
        <v>0</v>
      </c>
      <c r="G202" s="92">
        <f t="shared" si="51"/>
        <v>0</v>
      </c>
      <c r="H202" s="117">
        <f t="shared" si="51"/>
        <v>66700</v>
      </c>
      <c r="I202" s="92">
        <f t="shared" si="51"/>
        <v>0</v>
      </c>
      <c r="J202" s="86">
        <f>+J203</f>
        <v>0</v>
      </c>
      <c r="K202" s="86">
        <f t="shared" ref="K202:M202" si="52">+K203</f>
        <v>0</v>
      </c>
      <c r="L202" s="86">
        <f t="shared" si="52"/>
        <v>66700</v>
      </c>
      <c r="M202" s="86">
        <f t="shared" si="52"/>
        <v>58106.84</v>
      </c>
      <c r="N202" s="250"/>
      <c r="P202" s="170"/>
      <c r="Q202" s="170"/>
      <c r="R202"/>
      <c r="S202"/>
      <c r="T202"/>
    </row>
    <row r="203" spans="1:20" s="7" customFormat="1" ht="14.1" customHeight="1" x14ac:dyDescent="0.2">
      <c r="A203" s="98"/>
      <c r="B203" s="105">
        <v>55</v>
      </c>
      <c r="C203" s="107" t="s">
        <v>221</v>
      </c>
      <c r="D203" s="108">
        <f t="shared" ref="D203" si="53">SUM(D204:D212)</f>
        <v>81865</v>
      </c>
      <c r="E203" s="190">
        <f t="shared" ref="E203" si="54">SUM(E204:E211)</f>
        <v>66700</v>
      </c>
      <c r="F203" s="64"/>
      <c r="G203" s="324"/>
      <c r="H203" s="172">
        <f t="shared" si="42"/>
        <v>66700</v>
      </c>
      <c r="I203" s="230"/>
      <c r="J203" s="173">
        <f>SUM(J204:J212)</f>
        <v>0</v>
      </c>
      <c r="K203" s="173"/>
      <c r="L203" s="55">
        <v>66700</v>
      </c>
      <c r="M203" s="28">
        <v>58106.84</v>
      </c>
      <c r="N203" s="246"/>
      <c r="P203" s="170"/>
      <c r="Q203" s="170"/>
      <c r="R203"/>
      <c r="S203"/>
      <c r="T203"/>
    </row>
    <row r="204" spans="1:20" s="7" customFormat="1" ht="14.1" customHeight="1" x14ac:dyDescent="0.2">
      <c r="A204" s="98"/>
      <c r="B204" s="105"/>
      <c r="C204" s="115" t="s">
        <v>156</v>
      </c>
      <c r="D204" s="28">
        <v>47404</v>
      </c>
      <c r="E204" s="172">
        <v>42000</v>
      </c>
      <c r="F204" s="65"/>
      <c r="G204" s="324"/>
      <c r="H204" s="172">
        <f t="shared" si="42"/>
        <v>42000</v>
      </c>
      <c r="I204" s="230"/>
      <c r="J204" s="173"/>
      <c r="K204" s="173"/>
      <c r="L204" s="55">
        <v>0</v>
      </c>
      <c r="M204" s="28">
        <v>36248.29</v>
      </c>
      <c r="N204" s="246"/>
      <c r="P204" s="170"/>
      <c r="Q204" s="170"/>
      <c r="R204"/>
      <c r="S204"/>
      <c r="T204"/>
    </row>
    <row r="205" spans="1:20" s="7" customFormat="1" ht="14.1" customHeight="1" x14ac:dyDescent="0.2">
      <c r="A205" s="98"/>
      <c r="B205" s="105"/>
      <c r="C205" s="115" t="s">
        <v>157</v>
      </c>
      <c r="D205" s="28">
        <v>9714</v>
      </c>
      <c r="E205" s="172">
        <v>8000</v>
      </c>
      <c r="F205" s="28"/>
      <c r="G205" s="324"/>
      <c r="H205" s="172">
        <f t="shared" si="42"/>
        <v>8000</v>
      </c>
      <c r="I205" s="230"/>
      <c r="J205" s="173"/>
      <c r="K205" s="173"/>
      <c r="L205" s="55">
        <v>0</v>
      </c>
      <c r="M205" s="28">
        <v>7233.83</v>
      </c>
      <c r="N205" s="246"/>
      <c r="P205" s="170"/>
      <c r="Q205" s="170"/>
      <c r="R205"/>
      <c r="S205"/>
      <c r="T205"/>
    </row>
    <row r="206" spans="1:20" s="7" customFormat="1" ht="14.1" customHeight="1" x14ac:dyDescent="0.2">
      <c r="A206" s="98"/>
      <c r="B206" s="105"/>
      <c r="C206" s="115" t="s">
        <v>158</v>
      </c>
      <c r="D206" s="28">
        <v>437</v>
      </c>
      <c r="E206" s="172">
        <v>6000</v>
      </c>
      <c r="F206" s="28"/>
      <c r="G206" s="324"/>
      <c r="H206" s="172">
        <f t="shared" si="42"/>
        <v>6000</v>
      </c>
      <c r="I206" s="230"/>
      <c r="J206" s="173"/>
      <c r="K206" s="173"/>
      <c r="L206" s="55">
        <v>0</v>
      </c>
      <c r="M206" s="28">
        <v>3197.24</v>
      </c>
      <c r="N206" s="246"/>
      <c r="P206" s="170"/>
      <c r="Q206" s="170"/>
      <c r="R206"/>
      <c r="S206"/>
      <c r="T206"/>
    </row>
    <row r="207" spans="1:20" s="7" customFormat="1" ht="14.1" customHeight="1" x14ac:dyDescent="0.2">
      <c r="A207" s="98"/>
      <c r="B207" s="105"/>
      <c r="C207" s="115" t="s">
        <v>159</v>
      </c>
      <c r="D207" s="28">
        <v>3344</v>
      </c>
      <c r="E207" s="172">
        <v>2000</v>
      </c>
      <c r="F207" s="28"/>
      <c r="G207" s="324"/>
      <c r="H207" s="172">
        <f t="shared" si="42"/>
        <v>2000</v>
      </c>
      <c r="I207" s="230"/>
      <c r="J207" s="173"/>
      <c r="K207" s="173"/>
      <c r="L207" s="55">
        <v>0</v>
      </c>
      <c r="M207" s="28">
        <v>1527.49</v>
      </c>
      <c r="N207" s="246"/>
      <c r="P207" s="170"/>
      <c r="Q207" s="170"/>
      <c r="R207"/>
      <c r="S207"/>
      <c r="T207"/>
    </row>
    <row r="208" spans="1:20" s="7" customFormat="1" ht="14.1" customHeight="1" x14ac:dyDescent="0.2">
      <c r="A208" s="98"/>
      <c r="B208" s="105"/>
      <c r="C208" s="115" t="s">
        <v>160</v>
      </c>
      <c r="D208" s="28">
        <v>4195</v>
      </c>
      <c r="E208" s="172">
        <v>5000</v>
      </c>
      <c r="F208" s="28"/>
      <c r="G208" s="324"/>
      <c r="H208" s="172">
        <f t="shared" si="42"/>
        <v>5000</v>
      </c>
      <c r="I208" s="230"/>
      <c r="J208" s="173"/>
      <c r="K208" s="173"/>
      <c r="L208" s="55">
        <v>0</v>
      </c>
      <c r="M208" s="28">
        <v>6842.14</v>
      </c>
      <c r="N208" s="246"/>
      <c r="P208" s="170"/>
      <c r="Q208" s="170"/>
      <c r="R208"/>
      <c r="S208"/>
      <c r="T208"/>
    </row>
    <row r="209" spans="1:20" s="7" customFormat="1" ht="14.1" customHeight="1" x14ac:dyDescent="0.2">
      <c r="A209" s="98"/>
      <c r="B209" s="105"/>
      <c r="C209" s="115" t="s">
        <v>161</v>
      </c>
      <c r="D209" s="28">
        <v>352</v>
      </c>
      <c r="E209" s="172">
        <v>1500</v>
      </c>
      <c r="F209" s="28"/>
      <c r="G209" s="324"/>
      <c r="H209" s="172">
        <f t="shared" si="42"/>
        <v>1500</v>
      </c>
      <c r="I209" s="230"/>
      <c r="J209" s="173"/>
      <c r="K209" s="173"/>
      <c r="L209" s="55">
        <v>0</v>
      </c>
      <c r="M209" s="28">
        <v>79.2</v>
      </c>
      <c r="N209" s="246"/>
      <c r="P209" s="170"/>
      <c r="Q209" s="170"/>
      <c r="R209"/>
      <c r="S209"/>
      <c r="T209"/>
    </row>
    <row r="210" spans="1:20" s="7" customFormat="1" ht="14.1" customHeight="1" x14ac:dyDescent="0.2">
      <c r="A210" s="98"/>
      <c r="B210" s="105"/>
      <c r="C210" s="115" t="s">
        <v>162</v>
      </c>
      <c r="D210" s="28">
        <v>14085</v>
      </c>
      <c r="E210" s="172"/>
      <c r="F210" s="28"/>
      <c r="G210" s="324"/>
      <c r="H210" s="172">
        <f t="shared" si="42"/>
        <v>0</v>
      </c>
      <c r="I210" s="230"/>
      <c r="J210" s="173"/>
      <c r="K210" s="173"/>
      <c r="L210" s="55">
        <v>0</v>
      </c>
      <c r="M210" s="28">
        <v>1986.65</v>
      </c>
      <c r="N210" s="246"/>
      <c r="P210" s="170"/>
      <c r="Q210" s="170"/>
      <c r="R210"/>
      <c r="S210"/>
      <c r="T210"/>
    </row>
    <row r="211" spans="1:20" s="7" customFormat="1" ht="14.1" customHeight="1" x14ac:dyDescent="0.2">
      <c r="A211" s="98"/>
      <c r="B211" s="105"/>
      <c r="C211" s="115" t="s">
        <v>163</v>
      </c>
      <c r="D211" s="28">
        <v>804</v>
      </c>
      <c r="E211" s="172">
        <v>2200</v>
      </c>
      <c r="F211" s="28"/>
      <c r="G211" s="324"/>
      <c r="H211" s="172">
        <f t="shared" si="42"/>
        <v>2200</v>
      </c>
      <c r="I211" s="230"/>
      <c r="J211" s="173"/>
      <c r="K211" s="173"/>
      <c r="L211" s="55">
        <v>0</v>
      </c>
      <c r="M211" s="28">
        <v>492</v>
      </c>
      <c r="N211" s="246"/>
      <c r="P211" s="170"/>
      <c r="Q211" s="170"/>
      <c r="R211"/>
      <c r="S211"/>
      <c r="T211"/>
    </row>
    <row r="212" spans="1:20" s="7" customFormat="1" ht="14.1" customHeight="1" x14ac:dyDescent="0.2">
      <c r="A212" s="98"/>
      <c r="B212" s="105"/>
      <c r="C212" s="115" t="s">
        <v>222</v>
      </c>
      <c r="D212" s="72">
        <v>1530</v>
      </c>
      <c r="E212" s="173"/>
      <c r="F212" s="72"/>
      <c r="G212" s="324"/>
      <c r="H212" s="172">
        <f t="shared" si="42"/>
        <v>0</v>
      </c>
      <c r="I212" s="230"/>
      <c r="J212" s="173"/>
      <c r="K212" s="173"/>
      <c r="L212" s="55">
        <v>0</v>
      </c>
      <c r="M212" s="28">
        <v>500</v>
      </c>
      <c r="N212" s="246"/>
      <c r="P212" s="170"/>
      <c r="Q212" s="170"/>
      <c r="R212"/>
      <c r="S212"/>
      <c r="T212"/>
    </row>
    <row r="213" spans="1:20" ht="14.1" customHeight="1" x14ac:dyDescent="0.2">
      <c r="A213" s="48" t="s">
        <v>223</v>
      </c>
      <c r="B213" s="49"/>
      <c r="C213" s="50" t="s">
        <v>224</v>
      </c>
      <c r="D213" s="51">
        <f>+D214+D224</f>
        <v>970077</v>
      </c>
      <c r="E213" s="51">
        <f>+E214+E224</f>
        <v>540600</v>
      </c>
      <c r="F213" s="51">
        <f>+F214+F224</f>
        <v>0</v>
      </c>
      <c r="G213" s="326"/>
      <c r="H213" s="57">
        <f t="shared" si="42"/>
        <v>520600</v>
      </c>
      <c r="I213" s="328">
        <f>+I214+I224</f>
        <v>-20000</v>
      </c>
      <c r="J213" s="51">
        <f>+J214+J224</f>
        <v>210305</v>
      </c>
      <c r="K213" s="51">
        <f t="shared" ref="K213:M213" si="55">+K214+K224</f>
        <v>233815</v>
      </c>
      <c r="L213" s="51">
        <f t="shared" si="55"/>
        <v>964720</v>
      </c>
      <c r="M213" s="51">
        <f t="shared" si="55"/>
        <v>830808.99</v>
      </c>
      <c r="N213" s="254">
        <f>+N214+N224</f>
        <v>988500</v>
      </c>
      <c r="P213" s="170"/>
      <c r="Q213" s="170"/>
      <c r="R213"/>
      <c r="S213"/>
      <c r="T213"/>
    </row>
    <row r="214" spans="1:20" ht="14.1" customHeight="1" x14ac:dyDescent="0.2">
      <c r="A214" s="78" t="s">
        <v>225</v>
      </c>
      <c r="B214" s="79">
        <v>5100</v>
      </c>
      <c r="C214" s="80" t="s">
        <v>226</v>
      </c>
      <c r="D214" s="86">
        <f t="shared" ref="D214:I214" si="56">+D215+D216</f>
        <v>15003</v>
      </c>
      <c r="E214" s="86">
        <f t="shared" si="56"/>
        <v>74000</v>
      </c>
      <c r="F214" s="86">
        <f t="shared" si="56"/>
        <v>0</v>
      </c>
      <c r="G214" s="86">
        <f t="shared" si="56"/>
        <v>0</v>
      </c>
      <c r="H214" s="117">
        <f t="shared" si="56"/>
        <v>54000</v>
      </c>
      <c r="I214" s="289">
        <f t="shared" si="56"/>
        <v>-20000</v>
      </c>
      <c r="J214" s="86">
        <f>+J215+J216</f>
        <v>-20000</v>
      </c>
      <c r="K214" s="86">
        <f t="shared" ref="K214:M214" si="57">+K215+K216</f>
        <v>0</v>
      </c>
      <c r="L214" s="86">
        <f t="shared" si="57"/>
        <v>34000</v>
      </c>
      <c r="M214" s="86">
        <f t="shared" si="57"/>
        <v>14972</v>
      </c>
      <c r="N214" s="250">
        <f>+N215+N216</f>
        <v>79000</v>
      </c>
      <c r="P214" s="170"/>
      <c r="Q214" s="170"/>
      <c r="R214"/>
      <c r="S214"/>
      <c r="T214"/>
    </row>
    <row r="215" spans="1:20" ht="14.1" customHeight="1" x14ac:dyDescent="0.2">
      <c r="A215" s="59"/>
      <c r="B215" s="60">
        <v>45</v>
      </c>
      <c r="C215" s="61" t="s">
        <v>227</v>
      </c>
      <c r="D215" s="71">
        <v>1500</v>
      </c>
      <c r="E215" s="213">
        <v>15000</v>
      </c>
      <c r="F215" s="109"/>
      <c r="G215" s="324"/>
      <c r="H215" s="172">
        <f t="shared" si="42"/>
        <v>15000</v>
      </c>
      <c r="I215" s="343"/>
      <c r="J215" s="213">
        <v>-10000</v>
      </c>
      <c r="K215" s="213"/>
      <c r="L215" s="213">
        <v>5000</v>
      </c>
      <c r="M215" s="213"/>
      <c r="N215" s="246">
        <v>20000</v>
      </c>
      <c r="O215" s="161"/>
      <c r="P215" s="170"/>
      <c r="Q215" s="170"/>
      <c r="R215"/>
      <c r="S215"/>
      <c r="T215"/>
    </row>
    <row r="216" spans="1:20" ht="14.1" customHeight="1" x14ac:dyDescent="0.2">
      <c r="A216" s="110"/>
      <c r="B216" s="99">
        <v>55</v>
      </c>
      <c r="C216" s="100" t="s">
        <v>140</v>
      </c>
      <c r="D216" s="111">
        <f>SUM(D219:D222)</f>
        <v>13503</v>
      </c>
      <c r="E216" s="168">
        <f>SUM(E219:E221)</f>
        <v>59000</v>
      </c>
      <c r="F216" s="168">
        <f t="shared" ref="F216:I216" si="58">SUM(F219:F221)</f>
        <v>0</v>
      </c>
      <c r="G216" s="201">
        <f t="shared" si="58"/>
        <v>0</v>
      </c>
      <c r="H216" s="172">
        <f t="shared" si="58"/>
        <v>39000</v>
      </c>
      <c r="I216" s="228">
        <f t="shared" si="58"/>
        <v>-20000</v>
      </c>
      <c r="J216" s="201">
        <f>+J219+J220+J221+J222</f>
        <v>-10000</v>
      </c>
      <c r="K216" s="201">
        <f t="shared" ref="K216:L216" si="59">+K219+K220+K221+K222</f>
        <v>0</v>
      </c>
      <c r="L216" s="201">
        <f t="shared" si="59"/>
        <v>29000</v>
      </c>
      <c r="M216" s="201">
        <f>+M219+M220+M221+M222+M223</f>
        <v>14972</v>
      </c>
      <c r="N216" s="246">
        <f>+N219+N220+N221+N222</f>
        <v>59000</v>
      </c>
      <c r="O216" s="161"/>
      <c r="P216" s="170"/>
      <c r="Q216" s="170"/>
      <c r="R216"/>
      <c r="S216"/>
      <c r="T216"/>
    </row>
    <row r="217" spans="1:20" ht="14.1" customHeight="1" x14ac:dyDescent="0.2">
      <c r="A217" s="110"/>
      <c r="B217" s="54">
        <v>5500</v>
      </c>
      <c r="C217" s="55" t="s">
        <v>215</v>
      </c>
      <c r="D217" s="111"/>
      <c r="E217" s="168"/>
      <c r="F217" s="168"/>
      <c r="G217" s="182"/>
      <c r="H217" s="172"/>
      <c r="I217" s="228"/>
      <c r="J217" s="201"/>
      <c r="K217" s="201"/>
      <c r="L217" s="201"/>
      <c r="M217" s="173">
        <v>37</v>
      </c>
      <c r="N217" s="246"/>
      <c r="O217" s="161"/>
      <c r="P217" s="170"/>
      <c r="Q217" s="170"/>
      <c r="R217"/>
      <c r="S217"/>
      <c r="T217"/>
    </row>
    <row r="218" spans="1:20" ht="14.1" customHeight="1" x14ac:dyDescent="0.2">
      <c r="A218" s="110"/>
      <c r="B218" s="54">
        <v>5504</v>
      </c>
      <c r="C218" s="55" t="s">
        <v>154</v>
      </c>
      <c r="D218" s="111"/>
      <c r="E218" s="168"/>
      <c r="F218" s="168"/>
      <c r="G218" s="182"/>
      <c r="H218" s="172"/>
      <c r="I218" s="228"/>
      <c r="J218" s="201"/>
      <c r="K218" s="201"/>
      <c r="L218" s="201"/>
      <c r="M218" s="173">
        <v>139</v>
      </c>
      <c r="N218" s="246"/>
      <c r="O218" s="161"/>
      <c r="P218" s="170"/>
      <c r="Q218" s="170"/>
      <c r="R218"/>
      <c r="S218"/>
      <c r="T218"/>
    </row>
    <row r="219" spans="1:20" ht="14.1" customHeight="1" x14ac:dyDescent="0.2">
      <c r="A219" s="110"/>
      <c r="B219" s="105">
        <v>5511</v>
      </c>
      <c r="C219" s="63" t="s">
        <v>146</v>
      </c>
      <c r="D219" s="64">
        <v>1472</v>
      </c>
      <c r="E219" s="172">
        <v>55000</v>
      </c>
      <c r="F219" s="28"/>
      <c r="G219" s="324"/>
      <c r="H219" s="172">
        <f t="shared" si="42"/>
        <v>35000</v>
      </c>
      <c r="I219" s="230">
        <v>-20000</v>
      </c>
      <c r="J219" s="173">
        <v>-10000</v>
      </c>
      <c r="K219" s="173"/>
      <c r="L219" s="173">
        <v>25000</v>
      </c>
      <c r="M219" s="173">
        <v>1465</v>
      </c>
      <c r="N219" s="88">
        <v>55000</v>
      </c>
      <c r="P219" s="170"/>
      <c r="Q219" s="170"/>
      <c r="R219"/>
      <c r="S219"/>
      <c r="T219"/>
    </row>
    <row r="220" spans="1:20" ht="14.1" customHeight="1" x14ac:dyDescent="0.2">
      <c r="A220" s="110"/>
      <c r="B220" s="105">
        <v>5512</v>
      </c>
      <c r="C220" s="63" t="s">
        <v>228</v>
      </c>
      <c r="D220" s="102">
        <v>10962</v>
      </c>
      <c r="E220" s="173">
        <v>2000</v>
      </c>
      <c r="F220" s="72"/>
      <c r="G220" s="324"/>
      <c r="H220" s="172">
        <f t="shared" si="42"/>
        <v>2000</v>
      </c>
      <c r="I220" s="230"/>
      <c r="J220" s="173"/>
      <c r="K220" s="173"/>
      <c r="L220" s="173">
        <v>2000</v>
      </c>
      <c r="M220" s="173">
        <v>9681</v>
      </c>
      <c r="N220" s="88">
        <v>2000</v>
      </c>
      <c r="P220" s="170"/>
      <c r="Q220" s="170"/>
      <c r="R220"/>
      <c r="S220"/>
      <c r="T220"/>
    </row>
    <row r="221" spans="1:20" ht="14.1" customHeight="1" x14ac:dyDescent="0.2">
      <c r="A221" s="110"/>
      <c r="B221" s="105">
        <v>5513</v>
      </c>
      <c r="C221" s="63" t="s">
        <v>166</v>
      </c>
      <c r="D221" s="102">
        <v>1022</v>
      </c>
      <c r="E221" s="173">
        <v>2000</v>
      </c>
      <c r="F221" s="72"/>
      <c r="G221" s="324"/>
      <c r="H221" s="172">
        <f t="shared" si="42"/>
        <v>2000</v>
      </c>
      <c r="I221" s="230"/>
      <c r="J221" s="173"/>
      <c r="K221" s="173"/>
      <c r="L221" s="173">
        <v>2000</v>
      </c>
      <c r="M221" s="173">
        <v>158</v>
      </c>
      <c r="N221" s="88">
        <v>2000</v>
      </c>
      <c r="P221" s="170"/>
      <c r="Q221" s="170"/>
      <c r="R221"/>
      <c r="S221"/>
      <c r="T221"/>
    </row>
    <row r="222" spans="1:20" ht="14.1" customHeight="1" x14ac:dyDescent="0.2">
      <c r="A222" s="110"/>
      <c r="B222" s="105">
        <v>5514</v>
      </c>
      <c r="C222" s="63" t="s">
        <v>147</v>
      </c>
      <c r="D222" s="102">
        <v>47</v>
      </c>
      <c r="E222" s="173"/>
      <c r="F222" s="72"/>
      <c r="G222" s="324"/>
      <c r="H222" s="172">
        <f t="shared" si="42"/>
        <v>0</v>
      </c>
      <c r="I222" s="230"/>
      <c r="J222" s="173"/>
      <c r="K222" s="173"/>
      <c r="L222" s="173"/>
      <c r="M222" s="173"/>
      <c r="N222" s="87"/>
      <c r="P222" s="170"/>
      <c r="Q222" s="170"/>
      <c r="R222"/>
      <c r="S222"/>
      <c r="T222"/>
    </row>
    <row r="223" spans="1:20" ht="14.1" customHeight="1" x14ac:dyDescent="0.2">
      <c r="A223" s="110"/>
      <c r="B223" s="54">
        <v>5515</v>
      </c>
      <c r="C223" s="55" t="s">
        <v>169</v>
      </c>
      <c r="D223" s="102"/>
      <c r="E223" s="173"/>
      <c r="F223" s="72"/>
      <c r="G223" s="180"/>
      <c r="H223" s="172"/>
      <c r="I223" s="230"/>
      <c r="J223" s="173"/>
      <c r="K223" s="173"/>
      <c r="L223" s="173"/>
      <c r="M223" s="173">
        <v>3668</v>
      </c>
      <c r="N223" s="87"/>
      <c r="P223" s="170"/>
      <c r="Q223" s="170"/>
      <c r="R223"/>
      <c r="S223"/>
      <c r="T223"/>
    </row>
    <row r="224" spans="1:20" ht="14.1" customHeight="1" x14ac:dyDescent="0.2">
      <c r="A224" s="93" t="s">
        <v>229</v>
      </c>
      <c r="B224" s="79">
        <v>5101</v>
      </c>
      <c r="C224" s="80" t="s">
        <v>230</v>
      </c>
      <c r="D224" s="86">
        <f t="shared" ref="D224:H224" si="60">+D225+D226</f>
        <v>955074</v>
      </c>
      <c r="E224" s="86">
        <f t="shared" si="60"/>
        <v>466600</v>
      </c>
      <c r="F224" s="86">
        <f t="shared" si="60"/>
        <v>0</v>
      </c>
      <c r="G224" s="86">
        <f t="shared" si="60"/>
        <v>0</v>
      </c>
      <c r="H224" s="117">
        <f t="shared" si="60"/>
        <v>466600</v>
      </c>
      <c r="I224" s="341">
        <f>+I225+I226</f>
        <v>0</v>
      </c>
      <c r="J224" s="81">
        <f>+J225+J226</f>
        <v>230305</v>
      </c>
      <c r="K224" s="81">
        <f t="shared" ref="K224:M224" si="61">+K225+K226</f>
        <v>233815</v>
      </c>
      <c r="L224" s="81">
        <f t="shared" si="61"/>
        <v>930720</v>
      </c>
      <c r="M224" s="81">
        <f t="shared" si="61"/>
        <v>815836.99</v>
      </c>
      <c r="N224" s="89">
        <f>+N225+N226</f>
        <v>909500</v>
      </c>
      <c r="P224" s="170"/>
      <c r="Q224" s="170"/>
      <c r="R224"/>
      <c r="S224"/>
      <c r="T224"/>
    </row>
    <row r="225" spans="1:20" ht="14.1" customHeight="1" x14ac:dyDescent="0.2">
      <c r="A225" s="112"/>
      <c r="B225" s="99">
        <v>50</v>
      </c>
      <c r="C225" s="100" t="s">
        <v>182</v>
      </c>
      <c r="D225" s="111">
        <v>4331</v>
      </c>
      <c r="E225" s="168">
        <v>0</v>
      </c>
      <c r="F225" s="29"/>
      <c r="G225" s="324"/>
      <c r="H225" s="172">
        <f t="shared" si="42"/>
        <v>0</v>
      </c>
      <c r="I225" s="228"/>
      <c r="J225" s="201"/>
      <c r="K225" s="201">
        <v>2500</v>
      </c>
      <c r="L225" s="201">
        <v>2500</v>
      </c>
      <c r="M225" s="201">
        <v>2344</v>
      </c>
      <c r="N225" s="245">
        <v>2500</v>
      </c>
      <c r="P225" s="170"/>
      <c r="Q225" s="170"/>
      <c r="R225"/>
      <c r="S225"/>
      <c r="T225"/>
    </row>
    <row r="226" spans="1:20" ht="14.1" customHeight="1" x14ac:dyDescent="0.2">
      <c r="A226" s="59"/>
      <c r="B226" s="60" t="s">
        <v>139</v>
      </c>
      <c r="C226" s="61" t="s">
        <v>231</v>
      </c>
      <c r="D226" s="29">
        <f t="shared" ref="D226:E226" si="62">SUM(D227:D231)</f>
        <v>950743</v>
      </c>
      <c r="E226" s="168">
        <f t="shared" si="62"/>
        <v>466600</v>
      </c>
      <c r="F226" s="29">
        <f>+F227+F228+F229</f>
        <v>0</v>
      </c>
      <c r="G226" s="324"/>
      <c r="H226" s="172">
        <f t="shared" si="42"/>
        <v>466600</v>
      </c>
      <c r="I226" s="228"/>
      <c r="J226" s="201">
        <f>+J227+J228+J229+J230+J231</f>
        <v>230305</v>
      </c>
      <c r="K226" s="201">
        <f t="shared" ref="K226:M226" si="63">+K227+K228+K229+K230+K231</f>
        <v>231315</v>
      </c>
      <c r="L226" s="201">
        <f t="shared" si="63"/>
        <v>928220</v>
      </c>
      <c r="M226" s="201">
        <f t="shared" si="63"/>
        <v>813492.99</v>
      </c>
      <c r="N226" s="87">
        <f>+N227+N228+N229+N230+N231</f>
        <v>907000</v>
      </c>
      <c r="P226" s="170"/>
      <c r="Q226" s="170"/>
      <c r="R226"/>
      <c r="S226"/>
      <c r="T226"/>
    </row>
    <row r="227" spans="1:20" ht="14.1" customHeight="1" x14ac:dyDescent="0.2">
      <c r="A227" s="59"/>
      <c r="B227" s="54">
        <v>5511</v>
      </c>
      <c r="C227" s="55" t="s">
        <v>146</v>
      </c>
      <c r="D227" s="28">
        <v>18352</v>
      </c>
      <c r="E227" s="172">
        <v>3000</v>
      </c>
      <c r="F227" s="28"/>
      <c r="G227" s="324"/>
      <c r="H227" s="172">
        <f t="shared" si="42"/>
        <v>3000</v>
      </c>
      <c r="I227" s="230"/>
      <c r="J227" s="173">
        <v>305</v>
      </c>
      <c r="K227" s="173"/>
      <c r="L227" s="294">
        <v>3305</v>
      </c>
      <c r="M227" s="304">
        <v>1662.87</v>
      </c>
      <c r="N227" s="88">
        <v>3000</v>
      </c>
      <c r="P227" s="170"/>
      <c r="Q227" s="170"/>
      <c r="R227"/>
      <c r="S227"/>
      <c r="T227"/>
    </row>
    <row r="228" spans="1:20" ht="14.1" customHeight="1" x14ac:dyDescent="0.2">
      <c r="A228" s="59"/>
      <c r="B228" s="54">
        <v>5512</v>
      </c>
      <c r="C228" s="55" t="s">
        <v>228</v>
      </c>
      <c r="D228" s="28">
        <v>904117</v>
      </c>
      <c r="E228" s="172">
        <v>459600</v>
      </c>
      <c r="F228" s="28"/>
      <c r="G228" s="324"/>
      <c r="H228" s="172">
        <f t="shared" si="42"/>
        <v>459600</v>
      </c>
      <c r="I228" s="230"/>
      <c r="J228" s="173">
        <v>230000</v>
      </c>
      <c r="K228" s="173">
        <v>231315</v>
      </c>
      <c r="L228" s="294">
        <v>920915</v>
      </c>
      <c r="M228" s="304">
        <v>805352.12</v>
      </c>
      <c r="N228" s="88">
        <v>900000</v>
      </c>
      <c r="P228" s="170"/>
      <c r="Q228" s="170"/>
      <c r="R228"/>
      <c r="S228"/>
      <c r="T228"/>
    </row>
    <row r="229" spans="1:20" ht="14.1" customHeight="1" x14ac:dyDescent="0.2">
      <c r="A229" s="59"/>
      <c r="B229" s="54">
        <v>5513</v>
      </c>
      <c r="C229" s="55" t="s">
        <v>166</v>
      </c>
      <c r="D229" s="172">
        <v>2779</v>
      </c>
      <c r="E229" s="172">
        <v>4000</v>
      </c>
      <c r="F229" s="28"/>
      <c r="G229" s="324"/>
      <c r="H229" s="172">
        <f t="shared" si="42"/>
        <v>4000</v>
      </c>
      <c r="I229" s="230"/>
      <c r="J229" s="173"/>
      <c r="K229" s="173"/>
      <c r="L229" s="173">
        <v>4000</v>
      </c>
      <c r="M229" s="173">
        <v>2253</v>
      </c>
      <c r="N229" s="88">
        <v>4000</v>
      </c>
      <c r="P229" s="170"/>
      <c r="Q229" s="170"/>
      <c r="R229"/>
      <c r="S229"/>
      <c r="T229"/>
    </row>
    <row r="230" spans="1:20" ht="14.1" customHeight="1" x14ac:dyDescent="0.2">
      <c r="A230" s="59"/>
      <c r="B230" s="54">
        <v>5515</v>
      </c>
      <c r="C230" s="55" t="s">
        <v>232</v>
      </c>
      <c r="D230" s="28">
        <v>24725</v>
      </c>
      <c r="E230" s="172"/>
      <c r="F230" s="28"/>
      <c r="G230" s="324"/>
      <c r="H230" s="172">
        <f t="shared" si="42"/>
        <v>0</v>
      </c>
      <c r="I230" s="230"/>
      <c r="J230" s="173"/>
      <c r="K230" s="173"/>
      <c r="L230" s="173"/>
      <c r="M230" s="173">
        <v>3829</v>
      </c>
      <c r="N230" s="88"/>
      <c r="P230" s="170"/>
      <c r="Q230" s="170"/>
      <c r="R230"/>
      <c r="S230"/>
      <c r="T230"/>
    </row>
    <row r="231" spans="1:20" ht="14.1" customHeight="1" x14ac:dyDescent="0.2">
      <c r="A231" s="59"/>
      <c r="B231" s="54">
        <v>5540</v>
      </c>
      <c r="C231" s="55" t="s">
        <v>233</v>
      </c>
      <c r="D231" s="28">
        <v>770</v>
      </c>
      <c r="E231" s="172"/>
      <c r="F231" s="28"/>
      <c r="G231" s="324">
        <f t="shared" si="43"/>
        <v>0</v>
      </c>
      <c r="H231" s="172">
        <f t="shared" si="42"/>
        <v>0</v>
      </c>
      <c r="I231" s="230"/>
      <c r="J231" s="173"/>
      <c r="K231" s="173"/>
      <c r="L231" s="173"/>
      <c r="M231" s="173">
        <v>396</v>
      </c>
      <c r="N231" s="88"/>
      <c r="P231" s="170"/>
      <c r="Q231" s="170"/>
      <c r="R231"/>
      <c r="S231"/>
      <c r="T231"/>
    </row>
    <row r="232" spans="1:20" ht="14.1" customHeight="1" x14ac:dyDescent="0.2">
      <c r="A232" s="48" t="s">
        <v>234</v>
      </c>
      <c r="B232" s="49">
        <v>6</v>
      </c>
      <c r="C232" s="50" t="s">
        <v>235</v>
      </c>
      <c r="D232" s="58">
        <f>+D233+D240+D245+D257+D275</f>
        <v>220893</v>
      </c>
      <c r="E232" s="58">
        <f>+E233+E240+E245+E257+E275</f>
        <v>203300</v>
      </c>
      <c r="F232" s="58">
        <f t="shared" ref="F232:G232" si="64">+F233+F240+F245+F257+F275</f>
        <v>0</v>
      </c>
      <c r="G232" s="51">
        <f t="shared" si="64"/>
        <v>0</v>
      </c>
      <c r="H232" s="57">
        <f>+H233+H240+H245+H257+H275</f>
        <v>205050</v>
      </c>
      <c r="I232" s="328">
        <f>+I233+I240+I245+I257+I275</f>
        <v>1750</v>
      </c>
      <c r="J232" s="51">
        <f>+J233+J240+J245+J257+J275</f>
        <v>-35000</v>
      </c>
      <c r="K232" s="51">
        <f t="shared" ref="K232:M232" si="65">+K233+K240+K245+K257+K275</f>
        <v>37300</v>
      </c>
      <c r="L232" s="51">
        <f t="shared" si="65"/>
        <v>207350</v>
      </c>
      <c r="M232" s="51">
        <f t="shared" si="65"/>
        <v>163118.69</v>
      </c>
      <c r="N232" s="77">
        <f>+N233+N240+N245+N257+N275</f>
        <v>225050</v>
      </c>
      <c r="P232" s="170"/>
      <c r="Q232" s="170"/>
      <c r="R232"/>
      <c r="S232"/>
      <c r="T232"/>
    </row>
    <row r="233" spans="1:20" ht="14.1" customHeight="1" x14ac:dyDescent="0.2">
      <c r="A233" s="78" t="s">
        <v>236</v>
      </c>
      <c r="B233" s="79"/>
      <c r="C233" s="80" t="s">
        <v>237</v>
      </c>
      <c r="D233" s="86">
        <f t="shared" ref="D233" si="66">+D234</f>
        <v>11656</v>
      </c>
      <c r="E233" s="86">
        <f>+E239</f>
        <v>6700</v>
      </c>
      <c r="F233" s="86">
        <f t="shared" ref="F233:H233" si="67">+F239</f>
        <v>0</v>
      </c>
      <c r="G233" s="86">
        <f t="shared" si="67"/>
        <v>0</v>
      </c>
      <c r="H233" s="117">
        <f t="shared" si="67"/>
        <v>6700</v>
      </c>
      <c r="I233" s="341">
        <f>+I239</f>
        <v>0</v>
      </c>
      <c r="J233" s="81">
        <f>+J234</f>
        <v>0</v>
      </c>
      <c r="K233" s="81">
        <f t="shared" ref="K233:M233" si="68">+K234</f>
        <v>0</v>
      </c>
      <c r="L233" s="81">
        <f t="shared" si="68"/>
        <v>6700</v>
      </c>
      <c r="M233" s="81">
        <f t="shared" si="68"/>
        <v>5641.12</v>
      </c>
      <c r="N233" s="89">
        <f>+N234</f>
        <v>6700</v>
      </c>
      <c r="P233" s="170"/>
      <c r="Q233" s="170"/>
      <c r="R233"/>
      <c r="S233"/>
      <c r="T233"/>
    </row>
    <row r="234" spans="1:20" s="171" customFormat="1" ht="14.1" customHeight="1" x14ac:dyDescent="0.2">
      <c r="A234" s="165"/>
      <c r="B234" s="166">
        <v>55</v>
      </c>
      <c r="C234" s="167" t="s">
        <v>231</v>
      </c>
      <c r="D234" s="201">
        <f>+D235+D239</f>
        <v>11656</v>
      </c>
      <c r="E234" s="168"/>
      <c r="F234" s="245"/>
      <c r="G234" s="331"/>
      <c r="H234" s="172">
        <f t="shared" si="42"/>
        <v>0</v>
      </c>
      <c r="I234" s="245"/>
      <c r="J234" s="213">
        <f>+J235+J239</f>
        <v>0</v>
      </c>
      <c r="K234" s="213">
        <f t="shared" ref="K234:M234" si="69">+K235+K239</f>
        <v>0</v>
      </c>
      <c r="L234" s="213">
        <f t="shared" si="69"/>
        <v>6700</v>
      </c>
      <c r="M234" s="213">
        <f t="shared" si="69"/>
        <v>5641.12</v>
      </c>
      <c r="N234" s="245">
        <f>+N235+N239</f>
        <v>6700</v>
      </c>
      <c r="O234" s="279"/>
      <c r="P234" s="170"/>
      <c r="Q234" s="170"/>
      <c r="R234"/>
      <c r="S234"/>
      <c r="T234"/>
    </row>
    <row r="235" spans="1:20" s="171" customFormat="1" ht="14.1" customHeight="1" x14ac:dyDescent="0.2">
      <c r="A235" s="165"/>
      <c r="B235" s="166">
        <v>5511</v>
      </c>
      <c r="C235" s="55" t="s">
        <v>140</v>
      </c>
      <c r="D235" s="173">
        <f>SUM(D236:D238)</f>
        <v>2129</v>
      </c>
      <c r="E235" s="168"/>
      <c r="F235" s="245"/>
      <c r="G235" s="331"/>
      <c r="H235" s="172">
        <f t="shared" si="42"/>
        <v>0</v>
      </c>
      <c r="I235" s="245"/>
      <c r="J235" s="213">
        <f>SUM(J236:J238)</f>
        <v>0</v>
      </c>
      <c r="K235" s="213"/>
      <c r="L235" s="294">
        <v>6700</v>
      </c>
      <c r="M235" s="304">
        <v>2428.12</v>
      </c>
      <c r="N235" s="245">
        <f>+N236+N237+N238</f>
        <v>0</v>
      </c>
      <c r="O235" s="279"/>
      <c r="P235" s="170"/>
      <c r="Q235" s="170"/>
      <c r="R235"/>
      <c r="S235"/>
      <c r="T235"/>
    </row>
    <row r="236" spans="1:20" s="171" customFormat="1" ht="14.1" customHeight="1" x14ac:dyDescent="0.2">
      <c r="A236" s="165"/>
      <c r="B236" s="166"/>
      <c r="C236" s="393" t="s">
        <v>157</v>
      </c>
      <c r="D236" s="173">
        <v>952</v>
      </c>
      <c r="E236" s="168"/>
      <c r="F236" s="245"/>
      <c r="G236" s="331"/>
      <c r="H236" s="172">
        <f t="shared" ref="H236:H306" si="70">E236+I236</f>
        <v>0</v>
      </c>
      <c r="I236" s="245"/>
      <c r="J236" s="213"/>
      <c r="K236" s="213"/>
      <c r="L236" s="294">
        <v>0</v>
      </c>
      <c r="M236" s="304">
        <v>292.12</v>
      </c>
      <c r="N236" s="245"/>
      <c r="O236" s="279"/>
      <c r="P236" s="170"/>
      <c r="Q236" s="170"/>
      <c r="R236"/>
      <c r="S236"/>
      <c r="T236"/>
    </row>
    <row r="237" spans="1:20" s="171" customFormat="1" ht="14.1" customHeight="1" x14ac:dyDescent="0.2">
      <c r="A237" s="165"/>
      <c r="B237" s="166"/>
      <c r="C237" s="181" t="s">
        <v>159</v>
      </c>
      <c r="D237" s="173">
        <v>28</v>
      </c>
      <c r="E237" s="168"/>
      <c r="F237" s="245"/>
      <c r="G237" s="331"/>
      <c r="H237" s="172">
        <f t="shared" si="70"/>
        <v>0</v>
      </c>
      <c r="I237" s="245"/>
      <c r="J237" s="213"/>
      <c r="K237" s="213"/>
      <c r="L237" s="294">
        <v>0</v>
      </c>
      <c r="M237" s="304">
        <v>696</v>
      </c>
      <c r="N237" s="245"/>
      <c r="O237" s="279"/>
      <c r="P237" s="170"/>
      <c r="Q237" s="170"/>
      <c r="R237"/>
      <c r="S237"/>
      <c r="T237"/>
    </row>
    <row r="238" spans="1:20" s="171" customFormat="1" ht="14.1" customHeight="1" x14ac:dyDescent="0.2">
      <c r="A238" s="165"/>
      <c r="B238" s="166"/>
      <c r="C238" s="393" t="s">
        <v>238</v>
      </c>
      <c r="D238" s="173">
        <v>1149</v>
      </c>
      <c r="E238" s="168"/>
      <c r="F238" s="245"/>
      <c r="G238" s="331"/>
      <c r="H238" s="172">
        <f t="shared" si="70"/>
        <v>0</v>
      </c>
      <c r="I238" s="245"/>
      <c r="J238" s="213"/>
      <c r="K238" s="213"/>
      <c r="L238" s="294">
        <v>0</v>
      </c>
      <c r="M238" s="304">
        <v>1440</v>
      </c>
      <c r="N238" s="245"/>
      <c r="O238" s="279"/>
      <c r="P238" s="170"/>
      <c r="Q238" s="170"/>
      <c r="R238"/>
      <c r="S238"/>
      <c r="T238"/>
    </row>
    <row r="239" spans="1:20" ht="14.1" customHeight="1" x14ac:dyDescent="0.2">
      <c r="A239" s="53"/>
      <c r="B239" s="54">
        <v>5512</v>
      </c>
      <c r="C239" s="63" t="s">
        <v>228</v>
      </c>
      <c r="D239" s="64">
        <v>9527</v>
      </c>
      <c r="E239" s="172">
        <v>6700</v>
      </c>
      <c r="F239" s="28"/>
      <c r="G239" s="334">
        <v>0</v>
      </c>
      <c r="H239" s="172">
        <f t="shared" si="70"/>
        <v>6700</v>
      </c>
      <c r="I239" s="172"/>
      <c r="J239" s="173"/>
      <c r="K239" s="173"/>
      <c r="L239" s="173"/>
      <c r="M239" s="173">
        <v>3213</v>
      </c>
      <c r="N239" s="87">
        <v>6700</v>
      </c>
      <c r="P239" s="170"/>
      <c r="Q239" s="170"/>
      <c r="R239"/>
      <c r="S239"/>
      <c r="T239"/>
    </row>
    <row r="240" spans="1:20" s="8" customFormat="1" ht="14.1" customHeight="1" x14ac:dyDescent="0.2">
      <c r="A240" s="78" t="s">
        <v>239</v>
      </c>
      <c r="B240" s="79"/>
      <c r="C240" s="80" t="s">
        <v>240</v>
      </c>
      <c r="D240" s="86">
        <f t="shared" ref="D240:H240" si="71">+D241</f>
        <v>99233</v>
      </c>
      <c r="E240" s="86">
        <f t="shared" si="71"/>
        <v>80000</v>
      </c>
      <c r="F240" s="86">
        <f t="shared" si="71"/>
        <v>0</v>
      </c>
      <c r="G240" s="86">
        <f t="shared" si="71"/>
        <v>0</v>
      </c>
      <c r="H240" s="90">
        <f t="shared" si="71"/>
        <v>80000</v>
      </c>
      <c r="I240" s="341">
        <f>+I241</f>
        <v>0</v>
      </c>
      <c r="J240" s="81">
        <f>+J241</f>
        <v>0</v>
      </c>
      <c r="K240" s="81">
        <f t="shared" ref="K240:M240" si="72">+K241</f>
        <v>0</v>
      </c>
      <c r="L240" s="81">
        <f t="shared" si="72"/>
        <v>80000</v>
      </c>
      <c r="M240" s="81">
        <f t="shared" si="72"/>
        <v>74670</v>
      </c>
      <c r="N240" s="89">
        <f>+N241</f>
        <v>100000</v>
      </c>
      <c r="O240" s="143"/>
      <c r="P240" s="170"/>
      <c r="Q240" s="170"/>
      <c r="R240"/>
      <c r="S240"/>
      <c r="T240"/>
    </row>
    <row r="241" spans="1:20" s="9" customFormat="1" ht="14.1" customHeight="1" x14ac:dyDescent="0.2">
      <c r="A241" s="53"/>
      <c r="B241" s="54" t="s">
        <v>139</v>
      </c>
      <c r="C241" s="55" t="s">
        <v>241</v>
      </c>
      <c r="D241" s="28">
        <f>+D242+D243+D244</f>
        <v>99233</v>
      </c>
      <c r="E241" s="172">
        <v>80000</v>
      </c>
      <c r="F241" s="65"/>
      <c r="G241" s="324">
        <v>0</v>
      </c>
      <c r="H241" s="172">
        <f t="shared" si="70"/>
        <v>80000</v>
      </c>
      <c r="I241" s="230">
        <v>0</v>
      </c>
      <c r="J241" s="201">
        <f>+J242+J244</f>
        <v>0</v>
      </c>
      <c r="K241" s="201">
        <f t="shared" ref="K241:M241" si="73">+K242+K244</f>
        <v>0</v>
      </c>
      <c r="L241" s="201">
        <f t="shared" si="73"/>
        <v>80000</v>
      </c>
      <c r="M241" s="201">
        <f t="shared" si="73"/>
        <v>74670</v>
      </c>
      <c r="N241" s="87">
        <f>+N242+N244</f>
        <v>100000</v>
      </c>
      <c r="O241" s="143"/>
      <c r="P241" s="170"/>
      <c r="Q241" s="170"/>
      <c r="R241"/>
      <c r="S241"/>
      <c r="T241"/>
    </row>
    <row r="242" spans="1:20" ht="14.1" customHeight="1" x14ac:dyDescent="0.2">
      <c r="A242" s="53"/>
      <c r="B242" s="54">
        <v>5511</v>
      </c>
      <c r="C242" s="115" t="s">
        <v>242</v>
      </c>
      <c r="D242" s="72">
        <v>9620</v>
      </c>
      <c r="E242" s="173"/>
      <c r="F242" s="189"/>
      <c r="G242" s="324"/>
      <c r="H242" s="172">
        <f t="shared" si="70"/>
        <v>0</v>
      </c>
      <c r="I242" s="230"/>
      <c r="J242" s="173">
        <f>+J243</f>
        <v>0</v>
      </c>
      <c r="K242" s="173"/>
      <c r="L242" s="173"/>
      <c r="M242" s="173">
        <v>36137</v>
      </c>
      <c r="N242" s="87"/>
      <c r="P242" s="170"/>
      <c r="Q242" s="170"/>
      <c r="R242"/>
      <c r="S242"/>
      <c r="T242"/>
    </row>
    <row r="243" spans="1:20" ht="14.1" customHeight="1" x14ac:dyDescent="0.2">
      <c r="A243" s="53"/>
      <c r="B243" s="54"/>
      <c r="C243" s="115" t="s">
        <v>238</v>
      </c>
      <c r="D243" s="72">
        <v>3300</v>
      </c>
      <c r="E243" s="173"/>
      <c r="F243" s="189"/>
      <c r="G243" s="324"/>
      <c r="H243" s="172"/>
      <c r="I243" s="344"/>
      <c r="J243" s="175"/>
      <c r="K243" s="175"/>
      <c r="L243" s="173"/>
      <c r="M243" s="173">
        <v>1327</v>
      </c>
      <c r="N243" s="87"/>
      <c r="P243" s="170"/>
      <c r="Q243" s="170"/>
      <c r="R243"/>
      <c r="S243"/>
      <c r="T243"/>
    </row>
    <row r="244" spans="1:20" ht="14.1" customHeight="1" x14ac:dyDescent="0.2">
      <c r="A244" s="53"/>
      <c r="B244" s="54">
        <v>5512</v>
      </c>
      <c r="C244" s="55" t="s">
        <v>228</v>
      </c>
      <c r="D244" s="72">
        <v>86313</v>
      </c>
      <c r="E244" s="173"/>
      <c r="F244" s="189"/>
      <c r="G244" s="324"/>
      <c r="H244" s="172">
        <f t="shared" si="70"/>
        <v>0</v>
      </c>
      <c r="I244" s="344"/>
      <c r="J244" s="175"/>
      <c r="K244" s="175"/>
      <c r="L244" s="173">
        <v>80000</v>
      </c>
      <c r="M244" s="173">
        <v>38533</v>
      </c>
      <c r="N244" s="88">
        <v>100000</v>
      </c>
      <c r="P244" s="170"/>
      <c r="Q244" s="170"/>
      <c r="R244"/>
      <c r="S244"/>
      <c r="T244"/>
    </row>
    <row r="245" spans="1:20" ht="14.1" customHeight="1" x14ac:dyDescent="0.2">
      <c r="A245" s="78" t="s">
        <v>243</v>
      </c>
      <c r="B245" s="79"/>
      <c r="C245" s="80" t="s">
        <v>244</v>
      </c>
      <c r="D245" s="86">
        <f>+D246+D247</f>
        <v>34944</v>
      </c>
      <c r="E245" s="86">
        <f>+E246+E247</f>
        <v>51600</v>
      </c>
      <c r="F245" s="86">
        <f t="shared" ref="F245:H245" si="74">+F246+F247</f>
        <v>0</v>
      </c>
      <c r="G245" s="86">
        <f t="shared" si="74"/>
        <v>0</v>
      </c>
      <c r="H245" s="90">
        <f t="shared" si="74"/>
        <v>52850</v>
      </c>
      <c r="I245" s="341">
        <f>+I246+I247</f>
        <v>1250</v>
      </c>
      <c r="J245" s="81">
        <f>+J246+J247</f>
        <v>-15000</v>
      </c>
      <c r="K245" s="81">
        <f t="shared" ref="K245:M245" si="75">+K246+K247</f>
        <v>30000</v>
      </c>
      <c r="L245" s="81">
        <f t="shared" si="75"/>
        <v>67850</v>
      </c>
      <c r="M245" s="81">
        <f t="shared" si="75"/>
        <v>33547</v>
      </c>
      <c r="N245" s="89">
        <f>+N246+N247</f>
        <v>52850</v>
      </c>
      <c r="P245" s="170"/>
      <c r="Q245" s="170"/>
      <c r="R245"/>
      <c r="S245"/>
      <c r="T245"/>
    </row>
    <row r="246" spans="1:20" ht="14.1" customHeight="1" x14ac:dyDescent="0.2">
      <c r="A246" s="53"/>
      <c r="B246" s="60" t="s">
        <v>137</v>
      </c>
      <c r="C246" s="61" t="s">
        <v>182</v>
      </c>
      <c r="D246" s="29">
        <v>17201</v>
      </c>
      <c r="E246" s="168">
        <v>21200</v>
      </c>
      <c r="F246" s="29"/>
      <c r="G246" s="324"/>
      <c r="H246" s="172">
        <f t="shared" si="70"/>
        <v>14950</v>
      </c>
      <c r="I246" s="228">
        <v>-6250</v>
      </c>
      <c r="J246" s="201"/>
      <c r="K246" s="201"/>
      <c r="L246" s="201">
        <v>14950</v>
      </c>
      <c r="M246" s="201">
        <v>12326</v>
      </c>
      <c r="N246" s="87">
        <v>14950</v>
      </c>
      <c r="P246" s="170"/>
      <c r="Q246" s="170"/>
      <c r="R246"/>
      <c r="S246"/>
      <c r="T246"/>
    </row>
    <row r="247" spans="1:20" ht="14.1" customHeight="1" x14ac:dyDescent="0.2">
      <c r="A247" s="53"/>
      <c r="B247" s="60" t="s">
        <v>139</v>
      </c>
      <c r="C247" s="61" t="s">
        <v>140</v>
      </c>
      <c r="D247" s="29">
        <f>SUM(D248:D256)</f>
        <v>17743</v>
      </c>
      <c r="E247" s="168">
        <f>+E248+E250+E251+E252+E253+E254+E255+E256</f>
        <v>30400</v>
      </c>
      <c r="F247" s="29">
        <f>+F248+F250+F251+F252+F253+F254+F255+F256</f>
        <v>0</v>
      </c>
      <c r="G247" s="324"/>
      <c r="H247" s="172">
        <f t="shared" si="70"/>
        <v>37900</v>
      </c>
      <c r="I247" s="228">
        <f>+I248+I250+I251+I252+I253+I254+I255+I256</f>
        <v>7500</v>
      </c>
      <c r="J247" s="201">
        <f>+J248+J250+J251+J252+J253+J254+J255+J256</f>
        <v>-15000</v>
      </c>
      <c r="K247" s="201">
        <f t="shared" ref="K247:M247" si="76">+K248+K250+K251+K252+K253+K254+K255+K256</f>
        <v>30000</v>
      </c>
      <c r="L247" s="201">
        <f t="shared" si="76"/>
        <v>52900</v>
      </c>
      <c r="M247" s="201">
        <f t="shared" si="76"/>
        <v>21221</v>
      </c>
      <c r="N247" s="87">
        <f>+N248+N249+N250+N251+N252+N253+N254+N255+N256</f>
        <v>37900</v>
      </c>
      <c r="P247" s="170"/>
      <c r="Q247" s="170"/>
      <c r="R247"/>
      <c r="S247"/>
      <c r="T247"/>
    </row>
    <row r="248" spans="1:20" ht="14.1" customHeight="1" x14ac:dyDescent="0.2">
      <c r="A248" s="53"/>
      <c r="B248" s="54">
        <v>5500</v>
      </c>
      <c r="C248" s="55" t="s">
        <v>215</v>
      </c>
      <c r="D248" s="28">
        <v>4696</v>
      </c>
      <c r="E248" s="172">
        <v>600</v>
      </c>
      <c r="F248" s="28"/>
      <c r="G248" s="324"/>
      <c r="H248" s="172">
        <f t="shared" si="70"/>
        <v>600</v>
      </c>
      <c r="I248" s="230"/>
      <c r="J248" s="173"/>
      <c r="K248" s="173"/>
      <c r="L248" s="173">
        <v>600</v>
      </c>
      <c r="M248" s="173">
        <v>404</v>
      </c>
      <c r="N248" s="88">
        <v>600</v>
      </c>
      <c r="P248" s="170"/>
      <c r="Q248" s="170"/>
      <c r="R248"/>
      <c r="S248"/>
      <c r="T248"/>
    </row>
    <row r="249" spans="1:20" ht="14.1" customHeight="1" x14ac:dyDescent="0.2">
      <c r="A249" s="53"/>
      <c r="B249" s="54">
        <v>5502</v>
      </c>
      <c r="C249" s="55" t="s">
        <v>245</v>
      </c>
      <c r="D249" s="28">
        <v>5875</v>
      </c>
      <c r="E249" s="172"/>
      <c r="F249" s="28"/>
      <c r="G249" s="324"/>
      <c r="H249" s="172"/>
      <c r="I249" s="230"/>
      <c r="J249" s="173"/>
      <c r="K249" s="173"/>
      <c r="L249" s="173"/>
      <c r="M249" s="173"/>
      <c r="N249" s="88"/>
      <c r="P249" s="170"/>
      <c r="Q249" s="186"/>
      <c r="R249"/>
      <c r="S249"/>
      <c r="T249"/>
    </row>
    <row r="250" spans="1:20" ht="14.1" customHeight="1" x14ac:dyDescent="0.2">
      <c r="A250" s="53"/>
      <c r="B250" s="54">
        <v>5511</v>
      </c>
      <c r="C250" s="55" t="s">
        <v>146</v>
      </c>
      <c r="D250" s="28">
        <v>1129</v>
      </c>
      <c r="E250" s="172">
        <v>5000</v>
      </c>
      <c r="F250" s="28"/>
      <c r="G250" s="324"/>
      <c r="H250" s="172">
        <f t="shared" si="70"/>
        <v>5000</v>
      </c>
      <c r="I250" s="230"/>
      <c r="J250" s="173"/>
      <c r="K250" s="173">
        <v>-3000</v>
      </c>
      <c r="L250" s="173">
        <v>2000</v>
      </c>
      <c r="M250" s="173">
        <v>1809</v>
      </c>
      <c r="N250" s="88">
        <v>5000</v>
      </c>
      <c r="P250" s="170"/>
      <c r="Q250" s="170"/>
      <c r="R250"/>
      <c r="S250"/>
      <c r="T250"/>
    </row>
    <row r="251" spans="1:20" ht="14.1" customHeight="1" x14ac:dyDescent="0.2">
      <c r="A251" s="53"/>
      <c r="B251" s="54">
        <v>5512</v>
      </c>
      <c r="C251" s="55" t="s">
        <v>228</v>
      </c>
      <c r="D251" s="28">
        <v>5665</v>
      </c>
      <c r="E251" s="172">
        <v>15000</v>
      </c>
      <c r="F251" s="28"/>
      <c r="G251" s="324"/>
      <c r="H251" s="172">
        <f t="shared" si="70"/>
        <v>22500</v>
      </c>
      <c r="I251" s="230">
        <v>7500</v>
      </c>
      <c r="J251" s="173">
        <v>-15000</v>
      </c>
      <c r="K251" s="173">
        <v>41800</v>
      </c>
      <c r="L251" s="173">
        <v>49300</v>
      </c>
      <c r="M251" s="173">
        <v>18594</v>
      </c>
      <c r="N251" s="88">
        <v>22500</v>
      </c>
      <c r="P251" s="170"/>
      <c r="Q251" s="170"/>
      <c r="R251"/>
      <c r="S251"/>
      <c r="T251"/>
    </row>
    <row r="252" spans="1:20" ht="14.1" customHeight="1" x14ac:dyDescent="0.2">
      <c r="A252" s="53"/>
      <c r="B252" s="54">
        <v>5513</v>
      </c>
      <c r="C252" s="55" t="s">
        <v>166</v>
      </c>
      <c r="D252" s="28"/>
      <c r="E252" s="172">
        <v>2500</v>
      </c>
      <c r="F252" s="28"/>
      <c r="G252" s="324"/>
      <c r="H252" s="172">
        <f t="shared" si="70"/>
        <v>2500</v>
      </c>
      <c r="I252" s="230"/>
      <c r="J252" s="173"/>
      <c r="K252" s="173">
        <v>-2500</v>
      </c>
      <c r="L252" s="173"/>
      <c r="M252" s="173"/>
      <c r="N252" s="88">
        <v>2500</v>
      </c>
      <c r="P252" s="170"/>
      <c r="Q252" s="170"/>
      <c r="R252"/>
      <c r="S252"/>
      <c r="T252"/>
    </row>
    <row r="253" spans="1:20" ht="14.1" customHeight="1" x14ac:dyDescent="0.2">
      <c r="A253" s="53"/>
      <c r="B253" s="54">
        <v>5514</v>
      </c>
      <c r="C253" s="55" t="s">
        <v>147</v>
      </c>
      <c r="D253" s="28"/>
      <c r="E253" s="172">
        <v>1800</v>
      </c>
      <c r="F253" s="28"/>
      <c r="G253" s="324"/>
      <c r="H253" s="172">
        <f t="shared" si="70"/>
        <v>1800</v>
      </c>
      <c r="I253" s="230"/>
      <c r="J253" s="173"/>
      <c r="K253" s="173">
        <v>-1800</v>
      </c>
      <c r="L253" s="173"/>
      <c r="M253" s="173"/>
      <c r="N253" s="88">
        <v>1800</v>
      </c>
      <c r="P253" s="170"/>
      <c r="Q253" s="170"/>
      <c r="R253"/>
      <c r="S253"/>
      <c r="T253"/>
    </row>
    <row r="254" spans="1:20" ht="14.1" customHeight="1" x14ac:dyDescent="0.2">
      <c r="A254" s="53"/>
      <c r="B254" s="54">
        <v>5515</v>
      </c>
      <c r="C254" s="55" t="s">
        <v>169</v>
      </c>
      <c r="D254" s="28">
        <v>378</v>
      </c>
      <c r="E254" s="172">
        <v>1000</v>
      </c>
      <c r="F254" s="28"/>
      <c r="G254" s="324"/>
      <c r="H254" s="172">
        <f t="shared" si="70"/>
        <v>1000</v>
      </c>
      <c r="I254" s="230"/>
      <c r="J254" s="173"/>
      <c r="K254" s="173"/>
      <c r="L254" s="173">
        <v>1000</v>
      </c>
      <c r="M254" s="173">
        <v>414</v>
      </c>
      <c r="N254" s="88">
        <v>1000</v>
      </c>
      <c r="P254" s="170"/>
      <c r="Q254" s="170"/>
      <c r="R254"/>
      <c r="S254"/>
      <c r="T254"/>
    </row>
    <row r="255" spans="1:20" ht="14.1" customHeight="1" x14ac:dyDescent="0.2">
      <c r="A255" s="53"/>
      <c r="B255" s="54">
        <v>5532</v>
      </c>
      <c r="C255" s="55" t="s">
        <v>246</v>
      </c>
      <c r="D255" s="28"/>
      <c r="E255" s="172">
        <v>2500</v>
      </c>
      <c r="F255" s="28"/>
      <c r="G255" s="324"/>
      <c r="H255" s="172">
        <f t="shared" si="70"/>
        <v>2500</v>
      </c>
      <c r="I255" s="230"/>
      <c r="J255" s="173"/>
      <c r="K255" s="173">
        <v>-2500</v>
      </c>
      <c r="L255" s="173"/>
      <c r="M255" s="173"/>
      <c r="N255" s="88">
        <v>2500</v>
      </c>
      <c r="P255" s="170"/>
      <c r="Q255" s="170"/>
      <c r="R255"/>
      <c r="S255"/>
      <c r="T255"/>
    </row>
    <row r="256" spans="1:20" ht="14.1" customHeight="1" x14ac:dyDescent="0.2">
      <c r="A256" s="53"/>
      <c r="B256" s="54">
        <v>5540</v>
      </c>
      <c r="C256" s="70" t="s">
        <v>148</v>
      </c>
      <c r="D256" s="35"/>
      <c r="E256" s="172">
        <v>2000</v>
      </c>
      <c r="F256" s="28"/>
      <c r="G256" s="324"/>
      <c r="H256" s="172">
        <f t="shared" si="70"/>
        <v>2000</v>
      </c>
      <c r="I256" s="230"/>
      <c r="J256" s="173"/>
      <c r="K256" s="173">
        <v>-2000</v>
      </c>
      <c r="L256" s="173"/>
      <c r="M256" s="173"/>
      <c r="N256" s="88">
        <v>2000</v>
      </c>
      <c r="P256" s="185"/>
      <c r="Q256" s="170"/>
      <c r="R256"/>
      <c r="S256"/>
      <c r="T256"/>
    </row>
    <row r="257" spans="1:20" ht="14.1" customHeight="1" x14ac:dyDescent="0.2">
      <c r="A257" s="78" t="s">
        <v>247</v>
      </c>
      <c r="B257" s="79"/>
      <c r="C257" s="104" t="s">
        <v>248</v>
      </c>
      <c r="D257" s="92">
        <f t="shared" ref="D257" si="77">+D259</f>
        <v>75060</v>
      </c>
      <c r="E257" s="92">
        <f>+E258+E259</f>
        <v>58000</v>
      </c>
      <c r="F257" s="92">
        <f t="shared" ref="F257:H257" si="78">+F258+F259</f>
        <v>0</v>
      </c>
      <c r="G257" s="92">
        <f t="shared" si="78"/>
        <v>0</v>
      </c>
      <c r="H257" s="90">
        <f t="shared" si="78"/>
        <v>58000</v>
      </c>
      <c r="I257" s="289">
        <f>+I259</f>
        <v>0</v>
      </c>
      <c r="J257" s="86">
        <f>+J258+J259</f>
        <v>-15000</v>
      </c>
      <c r="K257" s="86">
        <f t="shared" ref="K257:M257" si="79">+K258+K259</f>
        <v>3000</v>
      </c>
      <c r="L257" s="86">
        <f t="shared" si="79"/>
        <v>46000</v>
      </c>
      <c r="M257" s="86">
        <f t="shared" si="79"/>
        <v>42614.57</v>
      </c>
      <c r="N257" s="89">
        <f>+N258+N259</f>
        <v>58000</v>
      </c>
      <c r="P257" s="170"/>
      <c r="Q257" s="170"/>
      <c r="R257"/>
      <c r="S257"/>
      <c r="T257"/>
    </row>
    <row r="258" spans="1:20" s="171" customFormat="1" ht="14.1" customHeight="1" x14ac:dyDescent="0.2">
      <c r="A258" s="165"/>
      <c r="B258" s="166">
        <v>45</v>
      </c>
      <c r="C258" s="193" t="s">
        <v>227</v>
      </c>
      <c r="D258" s="194">
        <v>0</v>
      </c>
      <c r="E258" s="194">
        <v>20000</v>
      </c>
      <c r="F258" s="168"/>
      <c r="G258" s="232"/>
      <c r="H258" s="172">
        <f t="shared" si="70"/>
        <v>20000</v>
      </c>
      <c r="I258" s="228"/>
      <c r="J258" s="201">
        <v>-15000</v>
      </c>
      <c r="K258" s="201">
        <v>3000</v>
      </c>
      <c r="L258" s="201">
        <v>8000</v>
      </c>
      <c r="M258" s="201">
        <v>5000</v>
      </c>
      <c r="N258" s="245">
        <v>20000</v>
      </c>
      <c r="O258" s="279"/>
      <c r="P258" s="170"/>
      <c r="Q258" s="170"/>
      <c r="R258"/>
      <c r="S258"/>
      <c r="T258"/>
    </row>
    <row r="259" spans="1:20" ht="14.1" customHeight="1" x14ac:dyDescent="0.2">
      <c r="A259" s="53"/>
      <c r="B259" s="54">
        <v>55</v>
      </c>
      <c r="C259" s="96" t="s">
        <v>140</v>
      </c>
      <c r="D259" s="28">
        <f>+D260+D271+D272+D273+D274</f>
        <v>75060</v>
      </c>
      <c r="E259" s="172">
        <v>38000</v>
      </c>
      <c r="F259" s="174"/>
      <c r="G259" s="324"/>
      <c r="H259" s="172">
        <f t="shared" si="70"/>
        <v>38000</v>
      </c>
      <c r="I259" s="230"/>
      <c r="J259" s="173">
        <f>+J260+J271+J272+J273+J274</f>
        <v>0</v>
      </c>
      <c r="K259" s="173">
        <f t="shared" ref="K259:M259" si="80">+K260+K271+K272+K273+K274</f>
        <v>0</v>
      </c>
      <c r="L259" s="173">
        <f t="shared" si="80"/>
        <v>38000</v>
      </c>
      <c r="M259" s="173">
        <f t="shared" si="80"/>
        <v>37614.57</v>
      </c>
      <c r="N259" s="87">
        <f>+N260+N271+N272+N273+N274</f>
        <v>38000</v>
      </c>
      <c r="P259" s="170"/>
      <c r="Q259" s="170"/>
      <c r="R259"/>
      <c r="S259"/>
      <c r="T259"/>
    </row>
    <row r="260" spans="1:20" ht="14.1" customHeight="1" x14ac:dyDescent="0.2">
      <c r="A260" s="53"/>
      <c r="B260" s="54">
        <v>5511</v>
      </c>
      <c r="C260" s="55" t="s">
        <v>146</v>
      </c>
      <c r="D260" s="72">
        <f>SUM(D261:D270)</f>
        <v>67077</v>
      </c>
      <c r="E260" s="173"/>
      <c r="F260" s="175"/>
      <c r="G260" s="324"/>
      <c r="H260" s="172">
        <f t="shared" si="70"/>
        <v>0</v>
      </c>
      <c r="I260" s="230"/>
      <c r="J260" s="173">
        <f>SUM(J261:J270)</f>
        <v>0</v>
      </c>
      <c r="K260" s="173"/>
      <c r="L260" s="173">
        <v>38000</v>
      </c>
      <c r="M260" s="173">
        <v>35138.57</v>
      </c>
      <c r="N260" s="88">
        <v>38000</v>
      </c>
      <c r="P260" s="170"/>
      <c r="Q260" s="170"/>
      <c r="R260"/>
      <c r="S260"/>
      <c r="T260"/>
    </row>
    <row r="261" spans="1:20" ht="14.1" customHeight="1" x14ac:dyDescent="0.2">
      <c r="A261" s="53"/>
      <c r="B261" s="54"/>
      <c r="C261" s="181" t="s">
        <v>156</v>
      </c>
      <c r="D261" s="72">
        <v>196</v>
      </c>
      <c r="E261" s="173"/>
      <c r="F261" s="175"/>
      <c r="G261" s="324"/>
      <c r="H261" s="172">
        <f t="shared" si="70"/>
        <v>0</v>
      </c>
      <c r="I261" s="230"/>
      <c r="J261" s="173"/>
      <c r="K261" s="173"/>
      <c r="L261" s="173">
        <v>0</v>
      </c>
      <c r="M261" s="173">
        <v>7698.23</v>
      </c>
      <c r="N261" s="87"/>
      <c r="P261" s="170"/>
      <c r="Q261" s="170"/>
      <c r="R261"/>
      <c r="S261"/>
      <c r="T261"/>
    </row>
    <row r="262" spans="1:20" ht="14.1" customHeight="1" x14ac:dyDescent="0.2">
      <c r="A262" s="53"/>
      <c r="B262" s="54"/>
      <c r="C262" s="181" t="s">
        <v>157</v>
      </c>
      <c r="D262" s="72">
        <v>9433</v>
      </c>
      <c r="E262" s="173"/>
      <c r="F262" s="175"/>
      <c r="G262" s="324"/>
      <c r="H262" s="172">
        <f t="shared" si="70"/>
        <v>0</v>
      </c>
      <c r="I262" s="230"/>
      <c r="J262" s="173"/>
      <c r="K262" s="173"/>
      <c r="L262" s="173">
        <v>0</v>
      </c>
      <c r="M262" s="173">
        <v>1373.1</v>
      </c>
      <c r="N262" s="87"/>
      <c r="P262" s="170"/>
      <c r="Q262" s="170"/>
      <c r="R262"/>
      <c r="S262"/>
      <c r="T262"/>
    </row>
    <row r="263" spans="1:20" ht="14.1" customHeight="1" x14ac:dyDescent="0.2">
      <c r="A263" s="53"/>
      <c r="B263" s="54"/>
      <c r="C263" s="181" t="s">
        <v>158</v>
      </c>
      <c r="D263" s="72">
        <v>865</v>
      </c>
      <c r="E263" s="173"/>
      <c r="F263" s="175"/>
      <c r="G263" s="324"/>
      <c r="H263" s="172">
        <f t="shared" si="70"/>
        <v>0</v>
      </c>
      <c r="I263" s="230"/>
      <c r="J263" s="173"/>
      <c r="K263" s="173"/>
      <c r="L263" s="173">
        <v>0</v>
      </c>
      <c r="M263" s="173">
        <v>895.61</v>
      </c>
      <c r="N263" s="87"/>
      <c r="P263" s="170"/>
      <c r="Q263" s="170"/>
      <c r="R263"/>
      <c r="S263"/>
      <c r="T263"/>
    </row>
    <row r="264" spans="1:20" ht="14.1" customHeight="1" x14ac:dyDescent="0.2">
      <c r="A264" s="53"/>
      <c r="B264" s="54"/>
      <c r="C264" s="181" t="s">
        <v>159</v>
      </c>
      <c r="D264" s="72">
        <v>8133</v>
      </c>
      <c r="E264" s="173"/>
      <c r="F264" s="175"/>
      <c r="G264" s="324"/>
      <c r="H264" s="172">
        <f t="shared" si="70"/>
        <v>0</v>
      </c>
      <c r="I264" s="230"/>
      <c r="J264" s="173"/>
      <c r="K264" s="173"/>
      <c r="L264" s="173">
        <v>0</v>
      </c>
      <c r="M264" s="173">
        <v>2500.62</v>
      </c>
      <c r="N264" s="87"/>
      <c r="P264" s="170"/>
      <c r="Q264" s="170"/>
      <c r="R264"/>
      <c r="S264"/>
      <c r="T264"/>
    </row>
    <row r="265" spans="1:20" ht="14.1" customHeight="1" x14ac:dyDescent="0.2">
      <c r="A265" s="53"/>
      <c r="B265" s="54"/>
      <c r="C265" s="181" t="s">
        <v>160</v>
      </c>
      <c r="D265" s="72">
        <v>2005</v>
      </c>
      <c r="E265" s="173"/>
      <c r="F265" s="175"/>
      <c r="G265" s="324"/>
      <c r="H265" s="172">
        <f t="shared" si="70"/>
        <v>0</v>
      </c>
      <c r="I265" s="230"/>
      <c r="J265" s="173"/>
      <c r="K265" s="173"/>
      <c r="L265" s="173">
        <v>0</v>
      </c>
      <c r="M265" s="173">
        <v>276</v>
      </c>
      <c r="N265" s="87"/>
      <c r="P265" s="170"/>
      <c r="Q265" s="170"/>
      <c r="R265"/>
      <c r="S265"/>
      <c r="T265"/>
    </row>
    <row r="266" spans="1:20" ht="14.1" customHeight="1" x14ac:dyDescent="0.2">
      <c r="A266" s="53"/>
      <c r="B266" s="54"/>
      <c r="C266" s="181" t="s">
        <v>716</v>
      </c>
      <c r="D266" s="72">
        <v>264</v>
      </c>
      <c r="E266" s="173"/>
      <c r="F266" s="175"/>
      <c r="G266" s="324"/>
      <c r="H266" s="172">
        <f t="shared" si="70"/>
        <v>0</v>
      </c>
      <c r="I266" s="230"/>
      <c r="J266" s="173"/>
      <c r="K266" s="173"/>
      <c r="L266" s="173">
        <v>0</v>
      </c>
      <c r="M266" s="173">
        <v>16727.009999999998</v>
      </c>
      <c r="N266" s="87"/>
      <c r="P266" s="170"/>
      <c r="Q266" s="170"/>
      <c r="R266"/>
      <c r="S266"/>
      <c r="T266"/>
    </row>
    <row r="267" spans="1:20" ht="14.1" customHeight="1" x14ac:dyDescent="0.2">
      <c r="A267" s="53"/>
      <c r="B267" s="54"/>
      <c r="C267" s="181" t="s">
        <v>238</v>
      </c>
      <c r="D267" s="72">
        <v>36628</v>
      </c>
      <c r="E267" s="173"/>
      <c r="F267" s="175"/>
      <c r="G267" s="324"/>
      <c r="H267" s="172">
        <f t="shared" si="70"/>
        <v>0</v>
      </c>
      <c r="I267" s="230"/>
      <c r="J267" s="173"/>
      <c r="K267" s="173"/>
      <c r="L267" s="173">
        <v>0</v>
      </c>
      <c r="M267" s="173">
        <v>509</v>
      </c>
      <c r="N267" s="87"/>
      <c r="P267" s="170"/>
      <c r="Q267" s="170"/>
      <c r="R267"/>
      <c r="S267"/>
      <c r="T267"/>
    </row>
    <row r="268" spans="1:20" ht="14.1" customHeight="1" x14ac:dyDescent="0.2">
      <c r="A268" s="53"/>
      <c r="B268" s="54"/>
      <c r="C268" s="181" t="s">
        <v>717</v>
      </c>
      <c r="D268" s="72">
        <v>567</v>
      </c>
      <c r="E268" s="173"/>
      <c r="F268" s="175"/>
      <c r="G268" s="324"/>
      <c r="H268" s="172">
        <f t="shared" si="70"/>
        <v>0</v>
      </c>
      <c r="I268" s="230"/>
      <c r="J268" s="173"/>
      <c r="K268" s="173"/>
      <c r="L268" s="173"/>
      <c r="M268" s="173"/>
      <c r="N268" s="87"/>
      <c r="P268" s="170"/>
      <c r="Q268" s="170"/>
      <c r="R268"/>
      <c r="S268"/>
      <c r="T268"/>
    </row>
    <row r="269" spans="1:20" ht="14.1" customHeight="1" x14ac:dyDescent="0.2">
      <c r="A269" s="205"/>
      <c r="B269" s="54"/>
      <c r="C269" s="181" t="s">
        <v>718</v>
      </c>
      <c r="D269" s="72">
        <v>125</v>
      </c>
      <c r="E269" s="173"/>
      <c r="F269" s="175"/>
      <c r="G269" s="324"/>
      <c r="H269" s="172">
        <f t="shared" si="70"/>
        <v>0</v>
      </c>
      <c r="I269" s="230"/>
      <c r="J269" s="173"/>
      <c r="K269" s="173"/>
      <c r="L269" s="173"/>
      <c r="M269" s="173"/>
      <c r="N269" s="87"/>
      <c r="P269" s="170"/>
      <c r="Q269" s="170"/>
      <c r="R269"/>
      <c r="S269"/>
      <c r="T269"/>
    </row>
    <row r="270" spans="1:20" ht="14.1" customHeight="1" x14ac:dyDescent="0.2">
      <c r="A270" s="205"/>
      <c r="B270" s="54"/>
      <c r="C270" s="181" t="s">
        <v>730</v>
      </c>
      <c r="D270" s="72">
        <v>8861</v>
      </c>
      <c r="E270" s="173"/>
      <c r="F270" s="175"/>
      <c r="G270" s="324"/>
      <c r="H270" s="172">
        <f t="shared" si="70"/>
        <v>0</v>
      </c>
      <c r="I270" s="230"/>
      <c r="J270" s="173"/>
      <c r="K270" s="173"/>
      <c r="L270" s="173"/>
      <c r="M270" s="173">
        <v>5210</v>
      </c>
      <c r="N270" s="87"/>
      <c r="P270" s="170"/>
      <c r="Q270" s="170"/>
      <c r="R270"/>
      <c r="S270"/>
      <c r="T270"/>
    </row>
    <row r="271" spans="1:20" ht="14.1" customHeight="1" x14ac:dyDescent="0.2">
      <c r="A271" s="205"/>
      <c r="B271" s="54">
        <v>5512</v>
      </c>
      <c r="C271" s="55" t="s">
        <v>228</v>
      </c>
      <c r="D271" s="72">
        <v>343</v>
      </c>
      <c r="E271" s="173"/>
      <c r="F271" s="175"/>
      <c r="G271" s="180"/>
      <c r="H271" s="172"/>
      <c r="I271" s="230"/>
      <c r="J271" s="173"/>
      <c r="K271" s="173"/>
      <c r="L271" s="173"/>
      <c r="M271" s="173"/>
      <c r="N271" s="87"/>
      <c r="P271" s="170"/>
      <c r="Q271" s="170"/>
      <c r="R271"/>
      <c r="S271"/>
      <c r="T271"/>
    </row>
    <row r="272" spans="1:20" ht="14.1" customHeight="1" x14ac:dyDescent="0.2">
      <c r="A272" s="205"/>
      <c r="B272" s="54">
        <v>5513</v>
      </c>
      <c r="C272" s="55" t="s">
        <v>166</v>
      </c>
      <c r="D272" s="72">
        <v>378</v>
      </c>
      <c r="E272" s="173"/>
      <c r="F272" s="175"/>
      <c r="G272" s="180"/>
      <c r="H272" s="172"/>
      <c r="I272" s="230"/>
      <c r="J272" s="173"/>
      <c r="K272" s="173"/>
      <c r="L272" s="173"/>
      <c r="M272" s="173"/>
      <c r="N272" s="87"/>
      <c r="P272" s="170"/>
      <c r="Q272" s="170"/>
      <c r="R272"/>
      <c r="S272"/>
      <c r="T272"/>
    </row>
    <row r="273" spans="1:20" ht="14.1" customHeight="1" x14ac:dyDescent="0.2">
      <c r="A273" s="205"/>
      <c r="B273" s="54">
        <v>5515</v>
      </c>
      <c r="C273" s="55" t="s">
        <v>169</v>
      </c>
      <c r="D273" s="72">
        <v>5216</v>
      </c>
      <c r="E273" s="173"/>
      <c r="F273" s="175"/>
      <c r="G273" s="180"/>
      <c r="H273" s="172"/>
      <c r="I273" s="230"/>
      <c r="J273" s="173"/>
      <c r="K273" s="173"/>
      <c r="L273" s="173"/>
      <c r="M273" s="173">
        <v>550</v>
      </c>
      <c r="N273" s="87"/>
      <c r="P273" s="170"/>
      <c r="Q273" s="170"/>
      <c r="R273"/>
      <c r="S273"/>
      <c r="T273"/>
    </row>
    <row r="274" spans="1:20" ht="14.1" customHeight="1" x14ac:dyDescent="0.2">
      <c r="A274" s="205"/>
      <c r="B274" s="54">
        <v>5540</v>
      </c>
      <c r="C274" s="70" t="s">
        <v>148</v>
      </c>
      <c r="D274" s="72">
        <v>2046</v>
      </c>
      <c r="E274" s="173"/>
      <c r="F274" s="175"/>
      <c r="G274" s="180"/>
      <c r="H274" s="172"/>
      <c r="I274" s="230"/>
      <c r="J274" s="173"/>
      <c r="K274" s="173"/>
      <c r="L274" s="173"/>
      <c r="M274" s="173">
        <v>1926</v>
      </c>
      <c r="N274" s="87"/>
      <c r="P274" s="170"/>
      <c r="Q274" s="170"/>
      <c r="R274"/>
      <c r="S274"/>
      <c r="T274"/>
    </row>
    <row r="275" spans="1:20" ht="14.1" customHeight="1" x14ac:dyDescent="0.2">
      <c r="A275" s="176" t="s">
        <v>249</v>
      </c>
      <c r="B275" s="79"/>
      <c r="C275" s="177" t="s">
        <v>250</v>
      </c>
      <c r="D275" s="86">
        <f t="shared" ref="D275:H275" si="81">+D276</f>
        <v>0</v>
      </c>
      <c r="E275" s="86">
        <f t="shared" si="81"/>
        <v>7000</v>
      </c>
      <c r="F275" s="86">
        <f t="shared" si="81"/>
        <v>0</v>
      </c>
      <c r="G275" s="86">
        <f t="shared" si="81"/>
        <v>0</v>
      </c>
      <c r="H275" s="117">
        <f t="shared" si="81"/>
        <v>7500</v>
      </c>
      <c r="I275" s="289">
        <v>500</v>
      </c>
      <c r="J275" s="86">
        <f>+J276</f>
        <v>-5000</v>
      </c>
      <c r="K275" s="86">
        <f t="shared" ref="K275:M275" si="82">+K276</f>
        <v>4300</v>
      </c>
      <c r="L275" s="86">
        <f t="shared" si="82"/>
        <v>6800</v>
      </c>
      <c r="M275" s="86">
        <f t="shared" si="82"/>
        <v>6646</v>
      </c>
      <c r="N275" s="89">
        <f>+N276</f>
        <v>7500</v>
      </c>
      <c r="P275" s="170"/>
      <c r="Q275" s="170"/>
      <c r="R275"/>
      <c r="S275"/>
      <c r="T275"/>
    </row>
    <row r="276" spans="1:20" ht="14.1" customHeight="1" x14ac:dyDescent="0.2">
      <c r="A276" s="196"/>
      <c r="B276" s="361">
        <v>55</v>
      </c>
      <c r="C276" s="70" t="s">
        <v>140</v>
      </c>
      <c r="D276" s="72"/>
      <c r="E276" s="173">
        <v>7000</v>
      </c>
      <c r="F276" s="175"/>
      <c r="G276" s="324"/>
      <c r="H276" s="172">
        <f t="shared" si="70"/>
        <v>7500</v>
      </c>
      <c r="I276" s="230">
        <v>500</v>
      </c>
      <c r="J276" s="173">
        <v>-5000</v>
      </c>
      <c r="K276" s="173">
        <v>4300</v>
      </c>
      <c r="L276" s="173">
        <v>6800</v>
      </c>
      <c r="M276" s="173">
        <v>6646</v>
      </c>
      <c r="N276" s="88">
        <v>7500</v>
      </c>
      <c r="P276" s="170"/>
      <c r="Q276" s="170"/>
      <c r="R276"/>
      <c r="S276"/>
      <c r="T276"/>
    </row>
    <row r="277" spans="1:20" ht="14.1" customHeight="1" thickBot="1" x14ac:dyDescent="0.25">
      <c r="A277" s="195">
        <v>7</v>
      </c>
      <c r="B277" s="113"/>
      <c r="C277" s="50" t="s">
        <v>251</v>
      </c>
      <c r="D277" s="51">
        <f>+D278</f>
        <v>2563</v>
      </c>
      <c r="E277" s="69">
        <f>+E278</f>
        <v>4400</v>
      </c>
      <c r="F277" s="69">
        <f>+F278</f>
        <v>0</v>
      </c>
      <c r="G277" s="326"/>
      <c r="H277" s="57">
        <f t="shared" si="70"/>
        <v>8800</v>
      </c>
      <c r="I277" s="293">
        <f>+I278</f>
        <v>4400</v>
      </c>
      <c r="J277" s="69">
        <f>+J278</f>
        <v>0</v>
      </c>
      <c r="K277" s="69">
        <f t="shared" ref="K277:M277" si="83">+K278</f>
        <v>-5800</v>
      </c>
      <c r="L277" s="69">
        <f t="shared" si="83"/>
        <v>3000</v>
      </c>
      <c r="M277" s="69">
        <f t="shared" si="83"/>
        <v>2105.86</v>
      </c>
      <c r="N277" s="77">
        <f>+N278</f>
        <v>4400</v>
      </c>
      <c r="P277" s="170"/>
      <c r="Q277" s="170"/>
      <c r="R277"/>
      <c r="S277"/>
      <c r="T277"/>
    </row>
    <row r="278" spans="1:20" ht="14.1" customHeight="1" thickTop="1" x14ac:dyDescent="0.2">
      <c r="A278" s="110"/>
      <c r="B278" s="99">
        <v>55</v>
      </c>
      <c r="C278" s="100" t="s">
        <v>252</v>
      </c>
      <c r="D278" s="28">
        <f>SUM(D280:D282)</f>
        <v>2563</v>
      </c>
      <c r="E278" s="172">
        <v>4400</v>
      </c>
      <c r="F278" s="28"/>
      <c r="G278" s="323"/>
      <c r="H278" s="172">
        <f t="shared" si="70"/>
        <v>8800</v>
      </c>
      <c r="I278" s="230">
        <v>4400</v>
      </c>
      <c r="J278" s="173">
        <f>SUM(J280:J282)</f>
        <v>0</v>
      </c>
      <c r="K278" s="173">
        <v>-5800</v>
      </c>
      <c r="L278" s="173">
        <v>3000</v>
      </c>
      <c r="M278" s="173">
        <f>+M279+M280+M281+M282</f>
        <v>2105.86</v>
      </c>
      <c r="N278" s="88">
        <v>4400</v>
      </c>
      <c r="P278" s="170"/>
      <c r="Q278" s="170"/>
      <c r="R278"/>
      <c r="S278"/>
      <c r="T278"/>
    </row>
    <row r="279" spans="1:20" ht="14.1" customHeight="1" x14ac:dyDescent="0.2">
      <c r="A279" s="110"/>
      <c r="B279" s="99"/>
      <c r="C279" s="207" t="s">
        <v>253</v>
      </c>
      <c r="D279" s="72"/>
      <c r="E279" s="173"/>
      <c r="F279" s="72"/>
      <c r="G279" s="180"/>
      <c r="H279" s="172"/>
      <c r="I279" s="230"/>
      <c r="J279" s="173"/>
      <c r="K279" s="173"/>
      <c r="L279" s="173"/>
      <c r="M279" s="173">
        <v>165</v>
      </c>
      <c r="N279" s="88"/>
      <c r="P279" s="170"/>
      <c r="Q279" s="170"/>
      <c r="R279"/>
      <c r="S279"/>
      <c r="T279"/>
    </row>
    <row r="280" spans="1:20" ht="14.1" customHeight="1" x14ac:dyDescent="0.2">
      <c r="A280" s="110"/>
      <c r="B280" s="99"/>
      <c r="C280" s="207" t="s">
        <v>157</v>
      </c>
      <c r="D280" s="72">
        <v>2311</v>
      </c>
      <c r="E280" s="173"/>
      <c r="F280" s="72"/>
      <c r="G280" s="72"/>
      <c r="H280" s="172">
        <f t="shared" si="70"/>
        <v>0</v>
      </c>
      <c r="I280" s="230"/>
      <c r="J280" s="173"/>
      <c r="K280" s="173"/>
      <c r="L280" s="294">
        <v>0</v>
      </c>
      <c r="M280" s="304">
        <v>1607.04</v>
      </c>
      <c r="N280" s="87"/>
      <c r="P280" s="170"/>
      <c r="Q280" s="170"/>
      <c r="R280"/>
      <c r="S280"/>
      <c r="T280"/>
    </row>
    <row r="281" spans="1:20" ht="14.1" customHeight="1" x14ac:dyDescent="0.2">
      <c r="A281" s="110"/>
      <c r="B281" s="99"/>
      <c r="C281" s="207" t="s">
        <v>158</v>
      </c>
      <c r="D281" s="72">
        <v>30</v>
      </c>
      <c r="E281" s="173"/>
      <c r="F281" s="72"/>
      <c r="G281" s="72"/>
      <c r="H281" s="172">
        <f t="shared" si="70"/>
        <v>0</v>
      </c>
      <c r="I281" s="230"/>
      <c r="J281" s="173"/>
      <c r="K281" s="173"/>
      <c r="L281" s="294">
        <v>0</v>
      </c>
      <c r="M281" s="304">
        <v>9.93</v>
      </c>
      <c r="N281" s="87"/>
      <c r="P281" s="170"/>
      <c r="Q281" s="170"/>
      <c r="R281"/>
      <c r="S281"/>
      <c r="T281"/>
    </row>
    <row r="282" spans="1:20" ht="14.1" customHeight="1" x14ac:dyDescent="0.2">
      <c r="A282" s="110"/>
      <c r="B282" s="99"/>
      <c r="C282" s="181" t="s">
        <v>160</v>
      </c>
      <c r="D282" s="72">
        <v>222</v>
      </c>
      <c r="E282" s="173"/>
      <c r="F282" s="72"/>
      <c r="G282" s="72"/>
      <c r="H282" s="172">
        <f t="shared" si="70"/>
        <v>0</v>
      </c>
      <c r="I282" s="230"/>
      <c r="J282" s="173"/>
      <c r="K282" s="173"/>
      <c r="L282" s="294">
        <v>0</v>
      </c>
      <c r="M282" s="304">
        <v>323.89</v>
      </c>
      <c r="N282" s="87"/>
      <c r="P282" s="170"/>
      <c r="Q282" s="170"/>
      <c r="R282"/>
      <c r="S282"/>
      <c r="T282"/>
    </row>
    <row r="283" spans="1:20" ht="14.1" customHeight="1" x14ac:dyDescent="0.2">
      <c r="A283" s="48" t="s">
        <v>254</v>
      </c>
      <c r="B283" s="49"/>
      <c r="C283" s="50" t="s">
        <v>255</v>
      </c>
      <c r="D283" s="51">
        <f>+D284+D303+D313+D349+D350+D367+D374+D406+D418+D433+D451+D482+D494+D509+D527+D547+D570+D584+D587+D607+D619+D635+D649+D657+D677+D698+D740+D743+D746+D752+D754</f>
        <v>1735716</v>
      </c>
      <c r="E283" s="51">
        <f>+E284+E303+E313+E349+E350+E367+E374+E406+E418+E433+E451+E482+E494+E509+E527+E547+E570+E584+E587+E607+E619+E635+E649+E657+E677+E698+E740+E743+E746+E752+E754</f>
        <v>1917485</v>
      </c>
      <c r="F283" s="51">
        <f>+F284+F303+F313+F349+F350+F367+F374+F406+F418+F433+F451+F482+F494+F509+F527+F547+F570+F584+F587+F607+F619+F635+F649+F657+F677+F698+F740+F743+F746+F752+F754</f>
        <v>98000</v>
      </c>
      <c r="G283" s="51">
        <f>+G284+G303+G313+G349+G350+G367+G374+G406+G418+G433+G451+G482+G494+G509+G527+G547+G570+G584+G587+G607+G619+G635+G649+G657+G677+G698+G740+G743+G746+G752+G754</f>
        <v>-420895</v>
      </c>
      <c r="H283" s="57">
        <f>E283+I283</f>
        <v>1944080</v>
      </c>
      <c r="I283" s="328">
        <f>+I284+I303+I313+I349+I350+I367+I374+I406+I418+I433+I451+I482+I494+I509+I527+I547+I570+I584+I587+I607+I619+I635+I649+I657+I677+I698+I740+I743+I746+I752+I754</f>
        <v>26595</v>
      </c>
      <c r="J283" s="51">
        <f>+J284+J303+J313+J349+J350+J367+J374+J406+J418+J433+J451+J482+J494+J509+J527+J547+J570+J584+J587+J607+J619+J635+J649+J657+J677+J698+J740+J743+J746+J752+J754+J471+J720</f>
        <v>-114603</v>
      </c>
      <c r="K283" s="51">
        <f>+K284+K303+K313+K349+K350+K367+K374+K406+K418+K433+K451+K482+K494+K509+K527+K547+K570+K584+K587+K607+K619+K635+K649+K657+K677+K698+K740+K743+K746+K752+K754+K471+K720</f>
        <v>11180</v>
      </c>
      <c r="L283" s="51">
        <f>+L284+L303+L313+L349+L350+L367+L374+L406+L418+L433+L451+L482+L494+L509+L527+L547+L570+L584+L587+L607+L619+L635+L649+L657+L677+L698+L740+L743+L746+L752+L754+L471+L720</f>
        <v>1845157</v>
      </c>
      <c r="M283" s="51">
        <f>+M284+M303+M313+M349+M350+M367+M374+M406+M418+M433+M451+M482+M494+M509+M527+M547+M570+M584+M587+M607+M619+M635+M649+M657+M677+M698+M740+M743+M746+M752+M754+M471+M720</f>
        <v>1533441.0100000002</v>
      </c>
      <c r="N283" s="77">
        <f>+N284+N303+N313+N337+N349+N350+N367+N374+N382+N394+N406+N418+N433+N451+N471+N482+N494+N509+N527+N547+N570+N584+N587+N607+N619+N635+N649+N657+N677+N698+N720+N740+N743+N746+N752+N754</f>
        <v>2074593</v>
      </c>
      <c r="P283" s="170"/>
      <c r="Q283" s="170"/>
      <c r="R283"/>
      <c r="S283"/>
      <c r="T283"/>
    </row>
    <row r="284" spans="1:20" ht="14.1" customHeight="1" x14ac:dyDescent="0.2">
      <c r="A284" s="78" t="s">
        <v>256</v>
      </c>
      <c r="B284" s="79"/>
      <c r="C284" s="80" t="s">
        <v>257</v>
      </c>
      <c r="D284" s="90">
        <f>+D285+D286</f>
        <v>61549</v>
      </c>
      <c r="E284" s="90">
        <f>+E285+E286</f>
        <v>47205</v>
      </c>
      <c r="F284" s="90">
        <f>+F285+F286</f>
        <v>0</v>
      </c>
      <c r="G284" s="288">
        <f t="shared" ref="G284:G327" si="84">F284-E284</f>
        <v>-47205</v>
      </c>
      <c r="H284" s="117">
        <f t="shared" si="70"/>
        <v>47205</v>
      </c>
      <c r="I284" s="289">
        <f>+I285+I286</f>
        <v>0</v>
      </c>
      <c r="J284" s="86">
        <f>+J285+J286</f>
        <v>0</v>
      </c>
      <c r="K284" s="86">
        <f t="shared" ref="K284:M284" si="85">+K285+K286</f>
        <v>0</v>
      </c>
      <c r="L284" s="86">
        <f t="shared" si="85"/>
        <v>47205</v>
      </c>
      <c r="M284" s="86">
        <f t="shared" si="85"/>
        <v>40591.050000000003</v>
      </c>
      <c r="N284" s="250">
        <f>+N285+N286</f>
        <v>47205</v>
      </c>
      <c r="O284" s="161"/>
      <c r="P284" s="170"/>
      <c r="Q284" s="170"/>
      <c r="R284"/>
      <c r="S284"/>
      <c r="T284"/>
    </row>
    <row r="285" spans="1:20" ht="14.1" customHeight="1" x14ac:dyDescent="0.2">
      <c r="A285" s="53"/>
      <c r="B285" s="60" t="s">
        <v>137</v>
      </c>
      <c r="C285" s="61" t="s">
        <v>138</v>
      </c>
      <c r="D285" s="29">
        <v>26939</v>
      </c>
      <c r="E285" s="168">
        <v>27615</v>
      </c>
      <c r="F285" s="29"/>
      <c r="G285" s="324">
        <f t="shared" si="84"/>
        <v>-27615</v>
      </c>
      <c r="H285" s="172">
        <f t="shared" si="70"/>
        <v>27615</v>
      </c>
      <c r="I285" s="228"/>
      <c r="J285" s="201"/>
      <c r="K285" s="201"/>
      <c r="L285" s="21">
        <v>27615</v>
      </c>
      <c r="M285" s="27">
        <v>24570.880000000001</v>
      </c>
      <c r="N285" s="246">
        <v>27615</v>
      </c>
      <c r="O285" s="161"/>
      <c r="P285" s="170"/>
      <c r="Q285" s="170"/>
      <c r="R285"/>
      <c r="S285"/>
      <c r="T285"/>
    </row>
    <row r="286" spans="1:20" ht="14.1" customHeight="1" x14ac:dyDescent="0.2">
      <c r="A286" s="53"/>
      <c r="B286" s="60" t="s">
        <v>139</v>
      </c>
      <c r="C286" s="61" t="s">
        <v>140</v>
      </c>
      <c r="D286" s="29">
        <f t="shared" ref="D286:E286" si="86">+D287+D288+D297+D298+D299+D300+D301+D302</f>
        <v>34610</v>
      </c>
      <c r="E286" s="168">
        <f t="shared" si="86"/>
        <v>19590</v>
      </c>
      <c r="F286" s="29">
        <f>+F287+F288+F297+F298+F299+F300+F302</f>
        <v>0</v>
      </c>
      <c r="G286" s="324">
        <f t="shared" si="84"/>
        <v>-19590</v>
      </c>
      <c r="H286" s="172">
        <f t="shared" si="70"/>
        <v>19590</v>
      </c>
      <c r="I286" s="228">
        <f>+I287+I288+I297+I298+I299+I300+I302</f>
        <v>0</v>
      </c>
      <c r="J286" s="201">
        <f>+J287+J288+J297+J298+J299+J300+J301+J302</f>
        <v>0</v>
      </c>
      <c r="K286" s="201">
        <f t="shared" ref="K286:M286" si="87">+K287+K288+K297+K298+K299+K300+K301+K302</f>
        <v>0</v>
      </c>
      <c r="L286" s="201">
        <f t="shared" si="87"/>
        <v>19590</v>
      </c>
      <c r="M286" s="201">
        <f t="shared" si="87"/>
        <v>16020.170000000002</v>
      </c>
      <c r="N286" s="246">
        <f>+N287+N288+N297+N298+N299+N300+N301+N302</f>
        <v>19590</v>
      </c>
      <c r="O286" s="161"/>
      <c r="P286" s="170"/>
      <c r="Q286" s="170"/>
      <c r="R286"/>
      <c r="S286"/>
      <c r="T286"/>
    </row>
    <row r="287" spans="1:20" ht="14.1" customHeight="1" x14ac:dyDescent="0.2">
      <c r="A287" s="53"/>
      <c r="B287" s="54" t="s">
        <v>141</v>
      </c>
      <c r="C287" s="55" t="s">
        <v>215</v>
      </c>
      <c r="D287" s="28">
        <v>136</v>
      </c>
      <c r="E287" s="172">
        <v>150</v>
      </c>
      <c r="F287" s="28"/>
      <c r="G287" s="324">
        <f t="shared" si="84"/>
        <v>-150</v>
      </c>
      <c r="H287" s="172">
        <f t="shared" si="70"/>
        <v>150</v>
      </c>
      <c r="I287" s="230"/>
      <c r="J287" s="173"/>
      <c r="K287" s="173"/>
      <c r="L287" s="173">
        <v>150</v>
      </c>
      <c r="M287" s="173">
        <v>118</v>
      </c>
      <c r="N287" s="251">
        <v>150</v>
      </c>
      <c r="O287" s="161"/>
      <c r="P287" s="170"/>
      <c r="Q287" s="170"/>
      <c r="R287"/>
      <c r="S287"/>
      <c r="T287"/>
    </row>
    <row r="288" spans="1:20" ht="14.1" customHeight="1" x14ac:dyDescent="0.2">
      <c r="A288" s="53"/>
      <c r="B288" s="54" t="s">
        <v>155</v>
      </c>
      <c r="C288" s="55" t="s">
        <v>146</v>
      </c>
      <c r="D288" s="28">
        <f>+D289+D290+D291+D292+D293+D294+D295+D296</f>
        <v>17407</v>
      </c>
      <c r="E288" s="172">
        <f>SUM(E289:E296)</f>
        <v>14190</v>
      </c>
      <c r="F288" s="28"/>
      <c r="G288" s="324">
        <f t="shared" si="84"/>
        <v>-14190</v>
      </c>
      <c r="H288" s="172">
        <f t="shared" si="70"/>
        <v>14190</v>
      </c>
      <c r="I288" s="230"/>
      <c r="J288" s="173"/>
      <c r="K288" s="173"/>
      <c r="L288" s="294">
        <v>14190</v>
      </c>
      <c r="M288" s="304">
        <v>12552.12</v>
      </c>
      <c r="N288" s="251">
        <f>+N289+N290+N291+N292+N293+N294+N295+N296</f>
        <v>14190</v>
      </c>
      <c r="O288" s="161"/>
      <c r="P288" s="170"/>
      <c r="Q288" s="170"/>
      <c r="R288"/>
      <c r="S288"/>
      <c r="T288"/>
    </row>
    <row r="289" spans="1:20" s="5" customFormat="1" ht="14.1" customHeight="1" x14ac:dyDescent="0.2">
      <c r="A289" s="121"/>
      <c r="B289" s="126"/>
      <c r="C289" s="115" t="s">
        <v>156</v>
      </c>
      <c r="D289" s="116">
        <v>8396</v>
      </c>
      <c r="E289" s="191">
        <v>6200</v>
      </c>
      <c r="F289" s="116"/>
      <c r="G289" s="327"/>
      <c r="H289" s="172">
        <f t="shared" si="70"/>
        <v>6200</v>
      </c>
      <c r="I289" s="330"/>
      <c r="J289" s="227"/>
      <c r="K289" s="227"/>
      <c r="L289" s="294">
        <v>0</v>
      </c>
      <c r="M289" s="304">
        <v>6314.75</v>
      </c>
      <c r="N289" s="255">
        <v>6200</v>
      </c>
      <c r="O289" s="219"/>
      <c r="P289" s="170"/>
      <c r="Q289" s="170"/>
      <c r="R289"/>
      <c r="S289"/>
      <c r="T289"/>
    </row>
    <row r="290" spans="1:20" s="5" customFormat="1" ht="14.1" customHeight="1" x14ac:dyDescent="0.2">
      <c r="A290" s="121"/>
      <c r="B290" s="126"/>
      <c r="C290" s="115" t="s">
        <v>157</v>
      </c>
      <c r="D290" s="116">
        <v>3187</v>
      </c>
      <c r="E290" s="191">
        <v>2700</v>
      </c>
      <c r="F290" s="116"/>
      <c r="G290" s="327"/>
      <c r="H290" s="172">
        <f t="shared" si="70"/>
        <v>2700</v>
      </c>
      <c r="I290" s="330"/>
      <c r="J290" s="227"/>
      <c r="K290" s="227"/>
      <c r="L290" s="294">
        <v>0</v>
      </c>
      <c r="M290" s="304">
        <v>2073.2399999999998</v>
      </c>
      <c r="N290" s="255">
        <v>2700</v>
      </c>
      <c r="O290" s="219"/>
      <c r="P290" s="170"/>
      <c r="Q290" s="170"/>
      <c r="R290"/>
      <c r="S290"/>
      <c r="T290"/>
    </row>
    <row r="291" spans="1:20" s="5" customFormat="1" ht="14.1" customHeight="1" x14ac:dyDescent="0.2">
      <c r="A291" s="121"/>
      <c r="B291" s="126"/>
      <c r="C291" s="115" t="s">
        <v>158</v>
      </c>
      <c r="D291" s="116">
        <v>263</v>
      </c>
      <c r="E291" s="191">
        <v>500</v>
      </c>
      <c r="F291" s="116"/>
      <c r="G291" s="327"/>
      <c r="H291" s="172">
        <f t="shared" si="70"/>
        <v>500</v>
      </c>
      <c r="I291" s="330"/>
      <c r="J291" s="227"/>
      <c r="K291" s="227"/>
      <c r="L291" s="294">
        <v>0</v>
      </c>
      <c r="M291" s="304">
        <v>486.43</v>
      </c>
      <c r="N291" s="255">
        <v>500</v>
      </c>
      <c r="O291" s="219"/>
      <c r="P291" s="170"/>
      <c r="Q291" s="170"/>
      <c r="R291"/>
      <c r="S291"/>
      <c r="T291"/>
    </row>
    <row r="292" spans="1:20" s="5" customFormat="1" ht="14.1" customHeight="1" x14ac:dyDescent="0.2">
      <c r="A292" s="121"/>
      <c r="B292" s="126"/>
      <c r="C292" s="115" t="s">
        <v>159</v>
      </c>
      <c r="D292" s="116">
        <v>1739</v>
      </c>
      <c r="E292" s="191">
        <v>2000</v>
      </c>
      <c r="F292" s="116"/>
      <c r="G292" s="327"/>
      <c r="H292" s="172">
        <f t="shared" si="70"/>
        <v>2000</v>
      </c>
      <c r="I292" s="330"/>
      <c r="J292" s="227"/>
      <c r="K292" s="227"/>
      <c r="L292" s="294">
        <v>0</v>
      </c>
      <c r="M292" s="304">
        <v>1801.39</v>
      </c>
      <c r="N292" s="255">
        <v>2000</v>
      </c>
      <c r="O292" s="219"/>
      <c r="P292" s="170"/>
      <c r="Q292" s="170"/>
      <c r="R292"/>
      <c r="S292"/>
      <c r="T292"/>
    </row>
    <row r="293" spans="1:20" s="5" customFormat="1" ht="14.1" customHeight="1" x14ac:dyDescent="0.2">
      <c r="A293" s="121"/>
      <c r="B293" s="126"/>
      <c r="C293" s="115" t="s">
        <v>160</v>
      </c>
      <c r="D293" s="116">
        <v>191</v>
      </c>
      <c r="E293" s="191">
        <v>200</v>
      </c>
      <c r="F293" s="116"/>
      <c r="G293" s="327"/>
      <c r="H293" s="172">
        <f t="shared" si="70"/>
        <v>200</v>
      </c>
      <c r="I293" s="330"/>
      <c r="J293" s="227"/>
      <c r="K293" s="227"/>
      <c r="L293" s="294">
        <v>0</v>
      </c>
      <c r="M293" s="304">
        <v>517.11</v>
      </c>
      <c r="N293" s="255">
        <v>200</v>
      </c>
      <c r="O293" s="219"/>
      <c r="P293" s="170"/>
      <c r="Q293" s="170"/>
      <c r="R293"/>
      <c r="S293"/>
      <c r="T293"/>
    </row>
    <row r="294" spans="1:20" s="5" customFormat="1" ht="14.1" customHeight="1" x14ac:dyDescent="0.2">
      <c r="A294" s="121"/>
      <c r="B294" s="126"/>
      <c r="C294" s="115" t="s">
        <v>716</v>
      </c>
      <c r="D294" s="116">
        <v>466</v>
      </c>
      <c r="E294" s="191">
        <v>450</v>
      </c>
      <c r="F294" s="116"/>
      <c r="G294" s="327"/>
      <c r="H294" s="172">
        <f t="shared" si="70"/>
        <v>450</v>
      </c>
      <c r="I294" s="330"/>
      <c r="J294" s="227"/>
      <c r="K294" s="227"/>
      <c r="L294" s="294">
        <v>0</v>
      </c>
      <c r="M294" s="304">
        <v>777</v>
      </c>
      <c r="N294" s="255">
        <v>450</v>
      </c>
      <c r="O294" s="219"/>
      <c r="P294" s="170"/>
      <c r="Q294" s="170"/>
      <c r="R294"/>
      <c r="S294"/>
      <c r="T294"/>
    </row>
    <row r="295" spans="1:20" s="5" customFormat="1" ht="14.1" customHeight="1" x14ac:dyDescent="0.2">
      <c r="A295" s="121"/>
      <c r="B295" s="126"/>
      <c r="C295" s="115" t="s">
        <v>238</v>
      </c>
      <c r="D295" s="116">
        <v>2800</v>
      </c>
      <c r="E295" s="191">
        <v>2000</v>
      </c>
      <c r="F295" s="116"/>
      <c r="G295" s="327"/>
      <c r="H295" s="172">
        <f t="shared" si="70"/>
        <v>2000</v>
      </c>
      <c r="I295" s="330"/>
      <c r="J295" s="227"/>
      <c r="K295" s="227"/>
      <c r="L295" s="294">
        <v>0</v>
      </c>
      <c r="M295" s="304">
        <v>373.2</v>
      </c>
      <c r="N295" s="255">
        <v>2000</v>
      </c>
      <c r="O295" s="219"/>
      <c r="P295" s="170"/>
      <c r="Q295" s="170"/>
      <c r="R295"/>
      <c r="S295"/>
      <c r="T295"/>
    </row>
    <row r="296" spans="1:20" s="5" customFormat="1" ht="14.1" customHeight="1" x14ac:dyDescent="0.2">
      <c r="A296" s="121"/>
      <c r="B296" s="126"/>
      <c r="C296" s="115" t="s">
        <v>717</v>
      </c>
      <c r="D296" s="116">
        <v>365</v>
      </c>
      <c r="E296" s="191">
        <v>140</v>
      </c>
      <c r="F296" s="116"/>
      <c r="G296" s="327"/>
      <c r="H296" s="172">
        <f t="shared" si="70"/>
        <v>140</v>
      </c>
      <c r="I296" s="330"/>
      <c r="J296" s="227"/>
      <c r="K296" s="227"/>
      <c r="L296" s="294">
        <v>0</v>
      </c>
      <c r="M296" s="294">
        <v>209</v>
      </c>
      <c r="N296" s="255">
        <v>140</v>
      </c>
      <c r="O296" s="219"/>
      <c r="P296" s="170"/>
      <c r="Q296" s="170"/>
      <c r="R296"/>
      <c r="S296"/>
      <c r="T296"/>
    </row>
    <row r="297" spans="1:20" ht="14.1" customHeight="1" x14ac:dyDescent="0.2">
      <c r="A297" s="53"/>
      <c r="B297" s="54" t="s">
        <v>165</v>
      </c>
      <c r="C297" s="55" t="s">
        <v>166</v>
      </c>
      <c r="D297" s="28">
        <v>4039</v>
      </c>
      <c r="E297" s="172">
        <v>2000</v>
      </c>
      <c r="F297" s="65"/>
      <c r="G297" s="324">
        <f t="shared" si="84"/>
        <v>-2000</v>
      </c>
      <c r="H297" s="172">
        <f t="shared" si="70"/>
        <v>2000</v>
      </c>
      <c r="I297" s="230"/>
      <c r="J297" s="173"/>
      <c r="K297" s="173"/>
      <c r="L297" s="173">
        <v>2000</v>
      </c>
      <c r="M297" s="173">
        <v>10</v>
      </c>
      <c r="N297" s="251">
        <v>2000</v>
      </c>
      <c r="O297" s="161"/>
      <c r="P297" s="170"/>
      <c r="Q297" s="170"/>
      <c r="R297"/>
      <c r="S297"/>
      <c r="T297"/>
    </row>
    <row r="298" spans="1:20" ht="14.1" customHeight="1" x14ac:dyDescent="0.2">
      <c r="A298" s="53"/>
      <c r="B298" s="54" t="s">
        <v>167</v>
      </c>
      <c r="C298" s="55" t="s">
        <v>147</v>
      </c>
      <c r="D298" s="28">
        <v>144</v>
      </c>
      <c r="E298" s="172">
        <v>200</v>
      </c>
      <c r="F298" s="28"/>
      <c r="G298" s="324">
        <f t="shared" si="84"/>
        <v>-200</v>
      </c>
      <c r="H298" s="172">
        <f t="shared" si="70"/>
        <v>200</v>
      </c>
      <c r="I298" s="230"/>
      <c r="J298" s="173"/>
      <c r="K298" s="173"/>
      <c r="L298" s="173">
        <v>200</v>
      </c>
      <c r="M298" s="173">
        <v>118.94</v>
      </c>
      <c r="N298" s="251">
        <v>200</v>
      </c>
      <c r="O298" s="161"/>
      <c r="P298" s="170"/>
      <c r="Q298" s="170"/>
      <c r="R298"/>
      <c r="S298"/>
      <c r="T298"/>
    </row>
    <row r="299" spans="1:20" ht="14.1" customHeight="1" x14ac:dyDescent="0.2">
      <c r="A299" s="53"/>
      <c r="B299" s="54" t="s">
        <v>168</v>
      </c>
      <c r="C299" s="55" t="s">
        <v>169</v>
      </c>
      <c r="D299" s="28">
        <v>10216</v>
      </c>
      <c r="E299" s="172">
        <v>2500</v>
      </c>
      <c r="F299" s="28"/>
      <c r="G299" s="324">
        <f t="shared" si="84"/>
        <v>-2500</v>
      </c>
      <c r="H299" s="172">
        <f t="shared" si="70"/>
        <v>2500</v>
      </c>
      <c r="I299" s="230"/>
      <c r="J299" s="173"/>
      <c r="K299" s="173"/>
      <c r="L299" s="173">
        <v>2500</v>
      </c>
      <c r="M299" s="173">
        <v>2181.11</v>
      </c>
      <c r="N299" s="251">
        <v>2500</v>
      </c>
      <c r="O299" s="161"/>
      <c r="P299" s="170"/>
      <c r="Q299" s="170"/>
      <c r="R299"/>
      <c r="S299"/>
      <c r="T299"/>
    </row>
    <row r="300" spans="1:20" ht="14.1" customHeight="1" x14ac:dyDescent="0.2">
      <c r="A300" s="53"/>
      <c r="B300" s="54">
        <v>5522</v>
      </c>
      <c r="C300" s="55" t="s">
        <v>173</v>
      </c>
      <c r="D300" s="28">
        <v>0</v>
      </c>
      <c r="E300" s="172">
        <v>50</v>
      </c>
      <c r="F300" s="28"/>
      <c r="G300" s="324">
        <f t="shared" si="84"/>
        <v>-50</v>
      </c>
      <c r="H300" s="172">
        <f t="shared" si="70"/>
        <v>50</v>
      </c>
      <c r="I300" s="230"/>
      <c r="J300" s="173"/>
      <c r="K300" s="173"/>
      <c r="L300" s="173">
        <v>50</v>
      </c>
      <c r="M300" s="173">
        <v>0</v>
      </c>
      <c r="N300" s="251">
        <v>50</v>
      </c>
      <c r="O300" s="161"/>
      <c r="P300" s="170"/>
      <c r="Q300" s="170"/>
      <c r="R300"/>
      <c r="S300"/>
      <c r="T300"/>
    </row>
    <row r="301" spans="1:20" ht="14.1" customHeight="1" x14ac:dyDescent="0.2">
      <c r="A301" s="53"/>
      <c r="B301" s="54" t="s">
        <v>174</v>
      </c>
      <c r="C301" s="55" t="s">
        <v>175</v>
      </c>
      <c r="D301" s="28">
        <v>949</v>
      </c>
      <c r="E301" s="172">
        <v>0</v>
      </c>
      <c r="F301" s="28"/>
      <c r="G301" s="324">
        <f t="shared" si="84"/>
        <v>0</v>
      </c>
      <c r="H301" s="172">
        <f t="shared" si="70"/>
        <v>0</v>
      </c>
      <c r="I301" s="230"/>
      <c r="J301" s="173"/>
      <c r="K301" s="173"/>
      <c r="L301" s="173"/>
      <c r="M301" s="173"/>
      <c r="N301" s="251"/>
      <c r="O301" s="161"/>
      <c r="P301" s="170"/>
      <c r="Q301" s="170"/>
      <c r="R301"/>
      <c r="S301"/>
      <c r="T301"/>
    </row>
    <row r="302" spans="1:20" ht="14.1" customHeight="1" x14ac:dyDescent="0.2">
      <c r="A302" s="53"/>
      <c r="B302" s="54" t="s">
        <v>199</v>
      </c>
      <c r="C302" s="55" t="s">
        <v>148</v>
      </c>
      <c r="D302" s="28">
        <v>1719</v>
      </c>
      <c r="E302" s="172">
        <v>500</v>
      </c>
      <c r="F302" s="28"/>
      <c r="G302" s="324">
        <f t="shared" si="84"/>
        <v>-500</v>
      </c>
      <c r="H302" s="172">
        <f t="shared" si="70"/>
        <v>500</v>
      </c>
      <c r="I302" s="230"/>
      <c r="J302" s="173"/>
      <c r="K302" s="173"/>
      <c r="L302" s="173">
        <v>500</v>
      </c>
      <c r="M302" s="173">
        <v>1040</v>
      </c>
      <c r="N302" s="251">
        <v>500</v>
      </c>
      <c r="O302" s="161"/>
      <c r="P302" s="170"/>
      <c r="Q302" s="170"/>
      <c r="R302"/>
      <c r="S302"/>
      <c r="T302"/>
    </row>
    <row r="303" spans="1:20" ht="14.1" customHeight="1" x14ac:dyDescent="0.2">
      <c r="A303" s="93" t="s">
        <v>258</v>
      </c>
      <c r="B303" s="79"/>
      <c r="C303" s="80" t="s">
        <v>259</v>
      </c>
      <c r="D303" s="90">
        <f>+D304+D305</f>
        <v>56753</v>
      </c>
      <c r="E303" s="90">
        <f>+E305</f>
        <v>42000</v>
      </c>
      <c r="F303" s="90">
        <f t="shared" ref="F303:H303" si="88">+F305</f>
        <v>0</v>
      </c>
      <c r="G303" s="86">
        <f t="shared" si="88"/>
        <v>0</v>
      </c>
      <c r="H303" s="117">
        <f t="shared" si="88"/>
        <v>52000</v>
      </c>
      <c r="I303" s="289">
        <f>+I305</f>
        <v>10000</v>
      </c>
      <c r="J303" s="86">
        <f>+J304+J305</f>
        <v>-4500</v>
      </c>
      <c r="K303" s="86">
        <f t="shared" ref="K303:M303" si="89">+K304+K305</f>
        <v>3000</v>
      </c>
      <c r="L303" s="86">
        <f t="shared" si="89"/>
        <v>50500</v>
      </c>
      <c r="M303" s="86">
        <f t="shared" si="89"/>
        <v>43909</v>
      </c>
      <c r="N303" s="250">
        <f>+N304+N305</f>
        <v>52000</v>
      </c>
      <c r="O303" s="161"/>
      <c r="P303" s="170"/>
      <c r="Q303" s="170"/>
      <c r="R303"/>
      <c r="S303"/>
      <c r="T303"/>
    </row>
    <row r="304" spans="1:20" s="171" customFormat="1" ht="14.1" customHeight="1" x14ac:dyDescent="0.2">
      <c r="A304" s="208"/>
      <c r="B304" s="179">
        <v>45</v>
      </c>
      <c r="C304" s="204" t="s">
        <v>260</v>
      </c>
      <c r="D304" s="172">
        <v>29710</v>
      </c>
      <c r="E304" s="172"/>
      <c r="F304" s="168"/>
      <c r="G304" s="232"/>
      <c r="H304" s="172">
        <f t="shared" si="70"/>
        <v>0</v>
      </c>
      <c r="I304" s="228"/>
      <c r="J304" s="201">
        <v>500</v>
      </c>
      <c r="K304" s="201">
        <v>29600</v>
      </c>
      <c r="L304" s="201">
        <v>28100</v>
      </c>
      <c r="M304" s="201">
        <v>28160</v>
      </c>
      <c r="N304" s="252">
        <v>28000</v>
      </c>
      <c r="O304" s="186"/>
      <c r="P304" s="170"/>
      <c r="Q304" s="170"/>
      <c r="R304"/>
      <c r="S304"/>
      <c r="T304"/>
    </row>
    <row r="305" spans="1:20" s="171" customFormat="1" ht="14.1" customHeight="1" x14ac:dyDescent="0.2">
      <c r="A305" s="208"/>
      <c r="B305" s="179">
        <v>55</v>
      </c>
      <c r="C305" s="204" t="s">
        <v>140</v>
      </c>
      <c r="D305" s="172">
        <f>SUM(D306:D312)</f>
        <v>27043</v>
      </c>
      <c r="E305" s="172">
        <v>42000</v>
      </c>
      <c r="F305" s="168"/>
      <c r="G305" s="232"/>
      <c r="H305" s="172">
        <f t="shared" si="70"/>
        <v>52000</v>
      </c>
      <c r="I305" s="228">
        <v>10000</v>
      </c>
      <c r="J305" s="201">
        <f>SUM(J306:J312)</f>
        <v>-5000</v>
      </c>
      <c r="K305" s="201">
        <f t="shared" ref="K305:M305" si="90">SUM(K306:K312)</f>
        <v>-26600</v>
      </c>
      <c r="L305" s="201">
        <f t="shared" si="90"/>
        <v>22400</v>
      </c>
      <c r="M305" s="201">
        <f t="shared" si="90"/>
        <v>15749</v>
      </c>
      <c r="N305" s="252">
        <v>24000</v>
      </c>
      <c r="O305" s="186"/>
      <c r="P305" s="170"/>
      <c r="Q305" s="170"/>
      <c r="R305"/>
      <c r="S305"/>
      <c r="T305"/>
    </row>
    <row r="306" spans="1:20" s="171" customFormat="1" ht="14.1" customHeight="1" x14ac:dyDescent="0.2">
      <c r="A306" s="208"/>
      <c r="B306" s="179">
        <v>5500</v>
      </c>
      <c r="C306" s="204" t="s">
        <v>151</v>
      </c>
      <c r="D306" s="172">
        <v>350</v>
      </c>
      <c r="E306" s="172"/>
      <c r="F306" s="168"/>
      <c r="G306" s="232"/>
      <c r="H306" s="172">
        <f t="shared" si="70"/>
        <v>0</v>
      </c>
      <c r="I306" s="228"/>
      <c r="J306" s="201"/>
      <c r="K306" s="173">
        <v>2000</v>
      </c>
      <c r="L306" s="173">
        <v>2000</v>
      </c>
      <c r="M306" s="173">
        <v>2242</v>
      </c>
      <c r="N306" s="252"/>
      <c r="O306" s="186"/>
      <c r="P306" s="170"/>
      <c r="Q306" s="170"/>
      <c r="R306"/>
      <c r="S306"/>
      <c r="T306"/>
    </row>
    <row r="307" spans="1:20" s="171" customFormat="1" ht="14.1" customHeight="1" x14ac:dyDescent="0.2">
      <c r="A307" s="208"/>
      <c r="B307" s="179">
        <v>5504</v>
      </c>
      <c r="C307" s="204" t="s">
        <v>154</v>
      </c>
      <c r="D307" s="172">
        <v>663</v>
      </c>
      <c r="E307" s="172"/>
      <c r="F307" s="168"/>
      <c r="G307" s="232"/>
      <c r="H307" s="172">
        <f t="shared" ref="H307:H413" si="91">E307+I307</f>
        <v>0</v>
      </c>
      <c r="I307" s="228"/>
      <c r="J307" s="201"/>
      <c r="K307" s="173"/>
      <c r="L307" s="173"/>
      <c r="M307" s="173">
        <v>210</v>
      </c>
      <c r="N307" s="252"/>
      <c r="O307" s="186"/>
      <c r="P307" s="170"/>
      <c r="Q307" s="170"/>
      <c r="R307"/>
      <c r="S307"/>
      <c r="T307"/>
    </row>
    <row r="308" spans="1:20" s="171" customFormat="1" ht="14.1" customHeight="1" x14ac:dyDescent="0.2">
      <c r="A308" s="208"/>
      <c r="B308" s="179">
        <v>5511</v>
      </c>
      <c r="C308" s="204" t="s">
        <v>262</v>
      </c>
      <c r="D308" s="172">
        <v>1622</v>
      </c>
      <c r="E308" s="172"/>
      <c r="F308" s="168"/>
      <c r="G308" s="232"/>
      <c r="H308" s="172">
        <f t="shared" si="91"/>
        <v>0</v>
      </c>
      <c r="I308" s="228"/>
      <c r="J308" s="201"/>
      <c r="K308" s="173"/>
      <c r="L308" s="173"/>
      <c r="M308" s="173"/>
      <c r="N308" s="252"/>
      <c r="O308" s="186"/>
      <c r="P308" s="170"/>
      <c r="Q308" s="170"/>
      <c r="R308"/>
      <c r="S308"/>
      <c r="T308"/>
    </row>
    <row r="309" spans="1:20" s="171" customFormat="1" ht="14.1" customHeight="1" x14ac:dyDescent="0.2">
      <c r="A309" s="208"/>
      <c r="B309" s="179">
        <v>5513</v>
      </c>
      <c r="C309" s="204" t="s">
        <v>166</v>
      </c>
      <c r="D309" s="172">
        <v>143</v>
      </c>
      <c r="E309" s="172"/>
      <c r="F309" s="168"/>
      <c r="G309" s="232"/>
      <c r="H309" s="172">
        <f t="shared" si="91"/>
        <v>0</v>
      </c>
      <c r="I309" s="228"/>
      <c r="J309" s="201"/>
      <c r="K309" s="173"/>
      <c r="L309" s="173"/>
      <c r="M309" s="173">
        <v>10</v>
      </c>
      <c r="N309" s="252"/>
      <c r="O309" s="186"/>
      <c r="P309" s="170"/>
      <c r="Q309" s="170"/>
      <c r="R309"/>
      <c r="S309"/>
      <c r="T309"/>
    </row>
    <row r="310" spans="1:20" s="171" customFormat="1" ht="14.1" customHeight="1" x14ac:dyDescent="0.2">
      <c r="A310" s="208"/>
      <c r="B310" s="179">
        <v>5515</v>
      </c>
      <c r="C310" s="204" t="s">
        <v>169</v>
      </c>
      <c r="D310" s="172">
        <v>3746</v>
      </c>
      <c r="E310" s="172"/>
      <c r="F310" s="168"/>
      <c r="G310" s="232"/>
      <c r="H310" s="172">
        <f t="shared" si="91"/>
        <v>0</v>
      </c>
      <c r="I310" s="228"/>
      <c r="J310" s="201"/>
      <c r="K310" s="173"/>
      <c r="L310" s="173"/>
      <c r="M310" s="173">
        <v>889</v>
      </c>
      <c r="N310" s="252"/>
      <c r="O310" s="186"/>
      <c r="P310" s="170"/>
      <c r="Q310" s="170"/>
      <c r="R310"/>
      <c r="S310"/>
      <c r="T310"/>
    </row>
    <row r="311" spans="1:20" s="171" customFormat="1" ht="14.1" customHeight="1" x14ac:dyDescent="0.2">
      <c r="A311" s="208"/>
      <c r="B311" s="179">
        <v>5525</v>
      </c>
      <c r="C311" s="204" t="s">
        <v>175</v>
      </c>
      <c r="D311" s="172">
        <v>6015</v>
      </c>
      <c r="E311" s="172"/>
      <c r="F311" s="168"/>
      <c r="G311" s="232"/>
      <c r="H311" s="172">
        <f t="shared" si="91"/>
        <v>0</v>
      </c>
      <c r="I311" s="228"/>
      <c r="J311" s="201"/>
      <c r="K311" s="173">
        <v>-33600</v>
      </c>
      <c r="L311" s="173">
        <v>20400</v>
      </c>
      <c r="M311" s="173">
        <v>7503</v>
      </c>
      <c r="N311" s="252"/>
      <c r="O311" s="186"/>
      <c r="P311" s="170"/>
      <c r="Q311" s="170"/>
      <c r="R311"/>
      <c r="S311"/>
      <c r="T311"/>
    </row>
    <row r="312" spans="1:20" s="203" customFormat="1" ht="14.1" customHeight="1" x14ac:dyDescent="0.2">
      <c r="A312" s="208"/>
      <c r="B312" s="179">
        <v>5540</v>
      </c>
      <c r="C312" s="204" t="s">
        <v>148</v>
      </c>
      <c r="D312" s="172">
        <v>14504</v>
      </c>
      <c r="E312" s="172"/>
      <c r="F312" s="172"/>
      <c r="G312" s="232"/>
      <c r="H312" s="172">
        <f t="shared" si="91"/>
        <v>0</v>
      </c>
      <c r="I312" s="230"/>
      <c r="J312" s="173">
        <v>-5000</v>
      </c>
      <c r="K312" s="173">
        <v>5000</v>
      </c>
      <c r="L312" s="173"/>
      <c r="M312" s="173">
        <v>4895</v>
      </c>
      <c r="N312" s="253"/>
      <c r="O312" s="185"/>
      <c r="P312" s="170"/>
      <c r="Q312" s="170"/>
      <c r="R312"/>
      <c r="S312"/>
      <c r="T312"/>
    </row>
    <row r="313" spans="1:20" ht="14.1" customHeight="1" x14ac:dyDescent="0.2">
      <c r="A313" s="93" t="s">
        <v>263</v>
      </c>
      <c r="B313" s="79"/>
      <c r="C313" s="80" t="s">
        <v>264</v>
      </c>
      <c r="D313" s="90">
        <f t="shared" ref="D313:I313" si="92">+D314+D315</f>
        <v>318030</v>
      </c>
      <c r="E313" s="90">
        <f t="shared" si="92"/>
        <v>344280</v>
      </c>
      <c r="F313" s="90">
        <f t="shared" si="92"/>
        <v>0</v>
      </c>
      <c r="G313" s="86">
        <f t="shared" si="92"/>
        <v>-250080</v>
      </c>
      <c r="H313" s="117">
        <f t="shared" si="92"/>
        <v>357280</v>
      </c>
      <c r="I313" s="289">
        <f t="shared" si="92"/>
        <v>13000</v>
      </c>
      <c r="J313" s="86">
        <f>+J314+J315</f>
        <v>-15000</v>
      </c>
      <c r="K313" s="86">
        <f t="shared" ref="K313:M313" si="93">+K314+K315</f>
        <v>0</v>
      </c>
      <c r="L313" s="86">
        <f t="shared" si="93"/>
        <v>342280</v>
      </c>
      <c r="M313" s="86">
        <f t="shared" si="93"/>
        <v>286410.29000000004</v>
      </c>
      <c r="N313" s="89">
        <f>+N314+N315</f>
        <v>78210</v>
      </c>
      <c r="O313" s="161"/>
      <c r="P313" s="170"/>
      <c r="Q313" s="170"/>
      <c r="R313"/>
      <c r="S313"/>
      <c r="T313"/>
    </row>
    <row r="314" spans="1:20" ht="14.1" customHeight="1" x14ac:dyDescent="0.2">
      <c r="A314" s="59"/>
      <c r="B314" s="60" t="s">
        <v>137</v>
      </c>
      <c r="C314" s="61" t="s">
        <v>138</v>
      </c>
      <c r="D314" s="29">
        <v>218342</v>
      </c>
      <c r="E314" s="168">
        <v>250080</v>
      </c>
      <c r="F314" s="29"/>
      <c r="G314" s="324">
        <f t="shared" si="84"/>
        <v>-250080</v>
      </c>
      <c r="H314" s="172">
        <f t="shared" si="91"/>
        <v>250080</v>
      </c>
      <c r="I314" s="228">
        <v>0</v>
      </c>
      <c r="J314" s="201">
        <v>-10000</v>
      </c>
      <c r="K314" s="201"/>
      <c r="L314">
        <v>240080</v>
      </c>
      <c r="M314" s="6">
        <v>207947.54</v>
      </c>
      <c r="N314" s="87">
        <v>19910</v>
      </c>
      <c r="P314" s="170"/>
      <c r="Q314" s="170"/>
      <c r="R314"/>
      <c r="S314"/>
      <c r="T314"/>
    </row>
    <row r="315" spans="1:20" ht="14.1" customHeight="1" x14ac:dyDescent="0.2">
      <c r="A315" s="53"/>
      <c r="B315" s="60" t="s">
        <v>139</v>
      </c>
      <c r="C315" s="61" t="s">
        <v>140</v>
      </c>
      <c r="D315" s="29">
        <f>+D316+D317+D318+D319+D330+D331+D332+D333+D334+D335+D336</f>
        <v>99688</v>
      </c>
      <c r="E315" s="168">
        <f>+E316+E318+E319+E330+E331+E332+E333+E334+E335+E336</f>
        <v>94200</v>
      </c>
      <c r="F315" s="29">
        <f>+F316+F318+F319+F330+F331+F332+F333+F334+F335+F336</f>
        <v>0</v>
      </c>
      <c r="G315" s="324">
        <v>0</v>
      </c>
      <c r="H315" s="172">
        <f t="shared" si="91"/>
        <v>107200</v>
      </c>
      <c r="I315" s="228">
        <f>+I316+I318+I319+I330+I331+I332+I333+I334+I335+I336</f>
        <v>13000</v>
      </c>
      <c r="J315" s="201">
        <f>+J316+J317+J318+J319+J330+J331+J332+J333+J334+J335+J336</f>
        <v>-5000</v>
      </c>
      <c r="K315" s="201">
        <f t="shared" ref="K315:M315" si="94">+K316+K317+K318+K319+K330+K331+K332+K333+K334+K335+K336</f>
        <v>0</v>
      </c>
      <c r="L315" s="201">
        <f>+L316+L317+L318+L319+L330+L331+L332+L333+L334+L335+L336</f>
        <v>102200</v>
      </c>
      <c r="M315" s="201">
        <f t="shared" si="94"/>
        <v>78462.75</v>
      </c>
      <c r="N315" s="245">
        <f>+N316+N317+N318+N319+N330+N331+N332+N333+N334+N335+N336</f>
        <v>58300</v>
      </c>
      <c r="O315" s="161"/>
      <c r="P315" s="170"/>
      <c r="Q315" s="170"/>
      <c r="R315"/>
      <c r="S315"/>
      <c r="T315"/>
    </row>
    <row r="316" spans="1:20" ht="14.1" customHeight="1" x14ac:dyDescent="0.2">
      <c r="A316" s="53"/>
      <c r="B316" s="54" t="s">
        <v>141</v>
      </c>
      <c r="C316" s="55" t="s">
        <v>151</v>
      </c>
      <c r="D316" s="28">
        <v>330</v>
      </c>
      <c r="E316" s="172">
        <v>700</v>
      </c>
      <c r="F316" s="28"/>
      <c r="G316" s="324">
        <v>0</v>
      </c>
      <c r="H316" s="172">
        <f t="shared" si="91"/>
        <v>700</v>
      </c>
      <c r="I316" s="230"/>
      <c r="J316" s="173"/>
      <c r="K316" s="173"/>
      <c r="L316" s="173">
        <v>700</v>
      </c>
      <c r="M316" s="173">
        <v>317</v>
      </c>
      <c r="N316" s="251">
        <v>200</v>
      </c>
      <c r="O316" s="161"/>
      <c r="P316" s="170"/>
      <c r="Q316" s="170"/>
      <c r="R316"/>
      <c r="S316"/>
      <c r="T316"/>
    </row>
    <row r="317" spans="1:20" ht="14.1" customHeight="1" x14ac:dyDescent="0.2">
      <c r="A317" s="53"/>
      <c r="B317" s="54">
        <v>5503</v>
      </c>
      <c r="C317" s="55" t="s">
        <v>143</v>
      </c>
      <c r="D317" s="28">
        <v>586</v>
      </c>
      <c r="E317" s="172"/>
      <c r="F317" s="28"/>
      <c r="G317" s="324"/>
      <c r="H317" s="172">
        <f t="shared" si="91"/>
        <v>0</v>
      </c>
      <c r="I317" s="230"/>
      <c r="J317" s="173"/>
      <c r="K317" s="173"/>
      <c r="L317" s="173"/>
      <c r="M317" s="173">
        <v>144</v>
      </c>
      <c r="N317" s="251">
        <v>0</v>
      </c>
      <c r="O317" s="161"/>
      <c r="P317" s="170"/>
      <c r="Q317" s="170"/>
      <c r="R317"/>
      <c r="S317"/>
      <c r="T317"/>
    </row>
    <row r="318" spans="1:20" ht="14.1" customHeight="1" x14ac:dyDescent="0.2">
      <c r="A318" s="53"/>
      <c r="B318" s="54" t="s">
        <v>144</v>
      </c>
      <c r="C318" s="55" t="s">
        <v>154</v>
      </c>
      <c r="D318" s="28">
        <v>442</v>
      </c>
      <c r="E318" s="172">
        <v>1900</v>
      </c>
      <c r="F318" s="28"/>
      <c r="G318" s="324">
        <v>0</v>
      </c>
      <c r="H318" s="172">
        <f t="shared" si="91"/>
        <v>1900</v>
      </c>
      <c r="I318" s="230"/>
      <c r="J318" s="173"/>
      <c r="K318" s="173"/>
      <c r="L318" s="173">
        <v>1900</v>
      </c>
      <c r="M318" s="173">
        <v>453</v>
      </c>
      <c r="N318" s="251">
        <v>0</v>
      </c>
      <c r="O318" s="161"/>
      <c r="P318" s="170"/>
      <c r="Q318" s="170"/>
      <c r="R318"/>
      <c r="S318"/>
      <c r="T318"/>
    </row>
    <row r="319" spans="1:20" ht="14.1" customHeight="1" x14ac:dyDescent="0.2">
      <c r="A319" s="53"/>
      <c r="B319" s="54" t="s">
        <v>155</v>
      </c>
      <c r="C319" s="55" t="s">
        <v>262</v>
      </c>
      <c r="D319" s="28">
        <f>SUM(D320:D329)</f>
        <v>63901</v>
      </c>
      <c r="E319" s="172">
        <f t="shared" ref="E319" si="95">SUM(E320:E328)</f>
        <v>47100</v>
      </c>
      <c r="F319" s="28">
        <f>+F320+F321+F322+F323+F324+F325+F326+F327+F328</f>
        <v>0</v>
      </c>
      <c r="G319" s="324"/>
      <c r="H319" s="172">
        <f t="shared" si="91"/>
        <v>52100</v>
      </c>
      <c r="I319" s="230">
        <v>5000</v>
      </c>
      <c r="J319" s="173">
        <f>SUM(J320:J329)</f>
        <v>0</v>
      </c>
      <c r="K319" s="173"/>
      <c r="L319" s="173">
        <v>52100</v>
      </c>
      <c r="M319" s="173">
        <f>+M320+M321+M322+M323+M324+M325+M326+M327+M328+M329</f>
        <v>45145.93</v>
      </c>
      <c r="N319" s="247">
        <f>SUM(N320:N329)</f>
        <v>58100</v>
      </c>
      <c r="O319" s="161"/>
      <c r="P319" s="170"/>
      <c r="Q319" s="170"/>
      <c r="R319"/>
      <c r="S319"/>
      <c r="T319"/>
    </row>
    <row r="320" spans="1:20" ht="14.1" customHeight="1" x14ac:dyDescent="0.2">
      <c r="A320" s="53"/>
      <c r="B320" s="54"/>
      <c r="C320" s="115" t="s">
        <v>265</v>
      </c>
      <c r="D320" s="116">
        <v>28535</v>
      </c>
      <c r="E320" s="191">
        <v>25000</v>
      </c>
      <c r="F320" s="65"/>
      <c r="G320" s="324">
        <v>0</v>
      </c>
      <c r="H320" s="172">
        <f t="shared" si="91"/>
        <v>25000</v>
      </c>
      <c r="I320" s="230"/>
      <c r="J320" s="173"/>
      <c r="K320" s="173"/>
      <c r="L320" s="294">
        <v>0</v>
      </c>
      <c r="M320" s="304">
        <v>14545.09</v>
      </c>
      <c r="N320" s="251">
        <v>30000</v>
      </c>
      <c r="O320" s="161"/>
      <c r="P320" s="170"/>
      <c r="Q320" s="170"/>
      <c r="R320"/>
      <c r="S320"/>
      <c r="T320"/>
    </row>
    <row r="321" spans="1:20" ht="14.1" customHeight="1" x14ac:dyDescent="0.2">
      <c r="A321" s="53"/>
      <c r="B321" s="54"/>
      <c r="C321" s="115" t="s">
        <v>266</v>
      </c>
      <c r="D321" s="116">
        <v>6290</v>
      </c>
      <c r="E321" s="191">
        <v>7500</v>
      </c>
      <c r="F321" s="65"/>
      <c r="G321" s="324"/>
      <c r="H321" s="172">
        <f t="shared" si="91"/>
        <v>7500</v>
      </c>
      <c r="I321" s="230"/>
      <c r="J321" s="173"/>
      <c r="K321" s="173"/>
      <c r="L321" s="294">
        <v>0</v>
      </c>
      <c r="M321" s="304">
        <v>4457.45</v>
      </c>
      <c r="N321" s="251">
        <v>7500</v>
      </c>
      <c r="O321" s="161"/>
      <c r="P321" s="170"/>
      <c r="Q321" s="170"/>
      <c r="R321"/>
      <c r="S321"/>
      <c r="T321"/>
    </row>
    <row r="322" spans="1:20" ht="14.1" customHeight="1" x14ac:dyDescent="0.2">
      <c r="A322" s="53"/>
      <c r="B322" s="54"/>
      <c r="C322" s="115" t="s">
        <v>267</v>
      </c>
      <c r="D322" s="116">
        <v>5717</v>
      </c>
      <c r="E322" s="191">
        <v>6000</v>
      </c>
      <c r="F322" s="28"/>
      <c r="G322" s="324"/>
      <c r="H322" s="172">
        <f t="shared" si="91"/>
        <v>6000</v>
      </c>
      <c r="I322" s="230"/>
      <c r="J322" s="173"/>
      <c r="K322" s="173"/>
      <c r="L322" s="294">
        <v>0</v>
      </c>
      <c r="M322" s="304">
        <v>2957.87</v>
      </c>
      <c r="N322" s="88">
        <v>6000</v>
      </c>
      <c r="O322" s="161"/>
      <c r="P322" s="170"/>
      <c r="Q322" s="170"/>
      <c r="R322"/>
      <c r="S322"/>
      <c r="T322"/>
    </row>
    <row r="323" spans="1:20" ht="14.1" customHeight="1" x14ac:dyDescent="0.2">
      <c r="A323" s="53"/>
      <c r="B323" s="54"/>
      <c r="C323" s="115" t="s">
        <v>268</v>
      </c>
      <c r="D323" s="116">
        <v>6696</v>
      </c>
      <c r="E323" s="191">
        <v>3000</v>
      </c>
      <c r="F323" s="28"/>
      <c r="G323" s="324"/>
      <c r="H323" s="172">
        <f t="shared" si="91"/>
        <v>3000</v>
      </c>
      <c r="I323" s="230"/>
      <c r="J323" s="173"/>
      <c r="K323" s="173"/>
      <c r="L323" s="294">
        <v>0</v>
      </c>
      <c r="M323" s="304">
        <v>3882.31</v>
      </c>
      <c r="N323" s="88">
        <v>3000</v>
      </c>
      <c r="O323" s="161"/>
      <c r="P323" s="170"/>
      <c r="Q323" s="170"/>
      <c r="R323"/>
      <c r="S323"/>
      <c r="T323"/>
    </row>
    <row r="324" spans="1:20" ht="14.1" customHeight="1" x14ac:dyDescent="0.2">
      <c r="A324" s="53"/>
      <c r="B324" s="54"/>
      <c r="C324" s="115" t="s">
        <v>269</v>
      </c>
      <c r="D324" s="116">
        <v>3070</v>
      </c>
      <c r="E324" s="191">
        <v>3500</v>
      </c>
      <c r="F324" s="28"/>
      <c r="G324" s="324"/>
      <c r="H324" s="172">
        <f t="shared" si="91"/>
        <v>3500</v>
      </c>
      <c r="I324" s="230"/>
      <c r="J324" s="173"/>
      <c r="K324" s="173"/>
      <c r="L324" s="294">
        <v>0</v>
      </c>
      <c r="M324" s="304">
        <v>6202.8</v>
      </c>
      <c r="N324" s="88">
        <v>3500</v>
      </c>
      <c r="O324" s="161"/>
      <c r="P324" s="170"/>
      <c r="Q324" s="170"/>
      <c r="R324"/>
      <c r="S324"/>
      <c r="T324"/>
    </row>
    <row r="325" spans="1:20" ht="14.1" customHeight="1" x14ac:dyDescent="0.2">
      <c r="A325" s="53"/>
      <c r="B325" s="54"/>
      <c r="C325" s="115" t="s">
        <v>270</v>
      </c>
      <c r="D325" s="116">
        <v>779</v>
      </c>
      <c r="E325" s="191">
        <v>350</v>
      </c>
      <c r="F325" s="28"/>
      <c r="G325" s="324"/>
      <c r="H325" s="172">
        <f t="shared" si="91"/>
        <v>350</v>
      </c>
      <c r="I325" s="230"/>
      <c r="J325" s="173"/>
      <c r="K325" s="173"/>
      <c r="L325" s="294">
        <v>0</v>
      </c>
      <c r="M325" s="304">
        <v>934.41</v>
      </c>
      <c r="N325" s="88">
        <v>350</v>
      </c>
      <c r="O325" s="161"/>
      <c r="P325" s="170"/>
      <c r="Q325" s="170"/>
      <c r="R325"/>
      <c r="S325"/>
      <c r="T325"/>
    </row>
    <row r="326" spans="1:20" ht="14.1" customHeight="1" x14ac:dyDescent="0.2">
      <c r="A326" s="53"/>
      <c r="B326" s="54"/>
      <c r="C326" s="115" t="s">
        <v>271</v>
      </c>
      <c r="D326" s="116">
        <v>1991</v>
      </c>
      <c r="E326" s="191">
        <v>1200</v>
      </c>
      <c r="F326" s="65"/>
      <c r="G326" s="324"/>
      <c r="H326" s="172">
        <f t="shared" si="91"/>
        <v>1200</v>
      </c>
      <c r="I326" s="230"/>
      <c r="J326" s="173"/>
      <c r="K326" s="173"/>
      <c r="L326" s="173"/>
      <c r="M326" s="173">
        <v>1314</v>
      </c>
      <c r="N326" s="88">
        <v>1200</v>
      </c>
      <c r="O326" s="161"/>
      <c r="P326" s="170"/>
      <c r="Q326" s="170"/>
      <c r="R326"/>
      <c r="S326"/>
      <c r="T326"/>
    </row>
    <row r="327" spans="1:20" ht="14.1" customHeight="1" x14ac:dyDescent="0.2">
      <c r="A327" s="53"/>
      <c r="B327" s="54"/>
      <c r="C327" s="115" t="s">
        <v>272</v>
      </c>
      <c r="D327" s="116">
        <v>9595</v>
      </c>
      <c r="E327" s="191">
        <v>0</v>
      </c>
      <c r="F327" s="28"/>
      <c r="G327" s="324">
        <f t="shared" si="84"/>
        <v>0</v>
      </c>
      <c r="H327" s="172">
        <f t="shared" si="91"/>
        <v>0</v>
      </c>
      <c r="I327" s="230"/>
      <c r="J327" s="173"/>
      <c r="K327" s="173"/>
      <c r="L327" s="173"/>
      <c r="M327" s="173">
        <v>10285</v>
      </c>
      <c r="N327" s="88">
        <v>6000</v>
      </c>
      <c r="O327" s="161"/>
      <c r="P327" s="170"/>
      <c r="Q327" s="170"/>
      <c r="R327"/>
      <c r="S327"/>
      <c r="T327"/>
    </row>
    <row r="328" spans="1:20" ht="14.1" customHeight="1" x14ac:dyDescent="0.2">
      <c r="A328" s="53"/>
      <c r="B328" s="54"/>
      <c r="C328" s="115" t="s">
        <v>273</v>
      </c>
      <c r="D328" s="116">
        <v>940</v>
      </c>
      <c r="E328" s="191">
        <v>550</v>
      </c>
      <c r="F328" s="28"/>
      <c r="G328" s="324"/>
      <c r="H328" s="172">
        <f t="shared" si="91"/>
        <v>550</v>
      </c>
      <c r="I328" s="230"/>
      <c r="J328" s="173"/>
      <c r="K328" s="173"/>
      <c r="L328" s="173"/>
      <c r="M328" s="173">
        <v>567</v>
      </c>
      <c r="N328" s="88">
        <v>550</v>
      </c>
      <c r="O328" s="161"/>
      <c r="P328" s="170"/>
      <c r="Q328" s="170"/>
      <c r="R328"/>
      <c r="S328"/>
      <c r="T328"/>
    </row>
    <row r="329" spans="1:20" ht="14.1" customHeight="1" x14ac:dyDescent="0.2">
      <c r="A329" s="53"/>
      <c r="B329" s="54"/>
      <c r="C329" s="115" t="s">
        <v>274</v>
      </c>
      <c r="D329" s="116">
        <v>288</v>
      </c>
      <c r="E329" s="191"/>
      <c r="F329" s="28"/>
      <c r="G329" s="324"/>
      <c r="H329" s="172"/>
      <c r="I329" s="230"/>
      <c r="J329" s="173"/>
      <c r="K329" s="173"/>
      <c r="L329" s="173"/>
      <c r="M329" s="173"/>
      <c r="N329" s="88"/>
      <c r="O329" s="161"/>
      <c r="P329" s="170"/>
      <c r="Q329" s="170"/>
      <c r="R329"/>
      <c r="S329"/>
      <c r="T329"/>
    </row>
    <row r="330" spans="1:20" ht="14.1" customHeight="1" x14ac:dyDescent="0.2">
      <c r="A330" s="53"/>
      <c r="B330" s="54" t="s">
        <v>165</v>
      </c>
      <c r="C330" s="55" t="s">
        <v>166</v>
      </c>
      <c r="D330" s="28">
        <v>6983</v>
      </c>
      <c r="E330" s="172">
        <v>12000</v>
      </c>
      <c r="F330" s="65"/>
      <c r="G330" s="324"/>
      <c r="H330" s="172">
        <f t="shared" si="91"/>
        <v>12000</v>
      </c>
      <c r="I330" s="230"/>
      <c r="J330" s="173"/>
      <c r="K330" s="173"/>
      <c r="L330" s="173">
        <v>12000</v>
      </c>
      <c r="M330" s="173">
        <v>5195.7299999999996</v>
      </c>
      <c r="N330" s="88">
        <v>0</v>
      </c>
      <c r="O330" s="161"/>
      <c r="P330" s="170"/>
      <c r="Q330" s="170"/>
      <c r="R330"/>
      <c r="S330"/>
      <c r="T330"/>
    </row>
    <row r="331" spans="1:20" ht="14.1" customHeight="1" x14ac:dyDescent="0.2">
      <c r="A331" s="53"/>
      <c r="B331" s="54" t="s">
        <v>167</v>
      </c>
      <c r="C331" s="55" t="s">
        <v>147</v>
      </c>
      <c r="D331" s="28">
        <v>1288</v>
      </c>
      <c r="E331" s="172">
        <v>700</v>
      </c>
      <c r="F331" s="28"/>
      <c r="G331" s="324"/>
      <c r="H331" s="172">
        <f t="shared" si="91"/>
        <v>700</v>
      </c>
      <c r="I331" s="230"/>
      <c r="J331" s="173"/>
      <c r="K331" s="173"/>
      <c r="L331" s="173">
        <v>700</v>
      </c>
      <c r="M331" s="173">
        <v>267.64</v>
      </c>
      <c r="N331" s="88">
        <v>0</v>
      </c>
      <c r="O331" s="161"/>
      <c r="P331" s="170"/>
      <c r="Q331" s="170"/>
      <c r="R331"/>
      <c r="S331"/>
      <c r="T331"/>
    </row>
    <row r="332" spans="1:20" ht="14.1" customHeight="1" x14ac:dyDescent="0.2">
      <c r="A332" s="53"/>
      <c r="B332" s="54" t="s">
        <v>168</v>
      </c>
      <c r="C332" s="55" t="s">
        <v>169</v>
      </c>
      <c r="D332" s="28">
        <v>699</v>
      </c>
      <c r="E332" s="172">
        <v>2000</v>
      </c>
      <c r="F332" s="28"/>
      <c r="G332" s="324"/>
      <c r="H332" s="172">
        <f t="shared" si="91"/>
        <v>10000</v>
      </c>
      <c r="I332" s="230">
        <v>8000</v>
      </c>
      <c r="J332" s="173"/>
      <c r="K332" s="173"/>
      <c r="L332" s="173">
        <v>10000</v>
      </c>
      <c r="M332" s="173">
        <v>5794</v>
      </c>
      <c r="N332" s="88">
        <v>0</v>
      </c>
      <c r="O332" s="161"/>
      <c r="P332" s="170"/>
      <c r="Q332" s="170"/>
      <c r="R332"/>
      <c r="S332"/>
      <c r="T332"/>
    </row>
    <row r="333" spans="1:20" ht="14.1" customHeight="1" x14ac:dyDescent="0.2">
      <c r="A333" s="53"/>
      <c r="B333" s="54">
        <v>5516</v>
      </c>
      <c r="C333" s="70" t="s">
        <v>275</v>
      </c>
      <c r="D333" s="28">
        <v>3711</v>
      </c>
      <c r="E333" s="172">
        <v>3000</v>
      </c>
      <c r="F333" s="28"/>
      <c r="G333" s="324"/>
      <c r="H333" s="172">
        <f t="shared" si="91"/>
        <v>3000</v>
      </c>
      <c r="I333" s="230"/>
      <c r="J333" s="173"/>
      <c r="K333" s="173"/>
      <c r="L333" s="173">
        <v>3000</v>
      </c>
      <c r="M333" s="173">
        <v>1293.58</v>
      </c>
      <c r="N333" s="88">
        <v>0</v>
      </c>
      <c r="O333" s="161"/>
      <c r="P333" s="170"/>
      <c r="Q333" s="170"/>
      <c r="R333"/>
      <c r="S333"/>
      <c r="T333"/>
    </row>
    <row r="334" spans="1:20" ht="14.1" customHeight="1" x14ac:dyDescent="0.2">
      <c r="A334" s="53"/>
      <c r="B334" s="54">
        <v>5522</v>
      </c>
      <c r="C334" s="55" t="s">
        <v>173</v>
      </c>
      <c r="D334" s="28">
        <v>21</v>
      </c>
      <c r="E334" s="172">
        <v>300</v>
      </c>
      <c r="F334" s="28"/>
      <c r="G334" s="324"/>
      <c r="H334" s="172">
        <f t="shared" si="91"/>
        <v>300</v>
      </c>
      <c r="I334" s="230"/>
      <c r="J334" s="173"/>
      <c r="K334" s="173"/>
      <c r="L334" s="173">
        <v>300</v>
      </c>
      <c r="M334" s="173">
        <v>18.84</v>
      </c>
      <c r="N334" s="88">
        <v>0</v>
      </c>
      <c r="O334" s="161"/>
      <c r="P334" s="170"/>
      <c r="Q334" s="170"/>
      <c r="R334"/>
      <c r="S334"/>
      <c r="T334" s="32"/>
    </row>
    <row r="335" spans="1:20" ht="14.1" customHeight="1" x14ac:dyDescent="0.2">
      <c r="A335" s="53"/>
      <c r="B335" s="54" t="s">
        <v>174</v>
      </c>
      <c r="C335" s="55" t="s">
        <v>175</v>
      </c>
      <c r="D335" s="28">
        <v>697</v>
      </c>
      <c r="E335" s="172">
        <v>1500</v>
      </c>
      <c r="F335" s="28"/>
      <c r="G335" s="324"/>
      <c r="H335" s="172">
        <f t="shared" si="91"/>
        <v>1500</v>
      </c>
      <c r="I335" s="230"/>
      <c r="J335" s="173"/>
      <c r="K335" s="173"/>
      <c r="L335" s="173">
        <v>1500</v>
      </c>
      <c r="M335" s="173">
        <v>5360.82</v>
      </c>
      <c r="N335" s="88">
        <v>0</v>
      </c>
      <c r="O335" s="161"/>
      <c r="P335" s="170"/>
      <c r="Q335" s="170"/>
      <c r="R335"/>
      <c r="S335"/>
      <c r="T335"/>
    </row>
    <row r="336" spans="1:20" ht="14.1" customHeight="1" x14ac:dyDescent="0.2">
      <c r="A336" s="53"/>
      <c r="B336" s="54" t="s">
        <v>199</v>
      </c>
      <c r="C336" s="55" t="s">
        <v>148</v>
      </c>
      <c r="D336" s="28">
        <v>21030</v>
      </c>
      <c r="E336" s="172">
        <v>25000</v>
      </c>
      <c r="F336" s="28"/>
      <c r="G336" s="324"/>
      <c r="H336" s="172">
        <f t="shared" si="91"/>
        <v>25000</v>
      </c>
      <c r="I336" s="230"/>
      <c r="J336" s="173">
        <v>-5000</v>
      </c>
      <c r="K336" s="173"/>
      <c r="L336" s="173">
        <v>20000</v>
      </c>
      <c r="M336" s="173">
        <v>14472.21</v>
      </c>
      <c r="N336" s="88">
        <v>0</v>
      </c>
      <c r="O336" s="161"/>
      <c r="P336" s="170"/>
      <c r="Q336" s="170"/>
      <c r="R336"/>
      <c r="S336"/>
      <c r="T336"/>
    </row>
    <row r="337" spans="1:20" ht="14.1" customHeight="1" x14ac:dyDescent="0.2">
      <c r="A337" s="273" t="s">
        <v>276</v>
      </c>
      <c r="B337" s="267"/>
      <c r="C337" s="268" t="s">
        <v>691</v>
      </c>
      <c r="D337" s="269"/>
      <c r="E337" s="269"/>
      <c r="F337" s="269"/>
      <c r="G337" s="270"/>
      <c r="H337" s="269"/>
      <c r="I337" s="345"/>
      <c r="J337" s="271"/>
      <c r="K337" s="271"/>
      <c r="L337" s="271"/>
      <c r="M337" s="271"/>
      <c r="N337" s="272">
        <f>+N338+N339</f>
        <v>294935</v>
      </c>
      <c r="O337" s="161"/>
      <c r="P337" s="170"/>
      <c r="Q337" s="170"/>
      <c r="R337"/>
      <c r="S337"/>
      <c r="T337"/>
    </row>
    <row r="338" spans="1:20" ht="14.1" customHeight="1" x14ac:dyDescent="0.2">
      <c r="A338" s="53"/>
      <c r="B338" s="60" t="s">
        <v>137</v>
      </c>
      <c r="C338" s="61" t="s">
        <v>138</v>
      </c>
      <c r="D338" s="28"/>
      <c r="E338" s="172"/>
      <c r="F338" s="28"/>
      <c r="G338" s="28"/>
      <c r="H338" s="172"/>
      <c r="I338" s="230"/>
      <c r="J338" s="173"/>
      <c r="K338" s="173"/>
      <c r="L338" s="173"/>
      <c r="M338" s="173"/>
      <c r="N338" s="88">
        <v>239635</v>
      </c>
      <c r="O338" s="161"/>
      <c r="P338" s="170"/>
      <c r="Q338" s="170"/>
      <c r="R338"/>
      <c r="S338"/>
      <c r="T338"/>
    </row>
    <row r="339" spans="1:20" ht="14.1" customHeight="1" x14ac:dyDescent="0.2">
      <c r="A339" s="53"/>
      <c r="B339" s="60" t="s">
        <v>139</v>
      </c>
      <c r="C339" s="61" t="s">
        <v>140</v>
      </c>
      <c r="D339" s="28"/>
      <c r="E339" s="172"/>
      <c r="F339" s="28"/>
      <c r="G339" s="28"/>
      <c r="H339" s="172"/>
      <c r="I339" s="230"/>
      <c r="J339" s="173"/>
      <c r="K339" s="173"/>
      <c r="L339" s="173"/>
      <c r="M339" s="173"/>
      <c r="N339" s="88">
        <f>SUM(N340:N348)</f>
        <v>55300</v>
      </c>
      <c r="O339" s="161"/>
      <c r="P339" s="170"/>
      <c r="Q339" s="170"/>
      <c r="R339"/>
      <c r="S339"/>
      <c r="T339"/>
    </row>
    <row r="340" spans="1:20" ht="14.1" customHeight="1" x14ac:dyDescent="0.2">
      <c r="A340" s="53"/>
      <c r="B340" s="54" t="s">
        <v>141</v>
      </c>
      <c r="C340" s="55" t="s">
        <v>151</v>
      </c>
      <c r="D340" s="28"/>
      <c r="E340" s="172"/>
      <c r="F340" s="28"/>
      <c r="G340" s="28"/>
      <c r="H340" s="172"/>
      <c r="I340" s="230"/>
      <c r="J340" s="173"/>
      <c r="K340" s="173"/>
      <c r="L340" s="173"/>
      <c r="M340" s="173"/>
      <c r="N340" s="88">
        <v>700</v>
      </c>
      <c r="O340" s="161"/>
      <c r="P340" s="170"/>
      <c r="Q340" s="170"/>
      <c r="R340"/>
      <c r="S340"/>
      <c r="T340"/>
    </row>
    <row r="341" spans="1:20" ht="14.1" customHeight="1" x14ac:dyDescent="0.2">
      <c r="A341" s="53"/>
      <c r="B341" s="54">
        <v>5503</v>
      </c>
      <c r="C341" s="55" t="s">
        <v>143</v>
      </c>
      <c r="D341" s="28"/>
      <c r="E341" s="172"/>
      <c r="F341" s="28"/>
      <c r="G341" s="28"/>
      <c r="H341" s="172"/>
      <c r="I341" s="230"/>
      <c r="J341" s="173"/>
      <c r="K341" s="173"/>
      <c r="L341" s="173"/>
      <c r="M341" s="173"/>
      <c r="N341" s="88">
        <v>0</v>
      </c>
      <c r="O341" s="161"/>
      <c r="P341" s="170"/>
      <c r="Q341" s="170"/>
      <c r="R341"/>
      <c r="S341"/>
      <c r="T341"/>
    </row>
    <row r="342" spans="1:20" ht="14.1" customHeight="1" x14ac:dyDescent="0.2">
      <c r="A342" s="53"/>
      <c r="B342" s="54" t="s">
        <v>144</v>
      </c>
      <c r="C342" s="55" t="s">
        <v>154</v>
      </c>
      <c r="D342" s="28"/>
      <c r="E342" s="172"/>
      <c r="F342" s="28"/>
      <c r="G342" s="28"/>
      <c r="H342" s="172"/>
      <c r="I342" s="230"/>
      <c r="J342" s="173"/>
      <c r="K342" s="173"/>
      <c r="L342" s="173"/>
      <c r="M342" s="173"/>
      <c r="N342" s="88">
        <v>1900</v>
      </c>
      <c r="O342" s="161"/>
      <c r="P342" s="170"/>
      <c r="Q342" s="170"/>
      <c r="R342"/>
      <c r="S342"/>
      <c r="T342"/>
    </row>
    <row r="343" spans="1:20" ht="14.1" customHeight="1" x14ac:dyDescent="0.2">
      <c r="A343" s="53"/>
      <c r="B343" s="54" t="s">
        <v>165</v>
      </c>
      <c r="C343" s="55" t="s">
        <v>166</v>
      </c>
      <c r="D343" s="28"/>
      <c r="E343" s="172"/>
      <c r="F343" s="28"/>
      <c r="G343" s="28"/>
      <c r="H343" s="172"/>
      <c r="I343" s="230"/>
      <c r="J343" s="173"/>
      <c r="K343" s="173"/>
      <c r="L343" s="173"/>
      <c r="M343" s="173"/>
      <c r="N343" s="88">
        <v>12000</v>
      </c>
      <c r="O343" s="161"/>
      <c r="P343" s="170"/>
      <c r="Q343" s="170"/>
      <c r="R343"/>
      <c r="S343"/>
      <c r="T343"/>
    </row>
    <row r="344" spans="1:20" ht="14.1" customHeight="1" x14ac:dyDescent="0.2">
      <c r="A344" s="53"/>
      <c r="B344" s="54" t="s">
        <v>167</v>
      </c>
      <c r="C344" s="55" t="s">
        <v>147</v>
      </c>
      <c r="D344" s="28"/>
      <c r="E344" s="172"/>
      <c r="F344" s="28"/>
      <c r="G344" s="28"/>
      <c r="H344" s="172"/>
      <c r="I344" s="230"/>
      <c r="J344" s="173"/>
      <c r="K344" s="173"/>
      <c r="L344" s="173"/>
      <c r="M344" s="173"/>
      <c r="N344" s="88">
        <v>700</v>
      </c>
      <c r="O344" s="161"/>
      <c r="P344" s="170"/>
      <c r="Q344" s="170"/>
      <c r="R344"/>
      <c r="S344"/>
      <c r="T344"/>
    </row>
    <row r="345" spans="1:20" ht="14.1" customHeight="1" x14ac:dyDescent="0.2">
      <c r="A345" s="53"/>
      <c r="B345" s="54" t="s">
        <v>168</v>
      </c>
      <c r="C345" s="55" t="s">
        <v>169</v>
      </c>
      <c r="D345" s="28"/>
      <c r="E345" s="172"/>
      <c r="F345" s="28"/>
      <c r="G345" s="28"/>
      <c r="H345" s="172"/>
      <c r="I345" s="230"/>
      <c r="J345" s="173"/>
      <c r="K345" s="173"/>
      <c r="L345" s="173"/>
      <c r="M345" s="173"/>
      <c r="N345" s="88">
        <v>12000</v>
      </c>
      <c r="O345" s="161"/>
      <c r="P345" s="170"/>
      <c r="Q345" s="170"/>
      <c r="R345"/>
      <c r="S345"/>
      <c r="T345"/>
    </row>
    <row r="346" spans="1:20" ht="14.1" customHeight="1" x14ac:dyDescent="0.2">
      <c r="A346" s="53"/>
      <c r="B346" s="54">
        <v>5522</v>
      </c>
      <c r="C346" s="55" t="s">
        <v>173</v>
      </c>
      <c r="D346" s="28"/>
      <c r="E346" s="172"/>
      <c r="F346" s="28"/>
      <c r="G346" s="28"/>
      <c r="H346" s="172"/>
      <c r="I346" s="230"/>
      <c r="J346" s="173"/>
      <c r="K346" s="173"/>
      <c r="L346" s="173"/>
      <c r="M346" s="173"/>
      <c r="N346" s="88">
        <v>0</v>
      </c>
      <c r="O346" s="161"/>
      <c r="P346" s="170"/>
      <c r="Q346" s="170"/>
      <c r="R346"/>
      <c r="S346"/>
      <c r="T346"/>
    </row>
    <row r="347" spans="1:20" ht="14.1" customHeight="1" x14ac:dyDescent="0.2">
      <c r="A347" s="53"/>
      <c r="B347" s="54" t="s">
        <v>174</v>
      </c>
      <c r="C347" s="55" t="s">
        <v>175</v>
      </c>
      <c r="D347" s="28"/>
      <c r="E347" s="172"/>
      <c r="F347" s="28"/>
      <c r="G347" s="28"/>
      <c r="H347" s="172"/>
      <c r="I347" s="230"/>
      <c r="J347" s="173"/>
      <c r="K347" s="173"/>
      <c r="L347" s="173"/>
      <c r="M347" s="173"/>
      <c r="N347" s="88">
        <v>3000</v>
      </c>
      <c r="O347" s="161"/>
    </row>
    <row r="348" spans="1:20" ht="14.1" customHeight="1" x14ac:dyDescent="0.2">
      <c r="A348" s="53"/>
      <c r="B348" s="54" t="s">
        <v>199</v>
      </c>
      <c r="C348" s="55" t="s">
        <v>148</v>
      </c>
      <c r="D348" s="28"/>
      <c r="E348" s="172"/>
      <c r="F348" s="28"/>
      <c r="G348" s="28"/>
      <c r="H348" s="172"/>
      <c r="I348" s="230"/>
      <c r="J348" s="173"/>
      <c r="K348" s="173"/>
      <c r="L348" s="173"/>
      <c r="M348" s="173"/>
      <c r="N348" s="88">
        <v>25000</v>
      </c>
      <c r="O348" s="161"/>
      <c r="P348" s="193"/>
    </row>
    <row r="349" spans="1:20" ht="14.1" customHeight="1" x14ac:dyDescent="0.2">
      <c r="A349" s="93" t="s">
        <v>277</v>
      </c>
      <c r="B349" s="79">
        <v>4521</v>
      </c>
      <c r="C349" s="80" t="s">
        <v>278</v>
      </c>
      <c r="D349" s="90">
        <v>49125</v>
      </c>
      <c r="E349" s="90">
        <v>98000</v>
      </c>
      <c r="F349" s="90">
        <v>98000</v>
      </c>
      <c r="G349" s="86">
        <v>98000</v>
      </c>
      <c r="H349" s="90">
        <v>98000</v>
      </c>
      <c r="I349" s="289"/>
      <c r="J349" s="86">
        <v>0</v>
      </c>
      <c r="K349" s="86">
        <v>-3500</v>
      </c>
      <c r="L349" s="86">
        <v>94500</v>
      </c>
      <c r="M349" s="86">
        <v>94530</v>
      </c>
      <c r="N349" s="89">
        <v>103000</v>
      </c>
      <c r="O349" s="161"/>
    </row>
    <row r="350" spans="1:20" ht="14.1" customHeight="1" x14ac:dyDescent="0.2">
      <c r="A350" s="93" t="s">
        <v>279</v>
      </c>
      <c r="B350" s="79"/>
      <c r="C350" s="80" t="s">
        <v>280</v>
      </c>
      <c r="D350" s="90">
        <f>+D351+D352</f>
        <v>17703</v>
      </c>
      <c r="E350" s="90">
        <f>+E351+E352</f>
        <v>24535</v>
      </c>
      <c r="F350" s="90">
        <f>+F351+F352</f>
        <v>0</v>
      </c>
      <c r="G350" s="236"/>
      <c r="H350" s="90">
        <f t="shared" si="91"/>
        <v>24535</v>
      </c>
      <c r="I350" s="289">
        <f>+I351+I352</f>
        <v>0</v>
      </c>
      <c r="J350" s="86">
        <v>0</v>
      </c>
      <c r="K350" s="86">
        <f>+K351+K352</f>
        <v>-5000</v>
      </c>
      <c r="L350" s="86">
        <f t="shared" ref="L350:M350" si="96">+L351+L352</f>
        <v>19535</v>
      </c>
      <c r="M350" s="86">
        <f t="shared" si="96"/>
        <v>13782.349999999999</v>
      </c>
      <c r="N350" s="89">
        <f>+N351+N352</f>
        <v>41490</v>
      </c>
      <c r="O350" s="161"/>
    </row>
    <row r="351" spans="1:20" ht="14.1" customHeight="1" x14ac:dyDescent="0.2">
      <c r="A351" s="112"/>
      <c r="B351" s="99">
        <v>50</v>
      </c>
      <c r="C351" s="100" t="s">
        <v>138</v>
      </c>
      <c r="D351" s="111">
        <v>4597</v>
      </c>
      <c r="E351" s="168">
        <v>4820</v>
      </c>
      <c r="F351" s="111"/>
      <c r="G351" s="324"/>
      <c r="H351" s="172">
        <f t="shared" si="91"/>
        <v>4820</v>
      </c>
      <c r="I351" s="228"/>
      <c r="J351" s="201"/>
      <c r="K351" s="201"/>
      <c r="L351">
        <v>4820</v>
      </c>
      <c r="M351">
        <v>3667.34</v>
      </c>
      <c r="N351" s="87">
        <v>20875</v>
      </c>
      <c r="O351" s="161"/>
    </row>
    <row r="352" spans="1:20" ht="14.1" customHeight="1" x14ac:dyDescent="0.2">
      <c r="A352" s="112"/>
      <c r="B352" s="99">
        <v>55</v>
      </c>
      <c r="C352" s="100" t="s">
        <v>140</v>
      </c>
      <c r="D352" s="111">
        <f>+D353+D354+D362+D364+D365+D366</f>
        <v>13106</v>
      </c>
      <c r="E352" s="168">
        <f>+E353+E354+E362+E364+E365+E366</f>
        <v>19715</v>
      </c>
      <c r="F352" s="111">
        <f>+F353+F354+F362+F364+F365+F366</f>
        <v>0</v>
      </c>
      <c r="G352" s="324"/>
      <c r="H352" s="172">
        <f t="shared" si="91"/>
        <v>19715</v>
      </c>
      <c r="I352" s="228"/>
      <c r="J352" s="201"/>
      <c r="K352" s="201">
        <f>+K353+K354+K362+K363+K364+K365+K366</f>
        <v>-5000</v>
      </c>
      <c r="L352" s="201">
        <f>+L353+L354+L362+L363+L364+L365+L366</f>
        <v>14715</v>
      </c>
      <c r="M352" s="201">
        <f t="shared" ref="M352" si="97">+M353+M354+M362+M363+M364+M365+M366</f>
        <v>10115.009999999998</v>
      </c>
      <c r="N352" s="87">
        <f>+N353+N354+N362+N364+N365+N366</f>
        <v>20615</v>
      </c>
      <c r="O352" s="161"/>
    </row>
    <row r="353" spans="1:20" ht="14.1" customHeight="1" x14ac:dyDescent="0.2">
      <c r="A353" s="112"/>
      <c r="B353" s="105">
        <v>5500</v>
      </c>
      <c r="C353" s="63" t="s">
        <v>281</v>
      </c>
      <c r="D353" s="64">
        <v>106</v>
      </c>
      <c r="E353" s="172">
        <v>150</v>
      </c>
      <c r="F353" s="64"/>
      <c r="G353" s="324"/>
      <c r="H353" s="172">
        <f t="shared" si="91"/>
        <v>150</v>
      </c>
      <c r="I353" s="230"/>
      <c r="J353" s="173"/>
      <c r="K353" s="173"/>
      <c r="L353" s="173">
        <v>150</v>
      </c>
      <c r="M353" s="173">
        <v>68</v>
      </c>
      <c r="N353" s="88">
        <v>150</v>
      </c>
      <c r="O353" s="161"/>
    </row>
    <row r="354" spans="1:20" ht="14.1" customHeight="1" x14ac:dyDescent="0.2">
      <c r="A354" s="112"/>
      <c r="B354" s="105">
        <v>5511</v>
      </c>
      <c r="C354" s="55" t="s">
        <v>146</v>
      </c>
      <c r="D354" s="28">
        <f>SUM(D355:D361)</f>
        <v>11791</v>
      </c>
      <c r="E354" s="172">
        <f>SUM(E355:E360)</f>
        <v>18000</v>
      </c>
      <c r="F354" s="64"/>
      <c r="G354" s="324"/>
      <c r="H354" s="172">
        <f t="shared" si="91"/>
        <v>18000</v>
      </c>
      <c r="I354" s="230"/>
      <c r="J354" s="173"/>
      <c r="K354" s="173">
        <v>-5000</v>
      </c>
      <c r="L354" s="173">
        <v>13000</v>
      </c>
      <c r="M354" s="173">
        <f>+M355+M356+M357+M358+M359+M360+M361</f>
        <v>8075.55</v>
      </c>
      <c r="N354" s="88">
        <f>+N355+N356+N357+N358+N359+N360+N361</f>
        <v>18900</v>
      </c>
      <c r="O354" s="161"/>
    </row>
    <row r="355" spans="1:20" s="5" customFormat="1" ht="14.1" customHeight="1" x14ac:dyDescent="0.2">
      <c r="A355" s="198"/>
      <c r="B355" s="199"/>
      <c r="C355" s="115" t="s">
        <v>266</v>
      </c>
      <c r="D355" s="116">
        <v>8944</v>
      </c>
      <c r="E355" s="191">
        <v>12500</v>
      </c>
      <c r="F355" s="188"/>
      <c r="G355" s="327"/>
      <c r="H355" s="172">
        <f t="shared" si="91"/>
        <v>12500</v>
      </c>
      <c r="I355" s="330"/>
      <c r="J355" s="227"/>
      <c r="K355" s="227"/>
      <c r="L355" s="227"/>
      <c r="M355" s="227">
        <v>5975.25</v>
      </c>
      <c r="N355" s="256">
        <v>12500</v>
      </c>
      <c r="O355" s="219"/>
      <c r="P355" s="376"/>
      <c r="Q355" s="376"/>
    </row>
    <row r="356" spans="1:20" s="5" customFormat="1" ht="14.1" customHeight="1" x14ac:dyDescent="0.2">
      <c r="A356" s="198"/>
      <c r="B356" s="199"/>
      <c r="C356" s="115" t="s">
        <v>267</v>
      </c>
      <c r="D356" s="116">
        <v>278</v>
      </c>
      <c r="E356" s="191">
        <v>500</v>
      </c>
      <c r="F356" s="188"/>
      <c r="G356" s="327"/>
      <c r="H356" s="172">
        <f t="shared" si="91"/>
        <v>500</v>
      </c>
      <c r="I356" s="330"/>
      <c r="J356" s="227"/>
      <c r="K356" s="227"/>
      <c r="L356" s="227"/>
      <c r="M356" s="227">
        <v>162.30000000000001</v>
      </c>
      <c r="N356" s="256">
        <v>500</v>
      </c>
      <c r="O356" s="219"/>
      <c r="P356" s="376"/>
      <c r="Q356" s="376"/>
    </row>
    <row r="357" spans="1:20" s="5" customFormat="1" ht="14.1" customHeight="1" x14ac:dyDescent="0.2">
      <c r="A357" s="198"/>
      <c r="B357" s="199"/>
      <c r="C357" s="115" t="s">
        <v>268</v>
      </c>
      <c r="D357" s="116">
        <v>922</v>
      </c>
      <c r="E357" s="191">
        <v>3150</v>
      </c>
      <c r="F357" s="188"/>
      <c r="G357" s="327"/>
      <c r="H357" s="172">
        <f t="shared" si="91"/>
        <v>3150</v>
      </c>
      <c r="I357" s="330"/>
      <c r="J357" s="227"/>
      <c r="K357" s="227"/>
      <c r="L357" s="227"/>
      <c r="M357" s="227">
        <v>529</v>
      </c>
      <c r="N357" s="256">
        <v>3150</v>
      </c>
      <c r="O357" s="219"/>
      <c r="P357" s="376"/>
      <c r="Q357" s="376"/>
    </row>
    <row r="358" spans="1:20" s="5" customFormat="1" ht="14.1" customHeight="1" x14ac:dyDescent="0.2">
      <c r="A358" s="198"/>
      <c r="B358" s="199"/>
      <c r="C358" s="115" t="s">
        <v>269</v>
      </c>
      <c r="D358" s="116">
        <v>384</v>
      </c>
      <c r="E358" s="191">
        <v>500</v>
      </c>
      <c r="F358" s="188"/>
      <c r="G358" s="327"/>
      <c r="H358" s="172">
        <f t="shared" si="91"/>
        <v>500</v>
      </c>
      <c r="I358" s="330"/>
      <c r="J358" s="227"/>
      <c r="K358" s="227"/>
      <c r="L358" s="227"/>
      <c r="M358" s="227">
        <v>300</v>
      </c>
      <c r="N358" s="256">
        <v>500</v>
      </c>
      <c r="O358" s="219"/>
      <c r="P358" s="376"/>
      <c r="Q358" s="376"/>
    </row>
    <row r="359" spans="1:20" s="5" customFormat="1" ht="14.1" customHeight="1" x14ac:dyDescent="0.2">
      <c r="A359" s="198"/>
      <c r="B359" s="199"/>
      <c r="C359" s="115" t="s">
        <v>270</v>
      </c>
      <c r="D359" s="116">
        <v>353</v>
      </c>
      <c r="E359" s="191">
        <v>350</v>
      </c>
      <c r="F359" s="188"/>
      <c r="G359" s="327"/>
      <c r="H359" s="172">
        <f t="shared" si="91"/>
        <v>350</v>
      </c>
      <c r="I359" s="330"/>
      <c r="J359" s="227"/>
      <c r="K359" s="227"/>
      <c r="L359" s="227"/>
      <c r="M359" s="227">
        <v>264</v>
      </c>
      <c r="N359" s="256">
        <v>350</v>
      </c>
      <c r="O359" s="219"/>
      <c r="P359" s="376"/>
      <c r="Q359" s="376"/>
    </row>
    <row r="360" spans="1:20" s="5" customFormat="1" ht="14.1" customHeight="1" x14ac:dyDescent="0.2">
      <c r="A360" s="198"/>
      <c r="B360" s="199"/>
      <c r="C360" s="115" t="s">
        <v>272</v>
      </c>
      <c r="D360" s="116">
        <v>61</v>
      </c>
      <c r="E360" s="191">
        <v>1000</v>
      </c>
      <c r="F360" s="188"/>
      <c r="G360" s="327"/>
      <c r="H360" s="172">
        <f t="shared" si="91"/>
        <v>1000</v>
      </c>
      <c r="I360" s="330"/>
      <c r="J360" s="227"/>
      <c r="K360" s="227"/>
      <c r="L360" s="227"/>
      <c r="M360" s="227"/>
      <c r="N360" s="256">
        <v>1000</v>
      </c>
      <c r="O360" s="219"/>
      <c r="P360" s="376"/>
      <c r="Q360" s="376"/>
    </row>
    <row r="361" spans="1:20" s="5" customFormat="1" ht="14.1" customHeight="1" x14ac:dyDescent="0.2">
      <c r="A361" s="198"/>
      <c r="B361" s="199"/>
      <c r="C361" s="115" t="s">
        <v>273</v>
      </c>
      <c r="D361" s="116">
        <v>849</v>
      </c>
      <c r="E361" s="191">
        <v>900</v>
      </c>
      <c r="F361" s="188"/>
      <c r="G361" s="327"/>
      <c r="H361" s="172">
        <f t="shared" si="91"/>
        <v>900</v>
      </c>
      <c r="I361" s="330"/>
      <c r="J361" s="227"/>
      <c r="K361" s="227"/>
      <c r="L361" s="227"/>
      <c r="M361" s="227">
        <v>845</v>
      </c>
      <c r="N361" s="256">
        <v>900</v>
      </c>
      <c r="O361" s="219"/>
      <c r="P361" s="376"/>
      <c r="Q361" s="376"/>
    </row>
    <row r="362" spans="1:20" ht="14.1" customHeight="1" x14ac:dyDescent="0.2">
      <c r="A362" s="112"/>
      <c r="B362" s="105">
        <v>5515</v>
      </c>
      <c r="C362" s="55" t="s">
        <v>169</v>
      </c>
      <c r="D362" s="28">
        <v>856</v>
      </c>
      <c r="E362" s="172">
        <v>500</v>
      </c>
      <c r="F362" s="64"/>
      <c r="G362" s="324"/>
      <c r="H362" s="172">
        <f t="shared" si="91"/>
        <v>500</v>
      </c>
      <c r="I362" s="230"/>
      <c r="J362" s="173"/>
      <c r="K362" s="173"/>
      <c r="L362" s="173">
        <v>500</v>
      </c>
      <c r="M362" s="173">
        <v>488.5</v>
      </c>
      <c r="N362" s="88">
        <v>500</v>
      </c>
      <c r="O362" s="161"/>
    </row>
    <row r="363" spans="1:20" ht="14.1" customHeight="1" x14ac:dyDescent="0.2">
      <c r="A363" s="112"/>
      <c r="B363" s="54">
        <v>5516</v>
      </c>
      <c r="C363" s="70" t="s">
        <v>275</v>
      </c>
      <c r="D363" s="28"/>
      <c r="E363" s="172"/>
      <c r="F363" s="64"/>
      <c r="G363" s="324"/>
      <c r="H363" s="172"/>
      <c r="I363" s="230"/>
      <c r="J363" s="173"/>
      <c r="K363" s="173"/>
      <c r="L363" s="173">
        <v>0</v>
      </c>
      <c r="M363" s="173">
        <v>1121</v>
      </c>
      <c r="N363" s="88"/>
      <c r="O363" s="161"/>
    </row>
    <row r="364" spans="1:20" ht="14.1" customHeight="1" x14ac:dyDescent="0.2">
      <c r="A364" s="112"/>
      <c r="B364" s="105">
        <v>5522</v>
      </c>
      <c r="C364" s="55" t="s">
        <v>173</v>
      </c>
      <c r="D364" s="28">
        <v>25</v>
      </c>
      <c r="E364" s="172">
        <v>65</v>
      </c>
      <c r="F364" s="64"/>
      <c r="G364" s="324"/>
      <c r="H364" s="172">
        <f t="shared" si="91"/>
        <v>65</v>
      </c>
      <c r="I364" s="230"/>
      <c r="J364" s="173"/>
      <c r="K364" s="173"/>
      <c r="L364" s="294">
        <v>65</v>
      </c>
      <c r="M364" s="294">
        <v>98.4</v>
      </c>
      <c r="N364" s="88">
        <v>65</v>
      </c>
      <c r="O364" s="161"/>
    </row>
    <row r="365" spans="1:20" ht="14.1" customHeight="1" x14ac:dyDescent="0.2">
      <c r="A365" s="112"/>
      <c r="B365" s="105">
        <v>5524</v>
      </c>
      <c r="C365" s="55" t="s">
        <v>282</v>
      </c>
      <c r="D365" s="28">
        <v>0</v>
      </c>
      <c r="E365" s="172">
        <v>500</v>
      </c>
      <c r="F365" s="64"/>
      <c r="G365" s="324"/>
      <c r="H365" s="172">
        <f t="shared" si="91"/>
        <v>500</v>
      </c>
      <c r="I365" s="230"/>
      <c r="J365" s="173"/>
      <c r="K365" s="173"/>
      <c r="L365" s="294">
        <v>500</v>
      </c>
      <c r="M365" s="294">
        <v>0</v>
      </c>
      <c r="N365" s="88">
        <v>500</v>
      </c>
      <c r="O365" s="161"/>
    </row>
    <row r="366" spans="1:20" ht="14.1" customHeight="1" x14ac:dyDescent="0.2">
      <c r="A366" s="112"/>
      <c r="B366" s="105">
        <v>5525</v>
      </c>
      <c r="C366" s="55" t="s">
        <v>175</v>
      </c>
      <c r="D366" s="28">
        <v>328</v>
      </c>
      <c r="E366" s="172">
        <v>500</v>
      </c>
      <c r="F366" s="64"/>
      <c r="G366" s="324"/>
      <c r="H366" s="172">
        <f t="shared" si="91"/>
        <v>500</v>
      </c>
      <c r="I366" s="230"/>
      <c r="J366" s="173"/>
      <c r="K366" s="173"/>
      <c r="L366" s="294">
        <v>500</v>
      </c>
      <c r="M366" s="294">
        <v>263.56</v>
      </c>
      <c r="N366" s="88">
        <v>500</v>
      </c>
      <c r="O366" s="161"/>
    </row>
    <row r="367" spans="1:20" ht="14.1" customHeight="1" x14ac:dyDescent="0.2">
      <c r="A367" s="93" t="s">
        <v>283</v>
      </c>
      <c r="B367" s="79"/>
      <c r="C367" s="80" t="s">
        <v>284</v>
      </c>
      <c r="D367" s="90">
        <f t="shared" ref="D367:M367" si="98">+D368+D369+D370</f>
        <v>45581</v>
      </c>
      <c r="E367" s="90">
        <f t="shared" si="98"/>
        <v>26700</v>
      </c>
      <c r="F367" s="90">
        <f t="shared" si="98"/>
        <v>0</v>
      </c>
      <c r="G367" s="86">
        <f t="shared" si="98"/>
        <v>0</v>
      </c>
      <c r="H367" s="90">
        <f t="shared" si="98"/>
        <v>26700</v>
      </c>
      <c r="I367" s="289">
        <f t="shared" si="98"/>
        <v>0</v>
      </c>
      <c r="J367" s="86">
        <f t="shared" si="98"/>
        <v>0</v>
      </c>
      <c r="K367" s="86">
        <f t="shared" si="98"/>
        <v>0</v>
      </c>
      <c r="L367" s="86">
        <f>+L368+L369+L370</f>
        <v>26700</v>
      </c>
      <c r="M367" s="86">
        <f t="shared" si="98"/>
        <v>24005.22</v>
      </c>
      <c r="N367" s="89">
        <f>+N368+N369+N370</f>
        <v>17000</v>
      </c>
      <c r="O367" s="220"/>
    </row>
    <row r="368" spans="1:20" ht="14.1" customHeight="1" x14ac:dyDescent="0.2">
      <c r="A368" s="114"/>
      <c r="B368" s="60">
        <v>4521</v>
      </c>
      <c r="C368" s="61" t="s">
        <v>285</v>
      </c>
      <c r="D368" s="29">
        <v>28740</v>
      </c>
      <c r="E368" s="168">
        <v>8000</v>
      </c>
      <c r="F368" s="29"/>
      <c r="G368" s="324"/>
      <c r="H368" s="172">
        <f t="shared" si="91"/>
        <v>8000</v>
      </c>
      <c r="I368" s="228"/>
      <c r="J368" s="201">
        <v>0</v>
      </c>
      <c r="K368" s="201"/>
      <c r="L368" s="201">
        <v>8000</v>
      </c>
      <c r="M368" s="201">
        <v>8000</v>
      </c>
      <c r="N368" s="87">
        <v>17000</v>
      </c>
      <c r="O368" s="161"/>
      <c r="P368" s="170"/>
      <c r="Q368" s="170"/>
      <c r="R368"/>
      <c r="S368"/>
      <c r="T368"/>
    </row>
    <row r="369" spans="1:20" ht="14.1" customHeight="1" x14ac:dyDescent="0.2">
      <c r="A369" s="112"/>
      <c r="B369" s="99">
        <v>50</v>
      </c>
      <c r="C369" s="100" t="s">
        <v>138</v>
      </c>
      <c r="D369" s="111">
        <v>16136</v>
      </c>
      <c r="E369" s="168">
        <v>17700</v>
      </c>
      <c r="F369" s="29"/>
      <c r="G369" s="324"/>
      <c r="H369" s="172">
        <f t="shared" si="91"/>
        <v>17700</v>
      </c>
      <c r="I369" s="228"/>
      <c r="J369" s="201">
        <v>0</v>
      </c>
      <c r="K369" s="201"/>
      <c r="L369" s="201">
        <v>17700</v>
      </c>
      <c r="M369" s="201">
        <v>15306.72</v>
      </c>
      <c r="N369" s="88">
        <v>0</v>
      </c>
      <c r="O369" s="161"/>
      <c r="P369" s="170"/>
      <c r="Q369" s="170"/>
      <c r="R369"/>
      <c r="S369"/>
      <c r="T369"/>
    </row>
    <row r="370" spans="1:20" ht="14.1" customHeight="1" x14ac:dyDescent="0.2">
      <c r="A370" s="112"/>
      <c r="B370" s="99">
        <v>55</v>
      </c>
      <c r="C370" s="100" t="s">
        <v>140</v>
      </c>
      <c r="D370" s="111">
        <f>+D371+D372+D373</f>
        <v>705</v>
      </c>
      <c r="E370" s="168">
        <f>+E371+E372</f>
        <v>1000</v>
      </c>
      <c r="F370" s="29">
        <f>+F371+F372</f>
        <v>0</v>
      </c>
      <c r="G370" s="324"/>
      <c r="H370" s="172">
        <f t="shared" si="91"/>
        <v>1000</v>
      </c>
      <c r="I370" s="228"/>
      <c r="J370" s="201">
        <f>SUM(J371:J373)</f>
        <v>0</v>
      </c>
      <c r="K370" s="201"/>
      <c r="L370" s="201">
        <f>+L371+L372+L373</f>
        <v>1000</v>
      </c>
      <c r="M370" s="201">
        <f>+M371+M372+M373</f>
        <v>698.5</v>
      </c>
      <c r="N370" s="88"/>
      <c r="O370" s="161"/>
      <c r="P370" s="170"/>
      <c r="Q370" s="170"/>
      <c r="R370"/>
      <c r="S370"/>
      <c r="T370"/>
    </row>
    <row r="371" spans="1:20" ht="14.1" customHeight="1" x14ac:dyDescent="0.2">
      <c r="A371" s="112"/>
      <c r="B371" s="105">
        <v>5513</v>
      </c>
      <c r="C371" s="63" t="s">
        <v>286</v>
      </c>
      <c r="D371" s="64">
        <v>649</v>
      </c>
      <c r="E371" s="172">
        <v>800</v>
      </c>
      <c r="F371" s="28"/>
      <c r="G371" s="324"/>
      <c r="H371" s="172">
        <f t="shared" si="91"/>
        <v>800</v>
      </c>
      <c r="I371" s="230"/>
      <c r="J371" s="173"/>
      <c r="K371" s="173"/>
      <c r="L371" s="173">
        <v>800</v>
      </c>
      <c r="M371" s="173">
        <v>640</v>
      </c>
      <c r="N371" s="88"/>
      <c r="O371" s="161"/>
      <c r="P371" s="170"/>
      <c r="Q371" s="170"/>
      <c r="R371"/>
      <c r="S371"/>
      <c r="T371"/>
    </row>
    <row r="372" spans="1:20" ht="14.1" customHeight="1" x14ac:dyDescent="0.2">
      <c r="A372" s="112"/>
      <c r="B372" s="105">
        <v>5514</v>
      </c>
      <c r="C372" s="55" t="s">
        <v>147</v>
      </c>
      <c r="D372" s="28"/>
      <c r="E372" s="172">
        <v>200</v>
      </c>
      <c r="F372" s="28"/>
      <c r="G372" s="324"/>
      <c r="H372" s="172">
        <f t="shared" si="91"/>
        <v>200</v>
      </c>
      <c r="I372" s="230"/>
      <c r="J372" s="173"/>
      <c r="K372" s="173"/>
      <c r="L372" s="173">
        <v>200</v>
      </c>
      <c r="M372" s="173"/>
      <c r="N372" s="88"/>
      <c r="O372" s="161"/>
      <c r="P372" s="170"/>
      <c r="Q372" s="170"/>
      <c r="R372"/>
      <c r="S372"/>
      <c r="T372"/>
    </row>
    <row r="373" spans="1:20" ht="14.1" customHeight="1" x14ac:dyDescent="0.2">
      <c r="A373" s="112"/>
      <c r="B373" s="105">
        <v>5522</v>
      </c>
      <c r="C373" s="55" t="s">
        <v>173</v>
      </c>
      <c r="D373" s="28">
        <v>56</v>
      </c>
      <c r="E373" s="172"/>
      <c r="F373" s="28"/>
      <c r="G373" s="324"/>
      <c r="H373" s="172">
        <f t="shared" si="91"/>
        <v>0</v>
      </c>
      <c r="I373" s="224"/>
      <c r="J373" s="173"/>
      <c r="K373" s="173"/>
      <c r="L373" s="173"/>
      <c r="M373" s="173">
        <v>58.5</v>
      </c>
      <c r="N373" s="88"/>
      <c r="O373" s="161"/>
      <c r="P373" s="170"/>
      <c r="Q373" s="170"/>
      <c r="R373"/>
      <c r="S373"/>
      <c r="T373"/>
    </row>
    <row r="374" spans="1:20" ht="14.1" customHeight="1" x14ac:dyDescent="0.2">
      <c r="A374" s="93" t="s">
        <v>287</v>
      </c>
      <c r="B374" s="91"/>
      <c r="C374" s="80" t="s">
        <v>288</v>
      </c>
      <c r="D374" s="90">
        <f>+D378+D380</f>
        <v>85085</v>
      </c>
      <c r="E374" s="90">
        <f t="shared" ref="E374:I374" si="99">+E378</f>
        <v>80000</v>
      </c>
      <c r="F374" s="90">
        <f t="shared" si="99"/>
        <v>0</v>
      </c>
      <c r="G374" s="86">
        <f t="shared" si="99"/>
        <v>0</v>
      </c>
      <c r="H374" s="90">
        <f t="shared" si="99"/>
        <v>80000</v>
      </c>
      <c r="I374" s="289">
        <f t="shared" si="99"/>
        <v>0</v>
      </c>
      <c r="J374" s="86">
        <f>+J378+J380</f>
        <v>-20000</v>
      </c>
      <c r="K374" s="86">
        <f t="shared" ref="K374:L374" si="100">+K378+K380</f>
        <v>22800</v>
      </c>
      <c r="L374" s="86">
        <f t="shared" si="100"/>
        <v>82800</v>
      </c>
      <c r="M374" s="86">
        <f>+M375+M376</f>
        <v>69795</v>
      </c>
      <c r="N374" s="89">
        <f>+N375+N376</f>
        <v>80000</v>
      </c>
      <c r="O374" s="161"/>
      <c r="P374" s="170"/>
      <c r="Q374" s="170"/>
      <c r="R374"/>
      <c r="S374"/>
      <c r="T374"/>
    </row>
    <row r="375" spans="1:20" s="171" customFormat="1" ht="14.1" customHeight="1" x14ac:dyDescent="0.2">
      <c r="A375" s="178"/>
      <c r="B375" s="99">
        <v>50</v>
      </c>
      <c r="C375" s="100" t="s">
        <v>138</v>
      </c>
      <c r="D375" s="168"/>
      <c r="E375" s="168"/>
      <c r="F375" s="168"/>
      <c r="G375" s="168"/>
      <c r="H375" s="172"/>
      <c r="I375" s="228"/>
      <c r="J375" s="201"/>
      <c r="K375" s="201"/>
      <c r="L375" s="201"/>
      <c r="M375" s="201"/>
      <c r="N375" s="245">
        <v>27300</v>
      </c>
      <c r="O375" s="186"/>
      <c r="P375" s="170"/>
      <c r="Q375" s="170"/>
      <c r="R375"/>
      <c r="S375"/>
      <c r="T375"/>
    </row>
    <row r="376" spans="1:20" s="171" customFormat="1" ht="14.1" customHeight="1" x14ac:dyDescent="0.2">
      <c r="A376" s="178"/>
      <c r="B376" s="99">
        <v>55</v>
      </c>
      <c r="C376" s="100" t="s">
        <v>140</v>
      </c>
      <c r="D376" s="168"/>
      <c r="E376" s="168"/>
      <c r="F376" s="168"/>
      <c r="G376" s="168"/>
      <c r="H376" s="172"/>
      <c r="I376" s="228"/>
      <c r="J376" s="201"/>
      <c r="K376" s="201"/>
      <c r="L376" s="201"/>
      <c r="M376" s="201">
        <f>+M377+M378+M379+M380+M381</f>
        <v>69795</v>
      </c>
      <c r="N376" s="245">
        <f>+N378+N380</f>
        <v>52700</v>
      </c>
      <c r="O376" s="186"/>
      <c r="P376" s="170"/>
      <c r="Q376" s="170"/>
      <c r="R376"/>
      <c r="S376"/>
      <c r="T376"/>
    </row>
    <row r="377" spans="1:20" s="171" customFormat="1" ht="14.1" customHeight="1" x14ac:dyDescent="0.2">
      <c r="A377" s="178"/>
      <c r="B377" s="105">
        <v>5500</v>
      </c>
      <c r="C377" s="63" t="s">
        <v>215</v>
      </c>
      <c r="D377" s="168"/>
      <c r="E377" s="168"/>
      <c r="F377" s="168"/>
      <c r="G377" s="168"/>
      <c r="H377" s="172"/>
      <c r="I377" s="228"/>
      <c r="J377" s="201"/>
      <c r="K377" s="201"/>
      <c r="L377" s="201"/>
      <c r="M377" s="201">
        <v>6648</v>
      </c>
      <c r="N377" s="245"/>
      <c r="O377" s="186"/>
      <c r="P377" s="170"/>
      <c r="Q377" s="170"/>
      <c r="R377"/>
      <c r="S377"/>
      <c r="T377"/>
    </row>
    <row r="378" spans="1:20" ht="14.1" customHeight="1" x14ac:dyDescent="0.2">
      <c r="A378" s="112"/>
      <c r="B378" s="105">
        <v>5512</v>
      </c>
      <c r="C378" s="55" t="s">
        <v>228</v>
      </c>
      <c r="D378" s="28">
        <v>84629</v>
      </c>
      <c r="E378" s="172">
        <v>80000</v>
      </c>
      <c r="F378" s="28"/>
      <c r="G378" s="28"/>
      <c r="H378" s="172">
        <f t="shared" si="91"/>
        <v>80000</v>
      </c>
      <c r="I378" s="230"/>
      <c r="J378" s="173">
        <v>-20000</v>
      </c>
      <c r="K378" s="173">
        <v>22800</v>
      </c>
      <c r="L378" s="173">
        <v>82800</v>
      </c>
      <c r="M378" s="173">
        <v>62492</v>
      </c>
      <c r="N378" s="88">
        <v>39700</v>
      </c>
      <c r="O378" s="161"/>
      <c r="P378" s="170"/>
      <c r="Q378" s="170"/>
      <c r="R378"/>
      <c r="S378"/>
      <c r="T378"/>
    </row>
    <row r="379" spans="1:20" ht="14.1" customHeight="1" x14ac:dyDescent="0.2">
      <c r="A379" s="112"/>
      <c r="B379" s="105">
        <v>5513</v>
      </c>
      <c r="C379" s="63" t="s">
        <v>286</v>
      </c>
      <c r="D379" s="28"/>
      <c r="E379" s="172"/>
      <c r="F379" s="28"/>
      <c r="G379" s="28"/>
      <c r="H379" s="172"/>
      <c r="I379" s="230"/>
      <c r="J379" s="173"/>
      <c r="K379" s="173"/>
      <c r="L379" s="173"/>
      <c r="M379" s="173">
        <v>653</v>
      </c>
      <c r="N379" s="88"/>
      <c r="O379" s="161"/>
      <c r="P379" s="170"/>
      <c r="Q379" s="170"/>
      <c r="R379"/>
      <c r="S379"/>
      <c r="T379"/>
    </row>
    <row r="380" spans="1:20" ht="14.1" customHeight="1" x14ac:dyDescent="0.2">
      <c r="A380" s="112"/>
      <c r="B380" s="105">
        <v>5515</v>
      </c>
      <c r="C380" s="55" t="s">
        <v>169</v>
      </c>
      <c r="D380" s="28">
        <v>456</v>
      </c>
      <c r="E380" s="172"/>
      <c r="F380" s="28"/>
      <c r="G380" s="28"/>
      <c r="H380" s="172">
        <f t="shared" si="91"/>
        <v>0</v>
      </c>
      <c r="I380" s="230"/>
      <c r="J380" s="173"/>
      <c r="K380" s="173"/>
      <c r="L380" s="173"/>
      <c r="M380" s="173"/>
      <c r="N380" s="88">
        <v>13000</v>
      </c>
      <c r="O380" s="161"/>
      <c r="P380" s="170"/>
      <c r="Q380" s="170"/>
      <c r="R380"/>
      <c r="S380"/>
      <c r="T380"/>
    </row>
    <row r="381" spans="1:20" ht="14.1" customHeight="1" x14ac:dyDescent="0.2">
      <c r="A381" s="112"/>
      <c r="B381" s="105">
        <v>5540</v>
      </c>
      <c r="C381" s="55" t="s">
        <v>289</v>
      </c>
      <c r="D381" s="28"/>
      <c r="E381" s="172"/>
      <c r="F381" s="28"/>
      <c r="G381" s="28"/>
      <c r="H381" s="172"/>
      <c r="I381" s="230"/>
      <c r="J381" s="173"/>
      <c r="K381" s="173"/>
      <c r="L381" s="173"/>
      <c r="M381" s="173">
        <v>2</v>
      </c>
      <c r="N381" s="88"/>
      <c r="O381" s="161"/>
      <c r="P381" s="170"/>
      <c r="Q381" s="170"/>
      <c r="R381"/>
      <c r="S381"/>
      <c r="T381"/>
    </row>
    <row r="382" spans="1:20" s="2" customFormat="1" ht="14.1" customHeight="1" x14ac:dyDescent="0.2">
      <c r="A382" s="266" t="s">
        <v>276</v>
      </c>
      <c r="B382" s="267"/>
      <c r="C382" s="268" t="s">
        <v>290</v>
      </c>
      <c r="D382" s="269"/>
      <c r="E382" s="269"/>
      <c r="F382" s="269"/>
      <c r="G382" s="269"/>
      <c r="H382" s="269"/>
      <c r="I382" s="345"/>
      <c r="J382" s="271"/>
      <c r="K382" s="271"/>
      <c r="L382" s="271"/>
      <c r="M382" s="271"/>
      <c r="N382" s="272">
        <f>+N383+N384</f>
        <v>52620</v>
      </c>
      <c r="O382" s="161"/>
      <c r="P382" s="170"/>
      <c r="Q382" s="170"/>
      <c r="R382"/>
      <c r="S382"/>
      <c r="T382"/>
    </row>
    <row r="383" spans="1:20" s="214" customFormat="1" ht="14.1" customHeight="1" x14ac:dyDescent="0.2">
      <c r="A383" s="178"/>
      <c r="B383" s="166">
        <v>50</v>
      </c>
      <c r="C383" s="100" t="s">
        <v>138</v>
      </c>
      <c r="D383" s="168"/>
      <c r="E383" s="168"/>
      <c r="F383" s="168"/>
      <c r="G383" s="168"/>
      <c r="H383" s="168"/>
      <c r="I383" s="228"/>
      <c r="J383" s="201"/>
      <c r="K383" s="201"/>
      <c r="L383" s="201"/>
      <c r="M383" s="201"/>
      <c r="N383" s="245">
        <v>10120</v>
      </c>
      <c r="O383" s="186"/>
      <c r="P383" s="170"/>
      <c r="Q383" s="170"/>
      <c r="R383"/>
      <c r="S383"/>
      <c r="T383"/>
    </row>
    <row r="384" spans="1:20" s="214" customFormat="1" ht="14.1" customHeight="1" x14ac:dyDescent="0.2">
      <c r="A384" s="178"/>
      <c r="B384" s="166">
        <v>55</v>
      </c>
      <c r="C384" s="100" t="s">
        <v>140</v>
      </c>
      <c r="D384" s="168"/>
      <c r="E384" s="168"/>
      <c r="F384" s="168"/>
      <c r="G384" s="168"/>
      <c r="H384" s="168"/>
      <c r="I384" s="228"/>
      <c r="J384" s="201"/>
      <c r="K384" s="201"/>
      <c r="L384" s="201"/>
      <c r="M384" s="201"/>
      <c r="N384" s="245">
        <f>+N385</f>
        <v>42500</v>
      </c>
      <c r="O384" s="186"/>
      <c r="P384" s="170"/>
      <c r="Q384" s="170"/>
      <c r="R384"/>
      <c r="S384"/>
      <c r="T384"/>
    </row>
    <row r="385" spans="1:20" ht="14.1" customHeight="1" x14ac:dyDescent="0.2">
      <c r="A385" s="112"/>
      <c r="B385" s="105">
        <v>5511</v>
      </c>
      <c r="C385" s="55" t="s">
        <v>146</v>
      </c>
      <c r="D385" s="28"/>
      <c r="E385" s="172"/>
      <c r="F385" s="28"/>
      <c r="G385" s="28"/>
      <c r="H385" s="172"/>
      <c r="I385" s="230"/>
      <c r="J385" s="173"/>
      <c r="K385" s="173"/>
      <c r="L385" s="173"/>
      <c r="M385" s="173"/>
      <c r="N385" s="88">
        <f>SUM(N386:N393)</f>
        <v>42500</v>
      </c>
      <c r="O385" s="161"/>
      <c r="P385" s="170"/>
      <c r="Q385" s="170"/>
      <c r="R385"/>
      <c r="S385"/>
      <c r="T385"/>
    </row>
    <row r="386" spans="1:20" ht="14.1" customHeight="1" x14ac:dyDescent="0.2">
      <c r="A386" s="112"/>
      <c r="B386" s="105"/>
      <c r="C386" s="55" t="s">
        <v>291</v>
      </c>
      <c r="D386" s="28"/>
      <c r="E386" s="172"/>
      <c r="F386" s="28"/>
      <c r="G386" s="28"/>
      <c r="H386" s="172"/>
      <c r="I386" s="230"/>
      <c r="J386" s="173"/>
      <c r="K386" s="173"/>
      <c r="L386" s="173"/>
      <c r="M386" s="173"/>
      <c r="N386" s="88">
        <v>31000</v>
      </c>
      <c r="O386" s="161"/>
      <c r="P386" s="170"/>
      <c r="Q386" s="170"/>
      <c r="R386"/>
      <c r="S386"/>
      <c r="T386"/>
    </row>
    <row r="387" spans="1:20" ht="14.1" customHeight="1" x14ac:dyDescent="0.2">
      <c r="A387" s="112"/>
      <c r="B387" s="199"/>
      <c r="C387" s="115" t="s">
        <v>266</v>
      </c>
      <c r="D387" s="28"/>
      <c r="E387" s="172"/>
      <c r="F387" s="28"/>
      <c r="G387" s="28"/>
      <c r="H387" s="172"/>
      <c r="I387" s="230"/>
      <c r="J387" s="173"/>
      <c r="K387" s="173"/>
      <c r="L387" s="173"/>
      <c r="M387" s="173"/>
      <c r="N387" s="88">
        <v>3300</v>
      </c>
      <c r="O387" s="161"/>
      <c r="P387" s="170"/>
      <c r="Q387" s="170"/>
      <c r="R387"/>
      <c r="S387"/>
      <c r="T387"/>
    </row>
    <row r="388" spans="1:20" ht="14.1" customHeight="1" x14ac:dyDescent="0.2">
      <c r="A388" s="112"/>
      <c r="B388" s="199"/>
      <c r="C388" s="115" t="s">
        <v>267</v>
      </c>
      <c r="D388" s="28"/>
      <c r="E388" s="172"/>
      <c r="F388" s="28"/>
      <c r="G388" s="28"/>
      <c r="H388" s="172"/>
      <c r="I388" s="230"/>
      <c r="J388" s="173"/>
      <c r="K388" s="173"/>
      <c r="L388" s="173"/>
      <c r="M388" s="173"/>
      <c r="N388" s="88">
        <v>1500</v>
      </c>
      <c r="O388" s="161"/>
      <c r="P388" s="170"/>
      <c r="Q388" s="170"/>
      <c r="R388"/>
      <c r="S388"/>
      <c r="T388"/>
    </row>
    <row r="389" spans="1:20" ht="14.1" customHeight="1" x14ac:dyDescent="0.2">
      <c r="A389" s="112"/>
      <c r="B389" s="199"/>
      <c r="C389" s="115" t="s">
        <v>268</v>
      </c>
      <c r="D389" s="28"/>
      <c r="E389" s="172"/>
      <c r="F389" s="28"/>
      <c r="G389" s="28"/>
      <c r="H389" s="172"/>
      <c r="I389" s="230"/>
      <c r="J389" s="173"/>
      <c r="K389" s="173"/>
      <c r="L389" s="173"/>
      <c r="M389" s="173"/>
      <c r="N389" s="88">
        <v>2400</v>
      </c>
      <c r="O389" s="161"/>
      <c r="P389" s="170"/>
      <c r="Q389" s="170"/>
      <c r="R389"/>
      <c r="S389"/>
      <c r="T389"/>
    </row>
    <row r="390" spans="1:20" ht="14.1" customHeight="1" x14ac:dyDescent="0.2">
      <c r="A390" s="112"/>
      <c r="B390" s="199"/>
      <c r="C390" s="115" t="s">
        <v>269</v>
      </c>
      <c r="D390" s="28"/>
      <c r="E390" s="172"/>
      <c r="F390" s="28"/>
      <c r="G390" s="28"/>
      <c r="H390" s="172"/>
      <c r="I390" s="230"/>
      <c r="J390" s="173"/>
      <c r="K390" s="173"/>
      <c r="L390" s="173"/>
      <c r="M390" s="173"/>
      <c r="N390" s="88">
        <v>1000</v>
      </c>
      <c r="O390" s="161"/>
      <c r="P390" s="170"/>
      <c r="Q390" s="170"/>
      <c r="R390"/>
      <c r="S390"/>
      <c r="T390"/>
    </row>
    <row r="391" spans="1:20" ht="14.1" customHeight="1" x14ac:dyDescent="0.2">
      <c r="A391" s="112"/>
      <c r="B391" s="199"/>
      <c r="C391" s="115" t="s">
        <v>270</v>
      </c>
      <c r="D391" s="28"/>
      <c r="E391" s="172"/>
      <c r="F391" s="28"/>
      <c r="G391" s="28"/>
      <c r="H391" s="172"/>
      <c r="I391" s="230"/>
      <c r="J391" s="173"/>
      <c r="K391" s="173"/>
      <c r="L391" s="173"/>
      <c r="M391" s="173"/>
      <c r="N391" s="88">
        <v>300</v>
      </c>
      <c r="O391" s="161"/>
      <c r="P391" s="170"/>
      <c r="Q391" s="170"/>
      <c r="R391"/>
      <c r="S391"/>
      <c r="T391"/>
    </row>
    <row r="392" spans="1:20" ht="14.1" customHeight="1" x14ac:dyDescent="0.2">
      <c r="A392" s="112"/>
      <c r="B392" s="199"/>
      <c r="C392" s="115" t="s">
        <v>272</v>
      </c>
      <c r="D392" s="28"/>
      <c r="E392" s="172"/>
      <c r="F392" s="28"/>
      <c r="G392" s="28"/>
      <c r="H392" s="172"/>
      <c r="I392" s="230"/>
      <c r="J392" s="173"/>
      <c r="K392" s="173"/>
      <c r="L392" s="173"/>
      <c r="M392" s="173"/>
      <c r="N392" s="88">
        <v>2500</v>
      </c>
      <c r="O392" s="161"/>
      <c r="P392" s="170"/>
      <c r="Q392" s="170"/>
      <c r="R392"/>
      <c r="S392"/>
      <c r="T392"/>
    </row>
    <row r="393" spans="1:20" ht="14.1" customHeight="1" x14ac:dyDescent="0.2">
      <c r="A393" s="112"/>
      <c r="B393" s="199"/>
      <c r="C393" s="115" t="s">
        <v>273</v>
      </c>
      <c r="D393" s="28"/>
      <c r="E393" s="172"/>
      <c r="F393" s="28"/>
      <c r="G393" s="28"/>
      <c r="H393" s="172"/>
      <c r="I393" s="230"/>
      <c r="J393" s="173"/>
      <c r="K393" s="173"/>
      <c r="L393" s="173"/>
      <c r="M393" s="173"/>
      <c r="N393" s="88">
        <v>500</v>
      </c>
      <c r="O393" s="161"/>
      <c r="P393" s="170"/>
      <c r="Q393" s="170"/>
      <c r="R393"/>
      <c r="S393"/>
      <c r="T393"/>
    </row>
    <row r="394" spans="1:20" s="8" customFormat="1" ht="14.1" customHeight="1" x14ac:dyDescent="0.2">
      <c r="A394" s="266" t="s">
        <v>276</v>
      </c>
      <c r="B394" s="267"/>
      <c r="C394" s="268" t="s">
        <v>692</v>
      </c>
      <c r="D394" s="269"/>
      <c r="E394" s="269"/>
      <c r="F394" s="269"/>
      <c r="G394" s="269"/>
      <c r="H394" s="269"/>
      <c r="I394" s="345"/>
      <c r="J394" s="271"/>
      <c r="K394" s="271"/>
      <c r="L394" s="271"/>
      <c r="M394" s="271"/>
      <c r="N394" s="272">
        <f>+N395+N396</f>
        <v>37060</v>
      </c>
      <c r="O394" s="161"/>
      <c r="P394" s="170"/>
      <c r="Q394" s="170"/>
      <c r="R394"/>
      <c r="S394"/>
      <c r="T394"/>
    </row>
    <row r="395" spans="1:20" s="171" customFormat="1" ht="14.1" customHeight="1" x14ac:dyDescent="0.2">
      <c r="A395" s="208"/>
      <c r="B395" s="166">
        <v>50</v>
      </c>
      <c r="C395" s="100" t="s">
        <v>138</v>
      </c>
      <c r="D395" s="172"/>
      <c r="E395" s="172"/>
      <c r="F395" s="172"/>
      <c r="G395" s="172"/>
      <c r="H395" s="172"/>
      <c r="I395" s="230"/>
      <c r="J395" s="173"/>
      <c r="K395" s="173"/>
      <c r="L395" s="173"/>
      <c r="M395" s="173"/>
      <c r="N395" s="245">
        <v>18060</v>
      </c>
      <c r="O395" s="186"/>
      <c r="P395" s="170"/>
      <c r="Q395" s="170"/>
      <c r="R395"/>
      <c r="S395"/>
      <c r="T395"/>
    </row>
    <row r="396" spans="1:20" s="171" customFormat="1" ht="14.1" customHeight="1" x14ac:dyDescent="0.2">
      <c r="A396" s="208"/>
      <c r="B396" s="166">
        <v>55</v>
      </c>
      <c r="C396" s="100" t="s">
        <v>140</v>
      </c>
      <c r="D396" s="172"/>
      <c r="E396" s="172"/>
      <c r="F396" s="172"/>
      <c r="G396" s="172"/>
      <c r="H396" s="172"/>
      <c r="I396" s="230"/>
      <c r="J396" s="173"/>
      <c r="K396" s="173"/>
      <c r="L396" s="173"/>
      <c r="M396" s="173"/>
      <c r="N396" s="245">
        <f>+N397</f>
        <v>19000</v>
      </c>
      <c r="O396" s="186"/>
      <c r="P396" s="170"/>
      <c r="Q396" s="170"/>
      <c r="R396"/>
      <c r="S396"/>
      <c r="T396"/>
    </row>
    <row r="397" spans="1:20" ht="14.1" customHeight="1" x14ac:dyDescent="0.2">
      <c r="A397" s="112"/>
      <c r="B397" s="105">
        <v>5511</v>
      </c>
      <c r="C397" s="55" t="s">
        <v>146</v>
      </c>
      <c r="D397" s="28"/>
      <c r="E397" s="172"/>
      <c r="F397" s="28"/>
      <c r="G397" s="28"/>
      <c r="H397" s="172"/>
      <c r="I397" s="230"/>
      <c r="J397" s="173"/>
      <c r="K397" s="173"/>
      <c r="L397" s="173"/>
      <c r="M397" s="173"/>
      <c r="N397" s="88">
        <f>SUM(N398:N405)</f>
        <v>19000</v>
      </c>
      <c r="O397" s="161"/>
      <c r="P397" s="170"/>
      <c r="Q397" s="170"/>
      <c r="R397"/>
      <c r="S397"/>
      <c r="T397"/>
    </row>
    <row r="398" spans="1:20" ht="14.1" customHeight="1" x14ac:dyDescent="0.2">
      <c r="A398" s="112"/>
      <c r="B398" s="105"/>
      <c r="C398" s="115" t="s">
        <v>265</v>
      </c>
      <c r="D398" s="28"/>
      <c r="E398" s="172"/>
      <c r="F398" s="28"/>
      <c r="G398" s="28"/>
      <c r="H398" s="172"/>
      <c r="I398" s="230"/>
      <c r="J398" s="173"/>
      <c r="K398" s="173"/>
      <c r="L398" s="173"/>
      <c r="M398" s="173"/>
      <c r="N398" s="88">
        <v>7500</v>
      </c>
      <c r="O398" s="161"/>
      <c r="P398" s="170"/>
      <c r="Q398" s="170"/>
      <c r="R398"/>
      <c r="S398"/>
      <c r="T398"/>
    </row>
    <row r="399" spans="1:20" ht="14.1" customHeight="1" x14ac:dyDescent="0.2">
      <c r="A399" s="112"/>
      <c r="B399" s="105"/>
      <c r="C399" s="115" t="s">
        <v>266</v>
      </c>
      <c r="D399" s="28"/>
      <c r="E399" s="172"/>
      <c r="F399" s="28"/>
      <c r="G399" s="28"/>
      <c r="H399" s="172"/>
      <c r="I399" s="230"/>
      <c r="J399" s="173"/>
      <c r="K399" s="173"/>
      <c r="L399" s="173"/>
      <c r="M399" s="173"/>
      <c r="N399" s="88">
        <v>1500</v>
      </c>
      <c r="O399" s="161"/>
      <c r="P399" s="170"/>
      <c r="Q399" s="170"/>
      <c r="R399"/>
      <c r="S399"/>
      <c r="T399"/>
    </row>
    <row r="400" spans="1:20" ht="14.1" customHeight="1" x14ac:dyDescent="0.2">
      <c r="A400" s="112"/>
      <c r="B400" s="105"/>
      <c r="C400" s="115" t="s">
        <v>267</v>
      </c>
      <c r="D400" s="28"/>
      <c r="E400" s="172"/>
      <c r="F400" s="28"/>
      <c r="G400" s="28"/>
      <c r="H400" s="172"/>
      <c r="I400" s="230"/>
      <c r="J400" s="173"/>
      <c r="K400" s="173"/>
      <c r="L400" s="173"/>
      <c r="M400" s="173"/>
      <c r="N400" s="88">
        <v>1000</v>
      </c>
      <c r="O400" s="161"/>
      <c r="P400" s="170"/>
      <c r="Q400" s="170"/>
      <c r="R400"/>
      <c r="S400"/>
      <c r="T400"/>
    </row>
    <row r="401" spans="1:20" ht="14.1" customHeight="1" x14ac:dyDescent="0.2">
      <c r="A401" s="112"/>
      <c r="B401" s="105"/>
      <c r="C401" s="115" t="s">
        <v>268</v>
      </c>
      <c r="D401" s="28"/>
      <c r="E401" s="172"/>
      <c r="F401" s="28"/>
      <c r="G401" s="28"/>
      <c r="H401" s="172"/>
      <c r="I401" s="230"/>
      <c r="J401" s="173"/>
      <c r="K401" s="173"/>
      <c r="L401" s="173"/>
      <c r="M401" s="173"/>
      <c r="N401" s="88">
        <v>2500</v>
      </c>
      <c r="O401" s="161"/>
      <c r="P401" s="170"/>
      <c r="Q401" s="170"/>
      <c r="R401"/>
      <c r="S401"/>
      <c r="T401"/>
    </row>
    <row r="402" spans="1:20" ht="14.1" customHeight="1" x14ac:dyDescent="0.2">
      <c r="A402" s="112"/>
      <c r="B402" s="105"/>
      <c r="C402" s="115" t="s">
        <v>269</v>
      </c>
      <c r="D402" s="28"/>
      <c r="E402" s="172"/>
      <c r="F402" s="28"/>
      <c r="G402" s="28"/>
      <c r="H402" s="172"/>
      <c r="I402" s="230"/>
      <c r="J402" s="173"/>
      <c r="K402" s="173"/>
      <c r="L402" s="173"/>
      <c r="M402" s="173"/>
      <c r="N402" s="88">
        <v>2500</v>
      </c>
      <c r="O402" s="161"/>
      <c r="P402" s="170"/>
      <c r="Q402" s="170"/>
      <c r="R402"/>
      <c r="S402"/>
      <c r="T402"/>
    </row>
    <row r="403" spans="1:20" ht="14.1" customHeight="1" x14ac:dyDescent="0.2">
      <c r="A403" s="112"/>
      <c r="B403" s="105"/>
      <c r="C403" s="115" t="s">
        <v>270</v>
      </c>
      <c r="D403" s="28"/>
      <c r="E403" s="172"/>
      <c r="F403" s="28"/>
      <c r="G403" s="28"/>
      <c r="H403" s="172"/>
      <c r="I403" s="230"/>
      <c r="J403" s="173"/>
      <c r="K403" s="173"/>
      <c r="L403" s="173"/>
      <c r="M403" s="173"/>
      <c r="N403" s="88">
        <v>300</v>
      </c>
      <c r="O403" s="161"/>
      <c r="P403" s="170"/>
      <c r="Q403" s="170"/>
      <c r="R403"/>
      <c r="S403"/>
      <c r="T403"/>
    </row>
    <row r="404" spans="1:20" ht="14.1" customHeight="1" x14ac:dyDescent="0.2">
      <c r="A404" s="112"/>
      <c r="B404" s="105"/>
      <c r="C404" s="115" t="s">
        <v>272</v>
      </c>
      <c r="D404" s="28"/>
      <c r="E404" s="172"/>
      <c r="F404" s="28"/>
      <c r="G404" s="28"/>
      <c r="H404" s="172"/>
      <c r="I404" s="230"/>
      <c r="J404" s="173"/>
      <c r="K404" s="173"/>
      <c r="L404" s="173"/>
      <c r="M404" s="173"/>
      <c r="N404" s="88">
        <v>2500</v>
      </c>
      <c r="O404" s="161"/>
      <c r="P404" s="170"/>
      <c r="Q404" s="170"/>
      <c r="R404"/>
      <c r="S404"/>
      <c r="T404"/>
    </row>
    <row r="405" spans="1:20" ht="14.1" customHeight="1" x14ac:dyDescent="0.2">
      <c r="A405" s="112"/>
      <c r="B405" s="105"/>
      <c r="C405" s="115" t="s">
        <v>273</v>
      </c>
      <c r="D405" s="28"/>
      <c r="E405" s="172"/>
      <c r="F405" s="28"/>
      <c r="G405" s="28"/>
      <c r="H405" s="172"/>
      <c r="I405" s="230"/>
      <c r="J405" s="173"/>
      <c r="K405" s="173"/>
      <c r="L405" s="173"/>
      <c r="M405" s="173"/>
      <c r="N405" s="88">
        <v>1200</v>
      </c>
      <c r="O405" s="161"/>
      <c r="P405" s="170"/>
      <c r="Q405" s="170"/>
      <c r="R405"/>
      <c r="S405"/>
      <c r="T405"/>
    </row>
    <row r="406" spans="1:20" ht="14.1" customHeight="1" x14ac:dyDescent="0.2">
      <c r="A406" s="78" t="s">
        <v>292</v>
      </c>
      <c r="B406" s="79"/>
      <c r="C406" s="80" t="s">
        <v>293</v>
      </c>
      <c r="D406" s="90">
        <f>+D407+D408</f>
        <v>49083</v>
      </c>
      <c r="E406" s="90">
        <f>+E407+E408</f>
        <v>32528</v>
      </c>
      <c r="F406" s="90">
        <f t="shared" ref="F406:M406" si="101">+F407+F408</f>
        <v>0</v>
      </c>
      <c r="G406" s="90">
        <f t="shared" si="101"/>
        <v>0</v>
      </c>
      <c r="H406" s="117">
        <f t="shared" si="101"/>
        <v>28033</v>
      </c>
      <c r="I406" s="289">
        <f t="shared" si="101"/>
        <v>-4495</v>
      </c>
      <c r="J406" s="86">
        <f t="shared" si="101"/>
        <v>-1228</v>
      </c>
      <c r="K406" s="86">
        <f t="shared" si="101"/>
        <v>0</v>
      </c>
      <c r="L406" s="86">
        <f t="shared" si="101"/>
        <v>26805</v>
      </c>
      <c r="M406" s="86">
        <f t="shared" si="101"/>
        <v>22612.260000000002</v>
      </c>
      <c r="N406" s="89">
        <f>+N407+N408</f>
        <v>28162</v>
      </c>
      <c r="O406" s="161"/>
      <c r="P406" s="170"/>
      <c r="Q406" s="170"/>
      <c r="R406"/>
      <c r="S406"/>
      <c r="T406"/>
    </row>
    <row r="407" spans="1:20" ht="14.1" customHeight="1" x14ac:dyDescent="0.2">
      <c r="A407" s="53"/>
      <c r="B407" s="60">
        <v>50</v>
      </c>
      <c r="C407" s="61" t="s">
        <v>138</v>
      </c>
      <c r="D407" s="29">
        <v>21020</v>
      </c>
      <c r="E407" s="168">
        <v>22028</v>
      </c>
      <c r="F407" s="29"/>
      <c r="G407" s="28"/>
      <c r="H407" s="172">
        <f t="shared" si="91"/>
        <v>17533</v>
      </c>
      <c r="I407" s="228">
        <v>-4495</v>
      </c>
      <c r="J407" s="201"/>
      <c r="K407" s="201">
        <v>1700</v>
      </c>
      <c r="L407" s="201">
        <v>19233</v>
      </c>
      <c r="M407" s="201">
        <v>17320.560000000001</v>
      </c>
      <c r="N407" s="87">
        <v>17662</v>
      </c>
      <c r="O407" s="161"/>
      <c r="P407" s="170"/>
      <c r="Q407" s="170"/>
      <c r="R407"/>
      <c r="S407"/>
      <c r="T407"/>
    </row>
    <row r="408" spans="1:20" ht="14.1" customHeight="1" x14ac:dyDescent="0.2">
      <c r="A408" s="53"/>
      <c r="B408" s="60">
        <v>55</v>
      </c>
      <c r="C408" s="61" t="s">
        <v>140</v>
      </c>
      <c r="D408" s="29">
        <f>SUM(D409:D417)</f>
        <v>28063</v>
      </c>
      <c r="E408" s="168">
        <f>SUM(E409:E417)</f>
        <v>10500</v>
      </c>
      <c r="F408" s="61">
        <f>SUM(F409:F417)</f>
        <v>0</v>
      </c>
      <c r="G408" s="28"/>
      <c r="H408" s="172">
        <f t="shared" si="91"/>
        <v>10500</v>
      </c>
      <c r="I408" s="346"/>
      <c r="J408" s="201">
        <f>SUM(J409:J417)</f>
        <v>-1228</v>
      </c>
      <c r="K408" s="173">
        <f t="shared" ref="K408:M408" si="102">SUM(K409:K417)</f>
        <v>-1700</v>
      </c>
      <c r="L408" s="173">
        <f t="shared" si="102"/>
        <v>7572</v>
      </c>
      <c r="M408" s="173">
        <f t="shared" si="102"/>
        <v>5291.7000000000007</v>
      </c>
      <c r="N408" s="87">
        <f>+N409+N410+N411+N412+N413+N414+N415+N416+N417</f>
        <v>10500</v>
      </c>
      <c r="O408" s="161"/>
      <c r="P408" s="170"/>
      <c r="Q408" s="170"/>
      <c r="R408"/>
      <c r="S408"/>
      <c r="T408"/>
    </row>
    <row r="409" spans="1:20" ht="14.1" customHeight="1" x14ac:dyDescent="0.2">
      <c r="A409" s="53"/>
      <c r="B409" s="54">
        <v>5500</v>
      </c>
      <c r="C409" s="55" t="s">
        <v>215</v>
      </c>
      <c r="D409" s="28">
        <v>1469</v>
      </c>
      <c r="E409" s="172">
        <v>240</v>
      </c>
      <c r="F409" s="28"/>
      <c r="G409" s="28"/>
      <c r="H409" s="172">
        <f t="shared" si="91"/>
        <v>240</v>
      </c>
      <c r="I409" s="230"/>
      <c r="J409" s="173"/>
      <c r="K409" s="173"/>
      <c r="L409" s="173">
        <v>240</v>
      </c>
      <c r="M409" s="173">
        <v>625.32000000000005</v>
      </c>
      <c r="N409" s="88">
        <v>240</v>
      </c>
      <c r="O409" s="161"/>
      <c r="P409" s="170"/>
      <c r="Q409" s="170"/>
      <c r="R409"/>
      <c r="S409"/>
      <c r="T409"/>
    </row>
    <row r="410" spans="1:20" ht="14.1" customHeight="1" x14ac:dyDescent="0.2">
      <c r="A410" s="53"/>
      <c r="B410" s="54">
        <v>5503</v>
      </c>
      <c r="C410" s="55" t="s">
        <v>143</v>
      </c>
      <c r="D410" s="28">
        <v>105</v>
      </c>
      <c r="E410" s="172"/>
      <c r="F410" s="28"/>
      <c r="G410" s="28"/>
      <c r="H410" s="172">
        <f t="shared" si="91"/>
        <v>0</v>
      </c>
      <c r="I410" s="230"/>
      <c r="J410" s="173"/>
      <c r="K410" s="173"/>
      <c r="L410" s="173"/>
      <c r="M410" s="173"/>
      <c r="N410" s="88"/>
      <c r="O410" s="161"/>
      <c r="P410" s="170"/>
      <c r="Q410" s="170"/>
      <c r="R410"/>
      <c r="S410"/>
      <c r="T410"/>
    </row>
    <row r="411" spans="1:20" ht="14.1" customHeight="1" x14ac:dyDescent="0.2">
      <c r="A411" s="53"/>
      <c r="B411" s="54">
        <v>5504</v>
      </c>
      <c r="C411" s="55" t="s">
        <v>294</v>
      </c>
      <c r="D411" s="28">
        <v>737</v>
      </c>
      <c r="E411" s="172">
        <v>800</v>
      </c>
      <c r="F411" s="28"/>
      <c r="G411" s="28"/>
      <c r="H411" s="172">
        <f t="shared" si="91"/>
        <v>800</v>
      </c>
      <c r="I411" s="230"/>
      <c r="J411" s="173"/>
      <c r="K411" s="173"/>
      <c r="L411" s="173">
        <v>800</v>
      </c>
      <c r="M411" s="173">
        <v>40</v>
      </c>
      <c r="N411" s="88">
        <v>800</v>
      </c>
      <c r="O411" s="161"/>
      <c r="P411" s="170"/>
      <c r="Q411" s="170"/>
      <c r="R411"/>
      <c r="S411"/>
      <c r="T411"/>
    </row>
    <row r="412" spans="1:20" ht="14.1" customHeight="1" x14ac:dyDescent="0.2">
      <c r="A412" s="53"/>
      <c r="B412" s="54">
        <v>5511</v>
      </c>
      <c r="C412" s="55" t="s">
        <v>295</v>
      </c>
      <c r="D412" s="28">
        <v>593</v>
      </c>
      <c r="E412" s="172">
        <v>60</v>
      </c>
      <c r="F412" s="28"/>
      <c r="G412" s="333"/>
      <c r="H412" s="172">
        <f t="shared" si="91"/>
        <v>60</v>
      </c>
      <c r="I412" s="230"/>
      <c r="J412" s="173"/>
      <c r="K412" s="173"/>
      <c r="L412" s="173">
        <v>60</v>
      </c>
      <c r="M412" s="173">
        <v>79</v>
      </c>
      <c r="N412" s="88">
        <v>60</v>
      </c>
      <c r="O412" s="161"/>
      <c r="P412" s="170"/>
      <c r="Q412" s="170"/>
      <c r="R412"/>
      <c r="S412"/>
      <c r="T412"/>
    </row>
    <row r="413" spans="1:20" ht="14.1" customHeight="1" x14ac:dyDescent="0.2">
      <c r="A413" s="53"/>
      <c r="B413" s="54">
        <v>5513</v>
      </c>
      <c r="C413" s="55" t="s">
        <v>166</v>
      </c>
      <c r="D413" s="28">
        <v>1753</v>
      </c>
      <c r="E413" s="172">
        <v>1200</v>
      </c>
      <c r="F413" s="28"/>
      <c r="G413" s="324"/>
      <c r="H413" s="172">
        <f t="shared" si="91"/>
        <v>1200</v>
      </c>
      <c r="I413" s="230"/>
      <c r="J413" s="173"/>
      <c r="K413" s="173"/>
      <c r="L413" s="173">
        <v>1200</v>
      </c>
      <c r="M413" s="173">
        <v>764</v>
      </c>
      <c r="N413" s="88">
        <v>1200</v>
      </c>
      <c r="P413" s="170"/>
      <c r="Q413" s="170"/>
      <c r="R413"/>
      <c r="S413"/>
      <c r="T413"/>
    </row>
    <row r="414" spans="1:20" ht="14.1" customHeight="1" x14ac:dyDescent="0.2">
      <c r="A414" s="53"/>
      <c r="B414" s="54">
        <v>5514</v>
      </c>
      <c r="C414" s="55" t="s">
        <v>147</v>
      </c>
      <c r="D414" s="28">
        <v>30</v>
      </c>
      <c r="E414" s="172">
        <v>760</v>
      </c>
      <c r="F414" s="28"/>
      <c r="G414" s="324"/>
      <c r="H414" s="172">
        <f t="shared" ref="H414:H497" si="103">E414+I414</f>
        <v>760</v>
      </c>
      <c r="I414" s="230"/>
      <c r="J414" s="173"/>
      <c r="K414" s="173"/>
      <c r="L414" s="173">
        <v>760</v>
      </c>
      <c r="M414" s="173">
        <v>851.9</v>
      </c>
      <c r="N414" s="88">
        <v>760</v>
      </c>
      <c r="P414" s="170"/>
      <c r="Q414" s="170"/>
      <c r="R414"/>
      <c r="S414"/>
      <c r="T414"/>
    </row>
    <row r="415" spans="1:20" ht="14.1" customHeight="1" x14ac:dyDescent="0.2">
      <c r="A415" s="53"/>
      <c r="B415" s="54">
        <v>5515</v>
      </c>
      <c r="C415" s="55" t="s">
        <v>169</v>
      </c>
      <c r="D415" s="28">
        <v>4107</v>
      </c>
      <c r="E415" s="172">
        <v>1240</v>
      </c>
      <c r="F415" s="28"/>
      <c r="G415" s="324"/>
      <c r="H415" s="172">
        <f t="shared" si="103"/>
        <v>1240</v>
      </c>
      <c r="I415" s="230"/>
      <c r="J415" s="173"/>
      <c r="K415" s="173"/>
      <c r="L415" s="173">
        <v>1240</v>
      </c>
      <c r="M415" s="173">
        <v>139.38</v>
      </c>
      <c r="N415" s="88">
        <v>1240</v>
      </c>
      <c r="P415" s="170"/>
      <c r="Q415" s="170"/>
      <c r="R415"/>
      <c r="S415"/>
      <c r="T415"/>
    </row>
    <row r="416" spans="1:20" ht="14.1" customHeight="1" x14ac:dyDescent="0.2">
      <c r="A416" s="53"/>
      <c r="B416" s="54">
        <v>5525</v>
      </c>
      <c r="C416" s="55" t="s">
        <v>175</v>
      </c>
      <c r="D416" s="28">
        <v>18465</v>
      </c>
      <c r="E416" s="172">
        <v>5600</v>
      </c>
      <c r="F416" s="28"/>
      <c r="G416" s="324"/>
      <c r="H416" s="172">
        <f t="shared" si="103"/>
        <v>5600</v>
      </c>
      <c r="I416" s="230"/>
      <c r="J416" s="173">
        <v>-1600</v>
      </c>
      <c r="K416" s="173">
        <v>-1700</v>
      </c>
      <c r="L416" s="173">
        <v>2300</v>
      </c>
      <c r="M416" s="173">
        <v>2030.26</v>
      </c>
      <c r="N416" s="88">
        <v>5600</v>
      </c>
      <c r="P416" s="170"/>
      <c r="Q416" s="170"/>
      <c r="R416"/>
      <c r="S416"/>
      <c r="T416"/>
    </row>
    <row r="417" spans="1:31" ht="14.1" customHeight="1" x14ac:dyDescent="0.2">
      <c r="A417" s="53"/>
      <c r="B417" s="54">
        <v>5540</v>
      </c>
      <c r="C417" s="70" t="s">
        <v>296</v>
      </c>
      <c r="D417" s="28">
        <v>804</v>
      </c>
      <c r="E417" s="172">
        <v>600</v>
      </c>
      <c r="F417" s="28"/>
      <c r="G417" s="324"/>
      <c r="H417" s="172">
        <f t="shared" si="103"/>
        <v>600</v>
      </c>
      <c r="I417" s="230"/>
      <c r="J417" s="173">
        <v>372</v>
      </c>
      <c r="K417" s="173"/>
      <c r="L417" s="173">
        <v>972</v>
      </c>
      <c r="M417" s="173">
        <v>761.84</v>
      </c>
      <c r="N417" s="88">
        <v>600</v>
      </c>
      <c r="O417" s="279"/>
      <c r="P417" s="170"/>
      <c r="Q417" s="170"/>
      <c r="R417"/>
      <c r="S417"/>
      <c r="T417"/>
    </row>
    <row r="418" spans="1:31" ht="14.1" customHeight="1" x14ac:dyDescent="0.2">
      <c r="A418" s="78" t="s">
        <v>297</v>
      </c>
      <c r="B418" s="79"/>
      <c r="C418" s="104" t="s">
        <v>298</v>
      </c>
      <c r="D418" s="92">
        <f t="shared" ref="D418:I418" si="104">+D419+D420</f>
        <v>24670</v>
      </c>
      <c r="E418" s="92">
        <f t="shared" si="104"/>
        <v>43033</v>
      </c>
      <c r="F418" s="92">
        <f t="shared" si="104"/>
        <v>0</v>
      </c>
      <c r="G418" s="92">
        <f t="shared" si="104"/>
        <v>0</v>
      </c>
      <c r="H418" s="117">
        <f t="shared" si="104"/>
        <v>43691</v>
      </c>
      <c r="I418" s="92">
        <f t="shared" si="104"/>
        <v>658</v>
      </c>
      <c r="J418" s="86">
        <f>+J419+J420</f>
        <v>-14000</v>
      </c>
      <c r="K418" s="86">
        <f t="shared" ref="K418:M418" si="105">+K419+K420</f>
        <v>0</v>
      </c>
      <c r="L418" s="86">
        <f t="shared" si="105"/>
        <v>29691</v>
      </c>
      <c r="M418" s="86">
        <f t="shared" si="105"/>
        <v>22055.52</v>
      </c>
      <c r="N418" s="250">
        <f>+N419+N420</f>
        <v>33820</v>
      </c>
      <c r="O418" s="161"/>
      <c r="P418" s="170"/>
      <c r="Q418" s="170"/>
      <c r="R418"/>
      <c r="S418"/>
      <c r="T418"/>
    </row>
    <row r="419" spans="1:31" ht="14.1" customHeight="1" x14ac:dyDescent="0.2">
      <c r="A419" s="59"/>
      <c r="B419" s="60">
        <v>50</v>
      </c>
      <c r="C419" s="21" t="s">
        <v>138</v>
      </c>
      <c r="D419" s="29">
        <v>12524</v>
      </c>
      <c r="E419" s="168">
        <v>23875</v>
      </c>
      <c r="F419" s="29"/>
      <c r="G419" s="324"/>
      <c r="H419" s="312">
        <f t="shared" si="103"/>
        <v>17533</v>
      </c>
      <c r="I419" s="228">
        <v>-6342</v>
      </c>
      <c r="J419" s="201"/>
      <c r="K419" s="201"/>
      <c r="L419" s="201">
        <v>17533</v>
      </c>
      <c r="M419" s="201">
        <v>14570.82</v>
      </c>
      <c r="N419" s="246">
        <v>17662</v>
      </c>
      <c r="O419" s="161"/>
      <c r="P419" s="170"/>
      <c r="Q419" s="170"/>
      <c r="R419"/>
      <c r="S419"/>
      <c r="T419"/>
      <c r="W419" s="240"/>
      <c r="X419" s="241"/>
    </row>
    <row r="420" spans="1:31" s="7" customFormat="1" ht="14.1" customHeight="1" x14ac:dyDescent="0.2">
      <c r="A420" s="110"/>
      <c r="B420" s="99">
        <v>55</v>
      </c>
      <c r="C420" s="100" t="s">
        <v>140</v>
      </c>
      <c r="D420" s="111">
        <f>+D421+D422+D423+D426+D427+D428+D429+D430+D431+D432</f>
        <v>12146</v>
      </c>
      <c r="E420" s="168">
        <f>+E421+E422+E423+E426+E427+E428+E430+E431+E432</f>
        <v>19158</v>
      </c>
      <c r="F420" s="118">
        <f>SUM(F421:F432)</f>
        <v>0</v>
      </c>
      <c r="G420" s="324"/>
      <c r="H420" s="172">
        <f t="shared" si="103"/>
        <v>26158</v>
      </c>
      <c r="I420" s="347">
        <f>SUM(I421:I432)</f>
        <v>7000</v>
      </c>
      <c r="J420" s="234">
        <f>+J421+J422+J423+J426+J427+J428+J429+J430+J431+J432</f>
        <v>-14000</v>
      </c>
      <c r="K420" s="234">
        <f t="shared" ref="K420:M420" si="106">+K421+K422+K423+K426+K427+K428+K429+K430+K431+K432</f>
        <v>0</v>
      </c>
      <c r="L420" s="234">
        <f>+L421+L422+L423+L426+L427+L428+L429+L430+L431+L432</f>
        <v>12158</v>
      </c>
      <c r="M420" s="234">
        <f t="shared" si="106"/>
        <v>7484.7000000000007</v>
      </c>
      <c r="N420" s="246">
        <f>+N421+N422+N423+N426+N427+N428+N429+N430+N431+N432</f>
        <v>16158</v>
      </c>
      <c r="O420" s="161"/>
      <c r="P420" s="170"/>
      <c r="Q420" s="170"/>
      <c r="R420"/>
      <c r="S420"/>
      <c r="T420"/>
      <c r="U420" s="242"/>
      <c r="V420" s="242"/>
      <c r="W420" s="242"/>
      <c r="X420" s="242"/>
      <c r="Y420" s="242"/>
      <c r="Z420" s="242"/>
      <c r="AA420" s="242"/>
      <c r="AB420" s="242"/>
      <c r="AC420" s="242"/>
      <c r="AD420" s="242"/>
      <c r="AE420" s="242"/>
    </row>
    <row r="421" spans="1:31" s="7" customFormat="1" ht="14.1" customHeight="1" x14ac:dyDescent="0.2">
      <c r="A421" s="110"/>
      <c r="B421" s="105">
        <v>5500</v>
      </c>
      <c r="C421" s="119" t="s">
        <v>215</v>
      </c>
      <c r="D421" s="28">
        <v>751</v>
      </c>
      <c r="E421" s="172">
        <v>700</v>
      </c>
      <c r="F421" s="28"/>
      <c r="G421" s="324"/>
      <c r="H421" s="172">
        <f t="shared" si="103"/>
        <v>700</v>
      </c>
      <c r="I421" s="230"/>
      <c r="J421" s="173"/>
      <c r="K421" s="173"/>
      <c r="L421" s="173">
        <v>700</v>
      </c>
      <c r="M421" s="173">
        <v>887</v>
      </c>
      <c r="N421" s="251">
        <v>700</v>
      </c>
      <c r="O421" s="161"/>
      <c r="P421" s="170"/>
      <c r="Q421" s="170"/>
      <c r="R421"/>
      <c r="S421"/>
      <c r="T421"/>
      <c r="U421" s="242"/>
      <c r="V421" s="242"/>
      <c r="W421" s="242"/>
      <c r="X421" s="242"/>
      <c r="Y421" s="242"/>
      <c r="Z421" s="242"/>
      <c r="AA421" s="242"/>
      <c r="AB421" s="242"/>
      <c r="AC421" s="242"/>
      <c r="AD421" s="242"/>
      <c r="AE421" s="242"/>
    </row>
    <row r="422" spans="1:31" s="7" customFormat="1" ht="14.1" customHeight="1" x14ac:dyDescent="0.2">
      <c r="A422" s="110"/>
      <c r="B422" s="105">
        <v>5504</v>
      </c>
      <c r="C422" s="119" t="s">
        <v>294</v>
      </c>
      <c r="D422" s="28">
        <v>60</v>
      </c>
      <c r="E422" s="172">
        <v>300</v>
      </c>
      <c r="F422" s="28"/>
      <c r="G422" s="324"/>
      <c r="H422" s="172">
        <f t="shared" si="103"/>
        <v>300</v>
      </c>
      <c r="I422" s="230"/>
      <c r="J422" s="173"/>
      <c r="K422" s="173"/>
      <c r="L422" s="173">
        <v>300</v>
      </c>
      <c r="M422" s="173"/>
      <c r="N422" s="251">
        <v>300</v>
      </c>
      <c r="O422" s="161"/>
      <c r="P422" s="170"/>
      <c r="Q422" s="170"/>
      <c r="R422"/>
      <c r="S422"/>
      <c r="T422"/>
      <c r="U422" s="242"/>
      <c r="V422" s="242"/>
      <c r="W422" s="242"/>
      <c r="X422" s="242"/>
      <c r="Y422" s="242"/>
      <c r="Z422" s="242"/>
      <c r="AA422" s="242"/>
      <c r="AB422" s="242"/>
      <c r="AC422" s="242"/>
      <c r="AD422" s="242"/>
      <c r="AE422" s="242"/>
    </row>
    <row r="423" spans="1:31" s="7" customFormat="1" ht="14.1" customHeight="1" x14ac:dyDescent="0.2">
      <c r="A423" s="110"/>
      <c r="B423" s="54">
        <v>5511</v>
      </c>
      <c r="C423" s="96" t="s">
        <v>295</v>
      </c>
      <c r="D423" s="28">
        <f>SUM(D424:D425)</f>
        <v>58</v>
      </c>
      <c r="E423" s="172">
        <f>+E424+E425</f>
        <v>10200</v>
      </c>
      <c r="F423" s="28"/>
      <c r="G423" s="324"/>
      <c r="H423" s="172">
        <f t="shared" si="103"/>
        <v>10200</v>
      </c>
      <c r="I423" s="230"/>
      <c r="J423" s="173">
        <v>-10000</v>
      </c>
      <c r="K423" s="173"/>
      <c r="L423" s="173">
        <v>200</v>
      </c>
      <c r="M423" s="173">
        <v>320</v>
      </c>
      <c r="N423" s="251">
        <f>+N424+N425</f>
        <v>200</v>
      </c>
      <c r="O423" s="161"/>
      <c r="P423" s="170"/>
      <c r="Q423" s="170"/>
      <c r="R423"/>
      <c r="S423"/>
      <c r="T423"/>
      <c r="U423" s="242"/>
      <c r="V423" s="242"/>
      <c r="W423" s="242"/>
      <c r="X423" s="242"/>
      <c r="Y423" s="242"/>
      <c r="Z423" s="242"/>
      <c r="AA423" s="242"/>
      <c r="AB423" s="242"/>
      <c r="AC423" s="242"/>
      <c r="AD423" s="242"/>
      <c r="AE423" s="242"/>
    </row>
    <row r="424" spans="1:31" s="7" customFormat="1" ht="14.1" customHeight="1" x14ac:dyDescent="0.2">
      <c r="A424" s="110"/>
      <c r="B424" s="54"/>
      <c r="C424" s="181" t="s">
        <v>299</v>
      </c>
      <c r="D424" s="28">
        <v>58</v>
      </c>
      <c r="E424" s="191">
        <v>200</v>
      </c>
      <c r="F424" s="28"/>
      <c r="G424" s="324"/>
      <c r="H424" s="172">
        <f t="shared" si="103"/>
        <v>200</v>
      </c>
      <c r="I424" s="230"/>
      <c r="J424" s="173"/>
      <c r="K424" s="173"/>
      <c r="L424" s="173"/>
      <c r="M424" s="173"/>
      <c r="N424" s="251">
        <v>200</v>
      </c>
      <c r="O424" s="161"/>
      <c r="P424" s="170"/>
      <c r="Q424" s="170"/>
      <c r="R424"/>
      <c r="S424"/>
      <c r="T424"/>
      <c r="U424" s="242"/>
      <c r="V424" s="242"/>
      <c r="W424" s="242"/>
      <c r="X424" s="242"/>
      <c r="Y424" s="242"/>
      <c r="Z424" s="242"/>
      <c r="AA424" s="242"/>
      <c r="AB424" s="242"/>
      <c r="AC424" s="242"/>
      <c r="AD424" s="242"/>
      <c r="AE424" s="242"/>
    </row>
    <row r="425" spans="1:31" s="7" customFormat="1" ht="14.1" customHeight="1" x14ac:dyDescent="0.2">
      <c r="A425" s="110"/>
      <c r="B425" s="54"/>
      <c r="C425" s="181" t="s">
        <v>300</v>
      </c>
      <c r="D425" s="28">
        <v>0</v>
      </c>
      <c r="E425" s="191">
        <v>10000</v>
      </c>
      <c r="F425" s="28"/>
      <c r="G425" s="324"/>
      <c r="H425" s="312">
        <f t="shared" si="103"/>
        <v>10000</v>
      </c>
      <c r="I425" s="230"/>
      <c r="J425" s="173"/>
      <c r="K425" s="173"/>
      <c r="L425" s="173"/>
      <c r="M425" s="173"/>
      <c r="N425" s="251"/>
      <c r="O425" s="161"/>
      <c r="P425" s="170"/>
      <c r="Q425" s="170"/>
      <c r="R425"/>
      <c r="S425"/>
      <c r="T425"/>
      <c r="U425" s="242"/>
      <c r="V425" s="242"/>
      <c r="W425" s="242"/>
      <c r="X425" s="242"/>
      <c r="Y425" s="242"/>
      <c r="Z425" s="242"/>
      <c r="AA425" s="242"/>
      <c r="AB425" s="242"/>
      <c r="AC425" s="242"/>
      <c r="AD425" s="242"/>
      <c r="AE425" s="242"/>
    </row>
    <row r="426" spans="1:31" s="7" customFormat="1" ht="14.1" customHeight="1" x14ac:dyDescent="0.2">
      <c r="A426" s="110"/>
      <c r="B426" s="105">
        <v>5513</v>
      </c>
      <c r="C426" s="119" t="s">
        <v>166</v>
      </c>
      <c r="D426" s="28">
        <v>944</v>
      </c>
      <c r="E426" s="172">
        <v>768</v>
      </c>
      <c r="F426" s="28"/>
      <c r="G426" s="324"/>
      <c r="H426" s="172">
        <f t="shared" si="103"/>
        <v>768</v>
      </c>
      <c r="I426" s="230"/>
      <c r="J426" s="173"/>
      <c r="K426" s="173"/>
      <c r="L426" s="173">
        <v>768</v>
      </c>
      <c r="M426" s="173">
        <v>0</v>
      </c>
      <c r="N426" s="251">
        <v>768</v>
      </c>
      <c r="O426" s="161"/>
      <c r="P426" s="170"/>
      <c r="Q426" s="170"/>
      <c r="R426"/>
      <c r="S426"/>
      <c r="T426"/>
      <c r="U426" s="242"/>
      <c r="V426" s="242"/>
      <c r="W426" s="242"/>
      <c r="X426" s="242"/>
      <c r="Y426" s="242"/>
      <c r="Z426" s="242"/>
      <c r="AA426" s="242"/>
      <c r="AB426" s="242"/>
      <c r="AC426" s="242"/>
      <c r="AD426" s="242"/>
      <c r="AE426" s="242"/>
    </row>
    <row r="427" spans="1:31" s="7" customFormat="1" ht="14.1" customHeight="1" x14ac:dyDescent="0.2">
      <c r="A427" s="110"/>
      <c r="B427" s="105">
        <v>5514</v>
      </c>
      <c r="C427" s="96" t="s">
        <v>147</v>
      </c>
      <c r="D427" s="28">
        <v>420</v>
      </c>
      <c r="E427" s="172">
        <v>240</v>
      </c>
      <c r="F427" s="28"/>
      <c r="G427" s="324"/>
      <c r="H427" s="172">
        <f t="shared" si="103"/>
        <v>240</v>
      </c>
      <c r="I427" s="230"/>
      <c r="J427" s="173"/>
      <c r="K427" s="173"/>
      <c r="L427" s="173">
        <v>240</v>
      </c>
      <c r="M427" s="173">
        <v>0</v>
      </c>
      <c r="N427" s="251">
        <v>240</v>
      </c>
      <c r="O427" s="161"/>
      <c r="P427" s="170"/>
      <c r="Q427" s="170"/>
      <c r="R427"/>
      <c r="S427"/>
      <c r="T427"/>
      <c r="U427" s="242"/>
      <c r="V427" s="242"/>
      <c r="W427" s="242"/>
      <c r="X427" s="242"/>
      <c r="Y427" s="242"/>
      <c r="Z427" s="242"/>
      <c r="AA427" s="242"/>
      <c r="AB427" s="242"/>
      <c r="AC427" s="242"/>
      <c r="AD427" s="242"/>
      <c r="AE427" s="242"/>
    </row>
    <row r="428" spans="1:31" s="7" customFormat="1" ht="14.1" customHeight="1" x14ac:dyDescent="0.2">
      <c r="A428" s="110"/>
      <c r="B428" s="105">
        <v>5515</v>
      </c>
      <c r="C428" s="119" t="s">
        <v>169</v>
      </c>
      <c r="D428" s="28">
        <v>2025</v>
      </c>
      <c r="E428" s="172">
        <v>200</v>
      </c>
      <c r="F428" s="28"/>
      <c r="G428" s="324"/>
      <c r="H428" s="172">
        <f t="shared" si="103"/>
        <v>200</v>
      </c>
      <c r="I428" s="230"/>
      <c r="J428" s="173"/>
      <c r="K428" s="173"/>
      <c r="L428" s="173">
        <v>200</v>
      </c>
      <c r="M428" s="173">
        <v>2153.92</v>
      </c>
      <c r="N428" s="251">
        <v>200</v>
      </c>
      <c r="O428" s="161"/>
      <c r="P428" s="170"/>
      <c r="Q428" s="170"/>
      <c r="R428"/>
      <c r="S428"/>
      <c r="T428"/>
      <c r="U428" s="242"/>
      <c r="V428" s="242"/>
      <c r="W428" s="242"/>
      <c r="X428" s="242"/>
      <c r="Y428" s="242"/>
      <c r="Z428" s="242"/>
      <c r="AA428" s="242"/>
      <c r="AB428" s="242"/>
      <c r="AC428" s="242"/>
      <c r="AD428" s="242"/>
      <c r="AE428" s="242"/>
    </row>
    <row r="429" spans="1:31" s="7" customFormat="1" ht="14.1" customHeight="1" x14ac:dyDescent="0.2">
      <c r="A429" s="110"/>
      <c r="B429" s="105">
        <v>5521</v>
      </c>
      <c r="C429" s="119" t="s">
        <v>301</v>
      </c>
      <c r="D429" s="28">
        <v>45</v>
      </c>
      <c r="E429" s="172"/>
      <c r="F429" s="28"/>
      <c r="G429" s="324"/>
      <c r="H429" s="172"/>
      <c r="I429" s="230"/>
      <c r="J429" s="173"/>
      <c r="K429" s="173"/>
      <c r="L429" s="173">
        <v>0</v>
      </c>
      <c r="M429" s="173">
        <v>198.78</v>
      </c>
      <c r="N429" s="251"/>
      <c r="O429" s="161"/>
      <c r="P429" s="170"/>
      <c r="Q429" s="170"/>
      <c r="R429"/>
      <c r="S429"/>
      <c r="T429"/>
      <c r="U429" s="242"/>
      <c r="V429" s="242"/>
      <c r="W429" s="242"/>
      <c r="X429" s="242"/>
      <c r="Y429" s="242"/>
      <c r="Z429" s="242"/>
      <c r="AA429" s="242"/>
      <c r="AB429" s="242"/>
      <c r="AC429" s="242"/>
      <c r="AD429" s="242"/>
      <c r="AE429" s="242"/>
    </row>
    <row r="430" spans="1:31" s="7" customFormat="1" ht="14.1" customHeight="1" x14ac:dyDescent="0.2">
      <c r="A430" s="110"/>
      <c r="B430" s="105">
        <v>5522</v>
      </c>
      <c r="C430" s="119" t="s">
        <v>173</v>
      </c>
      <c r="D430" s="64">
        <v>0</v>
      </c>
      <c r="E430" s="172">
        <v>50</v>
      </c>
      <c r="F430" s="28"/>
      <c r="G430" s="324"/>
      <c r="H430" s="172">
        <f t="shared" si="103"/>
        <v>50</v>
      </c>
      <c r="I430" s="230"/>
      <c r="J430" s="173"/>
      <c r="K430" s="173"/>
      <c r="L430" s="173">
        <v>50</v>
      </c>
      <c r="M430" s="173">
        <v>0</v>
      </c>
      <c r="N430" s="251">
        <v>50</v>
      </c>
      <c r="O430" s="161"/>
      <c r="P430" s="170"/>
      <c r="Q430" s="170"/>
      <c r="R430"/>
      <c r="S430"/>
      <c r="T430"/>
      <c r="U430" s="242"/>
      <c r="V430" s="242"/>
      <c r="W430" s="242"/>
      <c r="X430" s="242"/>
      <c r="Y430" s="242"/>
      <c r="Z430" s="242"/>
      <c r="AA430" s="242"/>
      <c r="AB430" s="242"/>
      <c r="AC430" s="242"/>
      <c r="AD430" s="242"/>
      <c r="AE430" s="242"/>
    </row>
    <row r="431" spans="1:31" ht="14.1" customHeight="1" x14ac:dyDescent="0.2">
      <c r="A431" s="53"/>
      <c r="B431" s="54">
        <v>5525</v>
      </c>
      <c r="C431" s="96" t="s">
        <v>175</v>
      </c>
      <c r="D431" s="28">
        <v>7377</v>
      </c>
      <c r="E431" s="172">
        <v>6000</v>
      </c>
      <c r="F431" s="28"/>
      <c r="G431" s="324"/>
      <c r="H431" s="172">
        <f t="shared" si="103"/>
        <v>13000</v>
      </c>
      <c r="I431" s="230">
        <v>7000</v>
      </c>
      <c r="J431" s="173">
        <v>-4000</v>
      </c>
      <c r="K431" s="173"/>
      <c r="L431" s="173">
        <v>9000</v>
      </c>
      <c r="M431" s="173">
        <v>3885</v>
      </c>
      <c r="N431" s="251">
        <v>13000</v>
      </c>
      <c r="O431" s="161"/>
      <c r="P431" s="170"/>
      <c r="Q431" s="170"/>
      <c r="R431"/>
      <c r="S431"/>
      <c r="T431"/>
      <c r="U431" s="243"/>
      <c r="V431" s="243"/>
      <c r="W431" s="243"/>
      <c r="X431" s="243"/>
      <c r="Y431" s="243"/>
      <c r="Z431" s="243"/>
      <c r="AA431" s="243"/>
      <c r="AB431" s="243"/>
      <c r="AC431" s="243"/>
      <c r="AD431" s="243"/>
      <c r="AE431" s="243"/>
    </row>
    <row r="432" spans="1:31" ht="14.1" customHeight="1" x14ac:dyDescent="0.2">
      <c r="A432" s="53"/>
      <c r="B432" s="54">
        <v>5540</v>
      </c>
      <c r="C432" s="70" t="s">
        <v>296</v>
      </c>
      <c r="D432" s="28">
        <v>466</v>
      </c>
      <c r="E432" s="172">
        <v>700</v>
      </c>
      <c r="F432" s="28"/>
      <c r="G432" s="324"/>
      <c r="H432" s="172">
        <f t="shared" si="103"/>
        <v>700</v>
      </c>
      <c r="I432" s="230"/>
      <c r="J432" s="173"/>
      <c r="K432" s="173"/>
      <c r="L432" s="173">
        <v>700</v>
      </c>
      <c r="M432" s="173">
        <v>40</v>
      </c>
      <c r="N432" s="251">
        <v>700</v>
      </c>
      <c r="O432" s="161"/>
      <c r="P432" s="170"/>
      <c r="Q432" s="170"/>
      <c r="R432"/>
      <c r="S432"/>
      <c r="T432"/>
    </row>
    <row r="433" spans="1:20" ht="14.1" customHeight="1" x14ac:dyDescent="0.2">
      <c r="A433" s="78">
        <v>81074</v>
      </c>
      <c r="B433" s="79"/>
      <c r="C433" s="104" t="s">
        <v>302</v>
      </c>
      <c r="D433" s="92">
        <f>+D434+D435</f>
        <v>25837</v>
      </c>
      <c r="E433" s="90">
        <f>+E434+E435</f>
        <v>27755</v>
      </c>
      <c r="F433" s="90">
        <f t="shared" ref="F433:I433" si="107">+F434+F435</f>
        <v>0</v>
      </c>
      <c r="G433" s="86">
        <f t="shared" si="107"/>
        <v>0</v>
      </c>
      <c r="H433" s="117">
        <f t="shared" si="107"/>
        <v>27755</v>
      </c>
      <c r="I433" s="289">
        <f t="shared" si="107"/>
        <v>0</v>
      </c>
      <c r="J433" s="86">
        <f>+J434+J435</f>
        <v>-3600</v>
      </c>
      <c r="K433" s="86">
        <f t="shared" ref="K433:M433" si="108">+K434+K435</f>
        <v>0</v>
      </c>
      <c r="L433" s="86">
        <f t="shared" si="108"/>
        <v>24155</v>
      </c>
      <c r="M433" s="86">
        <f t="shared" si="108"/>
        <v>18435.669999999998</v>
      </c>
      <c r="N433" s="89">
        <f>+N434+N435</f>
        <v>28136</v>
      </c>
      <c r="O433" s="161"/>
      <c r="P433" s="170"/>
      <c r="Q433" s="170"/>
      <c r="R433"/>
      <c r="S433"/>
      <c r="T433"/>
    </row>
    <row r="434" spans="1:20" s="7" customFormat="1" ht="14.1" customHeight="1" x14ac:dyDescent="0.2">
      <c r="A434" s="110"/>
      <c r="B434" s="99" t="s">
        <v>137</v>
      </c>
      <c r="C434" s="100" t="s">
        <v>138</v>
      </c>
      <c r="D434" s="111">
        <v>14106</v>
      </c>
      <c r="E434" s="168">
        <v>17533</v>
      </c>
      <c r="F434" s="111"/>
      <c r="G434" s="324"/>
      <c r="H434" s="172">
        <f t="shared" si="103"/>
        <v>17533</v>
      </c>
      <c r="I434" s="228"/>
      <c r="J434" s="201"/>
      <c r="K434" s="201"/>
      <c r="L434" s="201">
        <v>17533</v>
      </c>
      <c r="M434" s="201">
        <v>14819.96</v>
      </c>
      <c r="N434" s="246">
        <v>17662</v>
      </c>
      <c r="O434" s="161"/>
      <c r="P434" s="170"/>
      <c r="Q434" s="170"/>
      <c r="R434"/>
      <c r="S434"/>
      <c r="T434"/>
    </row>
    <row r="435" spans="1:20" ht="14.1" customHeight="1" x14ac:dyDescent="0.2">
      <c r="A435" s="53"/>
      <c r="B435" s="60">
        <v>55</v>
      </c>
      <c r="C435" s="61" t="s">
        <v>140</v>
      </c>
      <c r="D435" s="29">
        <f>+D436+D437+D438+D439+D444+D445+D446+D447+D448+D449+D450</f>
        <v>11731</v>
      </c>
      <c r="E435" s="168">
        <f t="shared" ref="E435" si="109">+E436+E438+E439+E444+E445+E446+E448+E449+E450</f>
        <v>10222</v>
      </c>
      <c r="F435" s="61">
        <f>SUM(F436:F450)</f>
        <v>0</v>
      </c>
      <c r="G435" s="324"/>
      <c r="H435" s="172">
        <f t="shared" si="103"/>
        <v>10222</v>
      </c>
      <c r="I435" s="346"/>
      <c r="J435" s="201">
        <f>+J436+J437+J438+J439+J444+J445+J446+J447+J448+J449+J450</f>
        <v>-3600</v>
      </c>
      <c r="K435" s="201">
        <f t="shared" ref="K435:M435" si="110">+K436+K437+K438+K439+K444+K445+K446+K447+K448+K449+K450</f>
        <v>0</v>
      </c>
      <c r="L435" s="201">
        <f t="shared" si="110"/>
        <v>6622</v>
      </c>
      <c r="M435" s="201">
        <f t="shared" si="110"/>
        <v>3615.71</v>
      </c>
      <c r="N435" s="245">
        <f>+N436+N437+N438+N439+N444+N445+N446+N447+N448+N449+N450</f>
        <v>10474</v>
      </c>
      <c r="O435" s="161"/>
      <c r="P435" s="170"/>
      <c r="Q435" s="170"/>
      <c r="R435"/>
      <c r="S435"/>
      <c r="T435"/>
    </row>
    <row r="436" spans="1:20" ht="14.1" customHeight="1" x14ac:dyDescent="0.2">
      <c r="A436" s="53"/>
      <c r="B436" s="54">
        <v>5500</v>
      </c>
      <c r="C436" s="63" t="s">
        <v>215</v>
      </c>
      <c r="D436" s="64">
        <v>344</v>
      </c>
      <c r="E436" s="172">
        <v>400</v>
      </c>
      <c r="F436" s="28"/>
      <c r="G436" s="324"/>
      <c r="H436" s="172">
        <f t="shared" si="103"/>
        <v>400</v>
      </c>
      <c r="I436" s="230"/>
      <c r="J436" s="173"/>
      <c r="K436" s="173"/>
      <c r="L436" s="173">
        <v>400</v>
      </c>
      <c r="M436" s="173">
        <v>140</v>
      </c>
      <c r="N436" s="251">
        <v>400</v>
      </c>
      <c r="O436" s="161"/>
      <c r="P436" s="170"/>
      <c r="Q436" s="170"/>
      <c r="R436"/>
      <c r="S436"/>
      <c r="T436"/>
    </row>
    <row r="437" spans="1:20" ht="14.1" customHeight="1" x14ac:dyDescent="0.2">
      <c r="A437" s="53"/>
      <c r="B437" s="54">
        <v>5503</v>
      </c>
      <c r="C437" s="63" t="s">
        <v>143</v>
      </c>
      <c r="D437" s="64">
        <v>105</v>
      </c>
      <c r="E437" s="172"/>
      <c r="F437" s="28"/>
      <c r="G437" s="324"/>
      <c r="H437" s="172">
        <f t="shared" si="103"/>
        <v>0</v>
      </c>
      <c r="I437" s="230"/>
      <c r="J437" s="173"/>
      <c r="K437" s="173"/>
      <c r="L437" s="173"/>
      <c r="M437" s="173"/>
      <c r="N437" s="251">
        <v>0</v>
      </c>
      <c r="O437" s="161"/>
      <c r="P437" s="170"/>
      <c r="Q437" s="170"/>
      <c r="R437"/>
      <c r="S437"/>
      <c r="T437"/>
    </row>
    <row r="438" spans="1:20" ht="14.1" customHeight="1" x14ac:dyDescent="0.2">
      <c r="A438" s="53"/>
      <c r="B438" s="54">
        <v>5504</v>
      </c>
      <c r="C438" s="63" t="s">
        <v>294</v>
      </c>
      <c r="D438" s="64">
        <v>60</v>
      </c>
      <c r="E438" s="172">
        <v>300</v>
      </c>
      <c r="F438" s="28"/>
      <c r="G438" s="324"/>
      <c r="H438" s="172">
        <f t="shared" si="103"/>
        <v>300</v>
      </c>
      <c r="I438" s="230"/>
      <c r="J438" s="173"/>
      <c r="K438" s="173"/>
      <c r="L438" s="173">
        <v>300</v>
      </c>
      <c r="M438" s="173">
        <v>120</v>
      </c>
      <c r="N438" s="251">
        <v>300</v>
      </c>
      <c r="O438" s="161"/>
      <c r="P438" s="170"/>
      <c r="Q438" s="170"/>
      <c r="R438"/>
      <c r="S438"/>
      <c r="T438"/>
    </row>
    <row r="439" spans="1:20" ht="14.1" customHeight="1" x14ac:dyDescent="0.2">
      <c r="A439" s="53"/>
      <c r="B439" s="54">
        <v>5511</v>
      </c>
      <c r="C439" s="55" t="s">
        <v>295</v>
      </c>
      <c r="D439" s="28">
        <f>+D442</f>
        <v>460</v>
      </c>
      <c r="E439" s="172">
        <f t="shared" ref="E439" si="111">SUM(E440:E443)</f>
        <v>1644</v>
      </c>
      <c r="F439" s="28"/>
      <c r="G439" s="324"/>
      <c r="H439" s="172">
        <f t="shared" si="103"/>
        <v>1644</v>
      </c>
      <c r="I439" s="230"/>
      <c r="J439" s="173">
        <f>SUM(J440:J443)</f>
        <v>0</v>
      </c>
      <c r="K439" s="173"/>
      <c r="L439" s="173">
        <v>1644</v>
      </c>
      <c r="M439" s="173">
        <v>129</v>
      </c>
      <c r="N439" s="247">
        <f>SUM(N440:N443)</f>
        <v>1644</v>
      </c>
      <c r="O439" s="161"/>
      <c r="P439" s="170"/>
      <c r="Q439" s="170"/>
      <c r="R439"/>
      <c r="S439"/>
      <c r="T439"/>
    </row>
    <row r="440" spans="1:20" ht="14.1" customHeight="1" x14ac:dyDescent="0.2">
      <c r="A440" s="53"/>
      <c r="B440" s="54"/>
      <c r="C440" s="115" t="s">
        <v>157</v>
      </c>
      <c r="D440" s="116"/>
      <c r="E440" s="191">
        <v>1300</v>
      </c>
      <c r="F440" s="28"/>
      <c r="G440" s="324"/>
      <c r="H440" s="172">
        <f t="shared" si="103"/>
        <v>1300</v>
      </c>
      <c r="I440" s="230"/>
      <c r="J440" s="173"/>
      <c r="K440" s="173"/>
      <c r="L440" s="173"/>
      <c r="M440" s="173"/>
      <c r="N440" s="251">
        <v>1300</v>
      </c>
      <c r="O440" s="161"/>
      <c r="P440" s="170"/>
      <c r="Q440" s="170"/>
      <c r="R440"/>
      <c r="S440"/>
      <c r="T440"/>
    </row>
    <row r="441" spans="1:20" ht="14.1" customHeight="1" x14ac:dyDescent="0.2">
      <c r="A441" s="53"/>
      <c r="B441" s="54"/>
      <c r="C441" s="115" t="s">
        <v>158</v>
      </c>
      <c r="D441" s="116"/>
      <c r="E441" s="191">
        <v>144</v>
      </c>
      <c r="F441" s="28"/>
      <c r="G441" s="324"/>
      <c r="H441" s="172">
        <f t="shared" si="103"/>
        <v>144</v>
      </c>
      <c r="I441" s="230"/>
      <c r="J441" s="173"/>
      <c r="K441" s="173"/>
      <c r="L441" s="173"/>
      <c r="M441" s="173"/>
      <c r="N441" s="251">
        <v>144</v>
      </c>
      <c r="O441" s="161"/>
      <c r="P441" s="170"/>
      <c r="Q441" s="170"/>
      <c r="R441"/>
      <c r="S441"/>
      <c r="T441"/>
    </row>
    <row r="442" spans="1:20" ht="14.1" customHeight="1" x14ac:dyDescent="0.2">
      <c r="A442" s="53"/>
      <c r="B442" s="54"/>
      <c r="C442" s="115" t="s">
        <v>159</v>
      </c>
      <c r="D442" s="116">
        <v>460</v>
      </c>
      <c r="E442" s="191">
        <v>100</v>
      </c>
      <c r="F442" s="28"/>
      <c r="G442" s="324"/>
      <c r="H442" s="172">
        <f t="shared" si="103"/>
        <v>100</v>
      </c>
      <c r="I442" s="230"/>
      <c r="J442" s="173"/>
      <c r="K442" s="173"/>
      <c r="L442" s="173"/>
      <c r="M442" s="173"/>
      <c r="N442" s="251">
        <v>100</v>
      </c>
      <c r="O442" s="161"/>
      <c r="P442" s="170"/>
      <c r="Q442" s="170"/>
      <c r="R442"/>
      <c r="S442"/>
      <c r="T442"/>
    </row>
    <row r="443" spans="1:20" ht="14.1" customHeight="1" x14ac:dyDescent="0.2">
      <c r="A443" s="53"/>
      <c r="B443" s="54"/>
      <c r="C443" s="115" t="s">
        <v>160</v>
      </c>
      <c r="D443" s="116"/>
      <c r="E443" s="191">
        <v>100</v>
      </c>
      <c r="F443" s="28"/>
      <c r="G443" s="324"/>
      <c r="H443" s="172">
        <f t="shared" si="103"/>
        <v>100</v>
      </c>
      <c r="I443" s="230"/>
      <c r="J443" s="173"/>
      <c r="K443" s="173"/>
      <c r="L443" s="173"/>
      <c r="M443" s="173"/>
      <c r="N443" s="251">
        <v>100</v>
      </c>
      <c r="O443" s="161"/>
      <c r="P443" s="170"/>
      <c r="Q443" s="170"/>
      <c r="R443"/>
      <c r="S443"/>
      <c r="T443"/>
    </row>
    <row r="444" spans="1:20" ht="14.1" customHeight="1" x14ac:dyDescent="0.2">
      <c r="A444" s="53"/>
      <c r="B444" s="54">
        <v>5513</v>
      </c>
      <c r="C444" s="55" t="s">
        <v>166</v>
      </c>
      <c r="D444" s="28">
        <v>711</v>
      </c>
      <c r="E444" s="172">
        <v>768</v>
      </c>
      <c r="F444" s="28"/>
      <c r="G444" s="324"/>
      <c r="H444" s="172">
        <f t="shared" si="103"/>
        <v>768</v>
      </c>
      <c r="I444" s="230"/>
      <c r="J444" s="173"/>
      <c r="K444" s="173"/>
      <c r="L444" s="173">
        <v>768</v>
      </c>
      <c r="M444" s="173">
        <v>244</v>
      </c>
      <c r="N444" s="251">
        <v>768</v>
      </c>
      <c r="O444" s="161"/>
      <c r="P444" s="170"/>
      <c r="Q444" s="170"/>
      <c r="R444"/>
      <c r="S444"/>
      <c r="T444"/>
    </row>
    <row r="445" spans="1:20" ht="14.1" customHeight="1" x14ac:dyDescent="0.2">
      <c r="A445" s="53"/>
      <c r="B445" s="54">
        <v>5514</v>
      </c>
      <c r="C445" s="55" t="s">
        <v>147</v>
      </c>
      <c r="D445" s="28">
        <v>305</v>
      </c>
      <c r="E445" s="172">
        <v>360</v>
      </c>
      <c r="F445" s="28"/>
      <c r="G445" s="324"/>
      <c r="H445" s="172">
        <f t="shared" si="103"/>
        <v>360</v>
      </c>
      <c r="I445" s="230"/>
      <c r="J445" s="173"/>
      <c r="K445" s="173"/>
      <c r="L445" s="173">
        <v>360</v>
      </c>
      <c r="M445" s="173">
        <v>553.08000000000004</v>
      </c>
      <c r="N445" s="251">
        <v>612</v>
      </c>
      <c r="O445" s="161"/>
      <c r="P445" s="170"/>
      <c r="Q445" s="170"/>
      <c r="R445"/>
      <c r="S445"/>
      <c r="T445"/>
    </row>
    <row r="446" spans="1:20" ht="14.1" customHeight="1" x14ac:dyDescent="0.2">
      <c r="A446" s="53"/>
      <c r="B446" s="54">
        <v>5515</v>
      </c>
      <c r="C446" s="55" t="s">
        <v>169</v>
      </c>
      <c r="D446" s="28">
        <v>2807</v>
      </c>
      <c r="E446" s="172">
        <v>500</v>
      </c>
      <c r="F446" s="28"/>
      <c r="G446" s="324"/>
      <c r="H446" s="172">
        <f t="shared" si="103"/>
        <v>500</v>
      </c>
      <c r="I446" s="230"/>
      <c r="J446" s="173"/>
      <c r="K446" s="173"/>
      <c r="L446" s="173">
        <v>500</v>
      </c>
      <c r="M446" s="173">
        <v>189.8</v>
      </c>
      <c r="N446" s="251">
        <v>500</v>
      </c>
      <c r="O446" s="161"/>
      <c r="P446" s="170"/>
      <c r="Q446" s="170"/>
      <c r="R446"/>
      <c r="S446"/>
      <c r="T446"/>
    </row>
    <row r="447" spans="1:20" ht="14.1" customHeight="1" x14ac:dyDescent="0.2">
      <c r="A447" s="53"/>
      <c r="B447" s="54">
        <v>5521</v>
      </c>
      <c r="C447" s="55" t="s">
        <v>303</v>
      </c>
      <c r="D447" s="28">
        <v>6</v>
      </c>
      <c r="E447" s="172"/>
      <c r="F447" s="28"/>
      <c r="G447" s="324"/>
      <c r="H447" s="172"/>
      <c r="I447" s="230"/>
      <c r="J447" s="173"/>
      <c r="K447" s="173"/>
      <c r="L447" s="173">
        <v>50</v>
      </c>
      <c r="M447" s="173">
        <v>0</v>
      </c>
      <c r="N447" s="251">
        <v>0</v>
      </c>
      <c r="O447" s="161"/>
      <c r="P447" s="170"/>
      <c r="Q447" s="170"/>
      <c r="R447"/>
      <c r="S447"/>
      <c r="T447"/>
    </row>
    <row r="448" spans="1:20" ht="14.1" customHeight="1" x14ac:dyDescent="0.2">
      <c r="A448" s="53"/>
      <c r="B448" s="54">
        <v>5522</v>
      </c>
      <c r="C448" s="63" t="s">
        <v>173</v>
      </c>
      <c r="D448" s="64"/>
      <c r="E448" s="172">
        <v>50</v>
      </c>
      <c r="F448" s="28"/>
      <c r="G448" s="324"/>
      <c r="H448" s="172">
        <f t="shared" si="103"/>
        <v>50</v>
      </c>
      <c r="I448" s="230"/>
      <c r="J448" s="173"/>
      <c r="K448" s="173"/>
      <c r="L448" s="173">
        <v>2100</v>
      </c>
      <c r="M448" s="173">
        <v>1776.88</v>
      </c>
      <c r="N448" s="251">
        <v>50</v>
      </c>
      <c r="O448" s="161"/>
      <c r="P448" s="170"/>
      <c r="Q448" s="170"/>
      <c r="R448"/>
      <c r="S448"/>
      <c r="T448"/>
    </row>
    <row r="449" spans="1:20" ht="14.1" customHeight="1" x14ac:dyDescent="0.2">
      <c r="A449" s="53"/>
      <c r="B449" s="54">
        <v>5525</v>
      </c>
      <c r="C449" s="55" t="s">
        <v>175</v>
      </c>
      <c r="D449" s="28">
        <v>4653</v>
      </c>
      <c r="E449" s="172">
        <v>5100</v>
      </c>
      <c r="F449" s="28"/>
      <c r="G449" s="324"/>
      <c r="H449" s="172">
        <f t="shared" si="103"/>
        <v>5100</v>
      </c>
      <c r="I449" s="230"/>
      <c r="J449" s="173">
        <v>-3000</v>
      </c>
      <c r="K449" s="173"/>
      <c r="L449" s="173">
        <v>500</v>
      </c>
      <c r="M449" s="173">
        <v>462.95</v>
      </c>
      <c r="N449" s="251">
        <v>5100</v>
      </c>
      <c r="O449" s="161"/>
      <c r="P449" s="170"/>
      <c r="Q449" s="170"/>
      <c r="R449"/>
      <c r="S449"/>
      <c r="T449"/>
    </row>
    <row r="450" spans="1:20" ht="14.1" customHeight="1" x14ac:dyDescent="0.2">
      <c r="A450" s="53"/>
      <c r="B450" s="54">
        <v>5540</v>
      </c>
      <c r="C450" s="70" t="s">
        <v>296</v>
      </c>
      <c r="D450" s="28">
        <v>2280</v>
      </c>
      <c r="E450" s="172">
        <v>1100</v>
      </c>
      <c r="F450" s="28"/>
      <c r="G450" s="324"/>
      <c r="H450" s="172">
        <f t="shared" si="103"/>
        <v>1100</v>
      </c>
      <c r="I450" s="230"/>
      <c r="J450" s="173">
        <v>-600</v>
      </c>
      <c r="K450" s="173"/>
      <c r="L450" s="173"/>
      <c r="M450" s="173"/>
      <c r="N450" s="251">
        <v>1100</v>
      </c>
      <c r="O450" s="161"/>
      <c r="P450" s="170"/>
      <c r="Q450" s="170"/>
      <c r="R450"/>
      <c r="S450"/>
      <c r="T450"/>
    </row>
    <row r="451" spans="1:20" ht="14.1" customHeight="1" x14ac:dyDescent="0.2">
      <c r="A451" s="78" t="s">
        <v>304</v>
      </c>
      <c r="B451" s="79"/>
      <c r="C451" s="104" t="s">
        <v>305</v>
      </c>
      <c r="D451" s="92">
        <f t="shared" ref="D451:H451" si="112">+D452+D453</f>
        <v>22983</v>
      </c>
      <c r="E451" s="92">
        <f t="shared" si="112"/>
        <v>29143</v>
      </c>
      <c r="F451" s="92">
        <f t="shared" si="112"/>
        <v>0</v>
      </c>
      <c r="G451" s="92">
        <f t="shared" si="112"/>
        <v>-11610</v>
      </c>
      <c r="H451" s="117">
        <f t="shared" si="112"/>
        <v>35143</v>
      </c>
      <c r="I451" s="348">
        <f>+I452+I453</f>
        <v>6000</v>
      </c>
      <c r="J451" s="86">
        <f>+J452+J453</f>
        <v>-3000</v>
      </c>
      <c r="K451" s="86">
        <f t="shared" ref="K451:M451" si="113">+K452+K453</f>
        <v>0</v>
      </c>
      <c r="L451" s="86">
        <f t="shared" si="113"/>
        <v>32143</v>
      </c>
      <c r="M451" s="86">
        <f t="shared" si="113"/>
        <v>25630.959999999999</v>
      </c>
      <c r="N451" s="89">
        <f>+N452+N453</f>
        <v>41164</v>
      </c>
      <c r="O451" s="161"/>
      <c r="P451" s="170"/>
      <c r="Q451" s="170"/>
      <c r="R451"/>
      <c r="S451"/>
      <c r="T451"/>
    </row>
    <row r="452" spans="1:20" ht="14.1" customHeight="1" x14ac:dyDescent="0.2">
      <c r="A452" s="53"/>
      <c r="B452" s="60">
        <v>50</v>
      </c>
      <c r="C452" s="100" t="s">
        <v>138</v>
      </c>
      <c r="D452" s="111">
        <v>6004</v>
      </c>
      <c r="E452" s="168">
        <v>17533</v>
      </c>
      <c r="F452" s="29"/>
      <c r="G452" s="324"/>
      <c r="H452" s="172">
        <f t="shared" si="103"/>
        <v>17533</v>
      </c>
      <c r="I452" s="228"/>
      <c r="J452" s="201"/>
      <c r="K452" s="201"/>
      <c r="L452" s="201">
        <v>17533</v>
      </c>
      <c r="M452" s="201">
        <v>15962.99</v>
      </c>
      <c r="N452" s="246">
        <v>17662</v>
      </c>
      <c r="O452" s="161"/>
      <c r="P452" s="170"/>
      <c r="Q452" s="170"/>
      <c r="R452"/>
      <c r="S452"/>
      <c r="T452"/>
    </row>
    <row r="453" spans="1:20" ht="14.1" customHeight="1" x14ac:dyDescent="0.2">
      <c r="A453" s="53"/>
      <c r="B453" s="60">
        <v>55</v>
      </c>
      <c r="C453" s="61" t="s">
        <v>140</v>
      </c>
      <c r="D453" s="29">
        <f>+D454+D455+D456+D464+D465+D466+D468+D469+D470</f>
        <v>16979</v>
      </c>
      <c r="E453" s="168">
        <f>+E454+E455+E456+E464+E465+E466+E468+E469+E470</f>
        <v>11610</v>
      </c>
      <c r="F453" s="29"/>
      <c r="G453" s="324">
        <f t="shared" ref="G453:G493" si="114">F453-E453</f>
        <v>-11610</v>
      </c>
      <c r="H453" s="172">
        <f t="shared" si="103"/>
        <v>17610</v>
      </c>
      <c r="I453" s="228">
        <f>+I454+I455+I456+I464+I465+I466+I468+I469+I470</f>
        <v>6000</v>
      </c>
      <c r="J453" s="201">
        <f>+J454+J455+J456+J464+J465+J466+J468+J469+J470</f>
        <v>-3000</v>
      </c>
      <c r="K453" s="201">
        <f t="shared" ref="K453:M453" si="115">+K454+K455+K456+K464+K465+K466+K468+K469+K470</f>
        <v>0</v>
      </c>
      <c r="L453" s="201">
        <f t="shared" si="115"/>
        <v>14610</v>
      </c>
      <c r="M453" s="201">
        <f t="shared" si="115"/>
        <v>9667.9699999999975</v>
      </c>
      <c r="N453" s="245">
        <f>+N454+N455+N456+N464+N465+N466+N468+N469+N470</f>
        <v>23502</v>
      </c>
      <c r="O453" s="161"/>
      <c r="P453" s="170"/>
      <c r="Q453" s="170"/>
      <c r="R453"/>
      <c r="S453"/>
      <c r="T453"/>
    </row>
    <row r="454" spans="1:20" ht="14.1" customHeight="1" x14ac:dyDescent="0.2">
      <c r="A454" s="53"/>
      <c r="B454" s="54">
        <v>5500</v>
      </c>
      <c r="C454" s="55" t="s">
        <v>215</v>
      </c>
      <c r="D454" s="29">
        <v>206</v>
      </c>
      <c r="E454" s="172">
        <v>700</v>
      </c>
      <c r="F454" s="29"/>
      <c r="G454" s="324"/>
      <c r="H454" s="172">
        <f t="shared" si="103"/>
        <v>700</v>
      </c>
      <c r="I454" s="228"/>
      <c r="J454" s="201"/>
      <c r="K454" s="201"/>
      <c r="L454" s="173">
        <v>700</v>
      </c>
      <c r="M454" s="173">
        <v>71</v>
      </c>
      <c r="N454" s="251">
        <v>700</v>
      </c>
      <c r="O454" s="161"/>
      <c r="P454" s="170"/>
      <c r="Q454" s="170"/>
      <c r="R454"/>
      <c r="S454"/>
      <c r="T454"/>
    </row>
    <row r="455" spans="1:20" ht="14.1" customHeight="1" x14ac:dyDescent="0.2">
      <c r="A455" s="53"/>
      <c r="B455" s="54">
        <v>5504</v>
      </c>
      <c r="C455" s="55" t="s">
        <v>294</v>
      </c>
      <c r="D455" s="29"/>
      <c r="E455" s="172">
        <v>300</v>
      </c>
      <c r="F455" s="29"/>
      <c r="G455" s="324"/>
      <c r="H455" s="172">
        <f t="shared" si="103"/>
        <v>300</v>
      </c>
      <c r="I455" s="228"/>
      <c r="J455" s="201"/>
      <c r="K455" s="201"/>
      <c r="L455" s="173">
        <v>300</v>
      </c>
      <c r="M455" s="173"/>
      <c r="N455" s="251">
        <v>300</v>
      </c>
      <c r="O455" s="161"/>
      <c r="P455" s="170"/>
      <c r="Q455" s="170"/>
      <c r="R455"/>
      <c r="S455"/>
      <c r="T455"/>
    </row>
    <row r="456" spans="1:20" ht="14.1" customHeight="1" x14ac:dyDescent="0.2">
      <c r="A456" s="53"/>
      <c r="B456" s="54">
        <v>5511</v>
      </c>
      <c r="C456" s="55" t="s">
        <v>295</v>
      </c>
      <c r="D456" s="29">
        <f>SUM(D457:D462)</f>
        <v>7573</v>
      </c>
      <c r="E456" s="168">
        <f>SUM(E457:E460)</f>
        <v>2300</v>
      </c>
      <c r="F456" s="29"/>
      <c r="G456" s="324"/>
      <c r="H456" s="172">
        <f t="shared" si="103"/>
        <v>8300</v>
      </c>
      <c r="I456" s="228">
        <v>6000</v>
      </c>
      <c r="J456" s="201">
        <f>SUM(J457:J462)</f>
        <v>0</v>
      </c>
      <c r="K456" s="201"/>
      <c r="L456" s="173">
        <v>8300</v>
      </c>
      <c r="M456" s="173">
        <v>4457.83</v>
      </c>
      <c r="N456" s="247">
        <f>SUM(N457:N462)</f>
        <v>14192</v>
      </c>
      <c r="O456" s="161"/>
      <c r="P456" s="170"/>
      <c r="Q456" s="170"/>
      <c r="R456"/>
      <c r="S456"/>
      <c r="T456"/>
    </row>
    <row r="457" spans="1:20" ht="14.1" customHeight="1" x14ac:dyDescent="0.2">
      <c r="A457" s="53"/>
      <c r="B457" s="54"/>
      <c r="C457" s="115" t="s">
        <v>157</v>
      </c>
      <c r="D457" s="116">
        <v>1060</v>
      </c>
      <c r="E457" s="191">
        <v>1200</v>
      </c>
      <c r="F457" s="29"/>
      <c r="G457" s="324"/>
      <c r="H457" s="172">
        <f t="shared" si="103"/>
        <v>1200</v>
      </c>
      <c r="I457" s="228"/>
      <c r="J457" s="201"/>
      <c r="K457" s="201"/>
      <c r="L457" s="173">
        <v>0</v>
      </c>
      <c r="M457" s="173">
        <v>2841.74</v>
      </c>
      <c r="N457" s="251">
        <v>6000</v>
      </c>
      <c r="O457" s="161"/>
      <c r="P457" s="170"/>
      <c r="Q457" s="170"/>
      <c r="R457"/>
      <c r="S457"/>
      <c r="T457"/>
    </row>
    <row r="458" spans="1:20" ht="14.1" customHeight="1" x14ac:dyDescent="0.2">
      <c r="A458" s="53"/>
      <c r="B458" s="54"/>
      <c r="C458" s="115" t="s">
        <v>158</v>
      </c>
      <c r="D458" s="116">
        <v>0</v>
      </c>
      <c r="E458" s="191">
        <v>500</v>
      </c>
      <c r="F458" s="29"/>
      <c r="G458" s="324"/>
      <c r="H458" s="172">
        <f t="shared" si="103"/>
        <v>500</v>
      </c>
      <c r="I458" s="228"/>
      <c r="J458" s="201"/>
      <c r="K458" s="201"/>
      <c r="L458" s="173">
        <v>0</v>
      </c>
      <c r="M458" s="173">
        <v>18.23</v>
      </c>
      <c r="N458" s="251"/>
      <c r="O458" s="161"/>
      <c r="P458" s="170"/>
      <c r="Q458" s="170"/>
      <c r="R458"/>
      <c r="S458"/>
      <c r="T458"/>
    </row>
    <row r="459" spans="1:20" ht="14.1" customHeight="1" x14ac:dyDescent="0.2">
      <c r="A459" s="53"/>
      <c r="B459" s="54"/>
      <c r="C459" s="115" t="s">
        <v>159</v>
      </c>
      <c r="D459" s="116">
        <v>889</v>
      </c>
      <c r="E459" s="191">
        <v>500</v>
      </c>
      <c r="F459" s="29"/>
      <c r="G459" s="324"/>
      <c r="H459" s="172">
        <f t="shared" si="103"/>
        <v>500</v>
      </c>
      <c r="I459" s="228"/>
      <c r="J459" s="201"/>
      <c r="K459" s="201"/>
      <c r="L459" s="173">
        <v>0</v>
      </c>
      <c r="M459" s="173">
        <v>424.98</v>
      </c>
      <c r="N459" s="251">
        <v>1000</v>
      </c>
      <c r="O459" s="161"/>
      <c r="P459" s="170"/>
      <c r="Q459" s="170"/>
      <c r="R459"/>
      <c r="S459"/>
      <c r="T459"/>
    </row>
    <row r="460" spans="1:20" ht="14.1" customHeight="1" x14ac:dyDescent="0.2">
      <c r="A460" s="53"/>
      <c r="B460" s="54"/>
      <c r="C460" s="115" t="s">
        <v>160</v>
      </c>
      <c r="D460" s="116">
        <v>31</v>
      </c>
      <c r="E460" s="191">
        <v>100</v>
      </c>
      <c r="F460" s="29"/>
      <c r="G460" s="324"/>
      <c r="H460" s="172">
        <f t="shared" si="103"/>
        <v>100</v>
      </c>
      <c r="I460" s="228"/>
      <c r="J460" s="201"/>
      <c r="K460" s="201"/>
      <c r="L460" s="173">
        <v>0</v>
      </c>
      <c r="M460" s="173">
        <v>307.98</v>
      </c>
      <c r="N460" s="251">
        <v>2400</v>
      </c>
      <c r="O460" s="161"/>
      <c r="P460" s="170"/>
      <c r="Q460" s="170"/>
      <c r="R460"/>
      <c r="S460"/>
      <c r="T460"/>
    </row>
    <row r="461" spans="1:20" ht="14.1" customHeight="1" x14ac:dyDescent="0.2">
      <c r="A461" s="53"/>
      <c r="B461" s="54"/>
      <c r="C461" s="115" t="s">
        <v>306</v>
      </c>
      <c r="D461" s="116"/>
      <c r="E461" s="191"/>
      <c r="F461" s="29"/>
      <c r="G461" s="324"/>
      <c r="H461" s="172"/>
      <c r="I461" s="228"/>
      <c r="J461" s="201"/>
      <c r="K461" s="201"/>
      <c r="L461" s="173">
        <v>0</v>
      </c>
      <c r="M461" s="173">
        <v>74.400000000000006</v>
      </c>
      <c r="N461" s="251">
        <v>192</v>
      </c>
      <c r="O461" s="161"/>
      <c r="P461" s="170"/>
      <c r="Q461" s="170"/>
      <c r="R461"/>
      <c r="S461"/>
      <c r="T461"/>
    </row>
    <row r="462" spans="1:20" ht="14.1" customHeight="1" x14ac:dyDescent="0.2">
      <c r="A462" s="53"/>
      <c r="B462" s="54"/>
      <c r="C462" s="115" t="s">
        <v>238</v>
      </c>
      <c r="D462" s="116">
        <v>5593</v>
      </c>
      <c r="E462" s="191"/>
      <c r="F462" s="29"/>
      <c r="G462" s="324"/>
      <c r="H462" s="172">
        <f t="shared" si="103"/>
        <v>0</v>
      </c>
      <c r="I462" s="228"/>
      <c r="J462" s="201"/>
      <c r="K462" s="201"/>
      <c r="L462" s="173">
        <v>0</v>
      </c>
      <c r="M462" s="173">
        <v>734.5</v>
      </c>
      <c r="N462" s="251">
        <v>4600</v>
      </c>
      <c r="O462" s="161"/>
      <c r="P462" s="170"/>
      <c r="Q462" s="170"/>
      <c r="R462"/>
      <c r="S462"/>
      <c r="T462"/>
    </row>
    <row r="463" spans="1:20" ht="14.1" customHeight="1" x14ac:dyDescent="0.2">
      <c r="A463" s="53"/>
      <c r="B463" s="54"/>
      <c r="C463" s="115" t="s">
        <v>322</v>
      </c>
      <c r="D463" s="116"/>
      <c r="E463" s="191"/>
      <c r="F463" s="29"/>
      <c r="G463" s="324"/>
      <c r="H463" s="172"/>
      <c r="I463" s="228"/>
      <c r="J463" s="201"/>
      <c r="K463" s="201"/>
      <c r="L463" s="173">
        <v>0</v>
      </c>
      <c r="M463" s="173">
        <v>56</v>
      </c>
      <c r="N463" s="251"/>
      <c r="O463" s="161"/>
      <c r="P463" s="170"/>
      <c r="Q463" s="170"/>
      <c r="R463"/>
      <c r="S463"/>
      <c r="T463"/>
    </row>
    <row r="464" spans="1:20" ht="14.1" customHeight="1" x14ac:dyDescent="0.2">
      <c r="A464" s="53"/>
      <c r="B464" s="54">
        <v>5513</v>
      </c>
      <c r="C464" s="55" t="s">
        <v>166</v>
      </c>
      <c r="D464" s="28">
        <v>0</v>
      </c>
      <c r="E464" s="172">
        <v>700</v>
      </c>
      <c r="F464" s="29"/>
      <c r="G464" s="324"/>
      <c r="H464" s="172">
        <f t="shared" si="103"/>
        <v>700</v>
      </c>
      <c r="I464" s="228"/>
      <c r="J464" s="201"/>
      <c r="K464" s="201"/>
      <c r="L464" s="173">
        <v>700</v>
      </c>
      <c r="M464" s="173">
        <v>20</v>
      </c>
      <c r="N464" s="251">
        <v>700</v>
      </c>
      <c r="O464" s="161"/>
      <c r="P464" s="170"/>
      <c r="Q464" s="170"/>
      <c r="R464"/>
      <c r="S464"/>
      <c r="T464"/>
    </row>
    <row r="465" spans="1:20" ht="14.1" customHeight="1" x14ac:dyDescent="0.2">
      <c r="A465" s="53"/>
      <c r="B465" s="54">
        <v>5514</v>
      </c>
      <c r="C465" s="55" t="s">
        <v>147</v>
      </c>
      <c r="D465" s="28">
        <v>271</v>
      </c>
      <c r="E465" s="172">
        <v>360</v>
      </c>
      <c r="F465" s="29"/>
      <c r="G465" s="324"/>
      <c r="H465" s="172">
        <f t="shared" si="103"/>
        <v>360</v>
      </c>
      <c r="I465" s="228"/>
      <c r="J465" s="201"/>
      <c r="K465" s="201"/>
      <c r="L465" s="173">
        <v>360</v>
      </c>
      <c r="M465" s="173">
        <v>513.48</v>
      </c>
      <c r="N465" s="251">
        <v>360</v>
      </c>
      <c r="O465" s="161"/>
      <c r="P465" s="170"/>
      <c r="Q465" s="170"/>
      <c r="R465"/>
      <c r="S465"/>
      <c r="T465"/>
    </row>
    <row r="466" spans="1:20" ht="14.1" customHeight="1" x14ac:dyDescent="0.2">
      <c r="A466" s="53"/>
      <c r="B466" s="54">
        <v>5515</v>
      </c>
      <c r="C466" s="55" t="s">
        <v>169</v>
      </c>
      <c r="D466" s="28">
        <v>7740</v>
      </c>
      <c r="E466" s="172">
        <v>500</v>
      </c>
      <c r="F466" s="29"/>
      <c r="G466" s="324"/>
      <c r="H466" s="172">
        <f t="shared" si="103"/>
        <v>500</v>
      </c>
      <c r="I466" s="228"/>
      <c r="J466" s="201"/>
      <c r="K466" s="201"/>
      <c r="L466" s="173">
        <v>500</v>
      </c>
      <c r="M466" s="173">
        <v>3211.2</v>
      </c>
      <c r="N466" s="251">
        <v>500</v>
      </c>
      <c r="O466" s="161"/>
      <c r="P466" s="170"/>
      <c r="Q466" s="170"/>
      <c r="R466"/>
      <c r="S466"/>
      <c r="T466"/>
    </row>
    <row r="467" spans="1:20" ht="14.1" customHeight="1" x14ac:dyDescent="0.2">
      <c r="A467" s="53"/>
      <c r="B467" s="54">
        <v>5521</v>
      </c>
      <c r="C467" s="55" t="s">
        <v>303</v>
      </c>
      <c r="D467" s="28"/>
      <c r="E467" s="172"/>
      <c r="F467" s="29"/>
      <c r="G467" s="324"/>
      <c r="H467" s="172"/>
      <c r="I467" s="228"/>
      <c r="J467" s="201"/>
      <c r="K467" s="201"/>
      <c r="L467" s="173">
        <v>0</v>
      </c>
      <c r="M467" s="173">
        <v>28.63</v>
      </c>
      <c r="N467" s="251"/>
      <c r="O467" s="161"/>
      <c r="P467" s="170"/>
      <c r="Q467" s="170"/>
      <c r="R467"/>
      <c r="S467"/>
      <c r="T467"/>
    </row>
    <row r="468" spans="1:20" ht="14.1" customHeight="1" x14ac:dyDescent="0.2">
      <c r="A468" s="53"/>
      <c r="B468" s="54">
        <v>5522</v>
      </c>
      <c r="C468" s="55" t="s">
        <v>173</v>
      </c>
      <c r="D468" s="28">
        <v>0</v>
      </c>
      <c r="E468" s="172">
        <v>50</v>
      </c>
      <c r="F468" s="29"/>
      <c r="G468" s="324"/>
      <c r="H468" s="172">
        <f t="shared" si="103"/>
        <v>50</v>
      </c>
      <c r="I468" s="228"/>
      <c r="J468" s="201"/>
      <c r="K468" s="201"/>
      <c r="L468" s="173">
        <v>50</v>
      </c>
      <c r="M468" s="173">
        <v>0</v>
      </c>
      <c r="N468" s="251">
        <v>50</v>
      </c>
      <c r="O468" s="161"/>
      <c r="P468" s="170"/>
      <c r="Q468" s="170"/>
      <c r="R468"/>
      <c r="S468"/>
      <c r="T468"/>
    </row>
    <row r="469" spans="1:20" ht="14.1" customHeight="1" x14ac:dyDescent="0.2">
      <c r="A469" s="53"/>
      <c r="B469" s="54">
        <v>5525</v>
      </c>
      <c r="C469" s="55" t="s">
        <v>175</v>
      </c>
      <c r="D469" s="28">
        <v>1189</v>
      </c>
      <c r="E469" s="172">
        <v>6000</v>
      </c>
      <c r="F469" s="29"/>
      <c r="G469" s="324"/>
      <c r="H469" s="172">
        <f t="shared" si="103"/>
        <v>6000</v>
      </c>
      <c r="I469" s="228"/>
      <c r="J469" s="201">
        <v>-3000</v>
      </c>
      <c r="K469" s="201"/>
      <c r="L469" s="173">
        <v>3000</v>
      </c>
      <c r="M469" s="173">
        <v>1284</v>
      </c>
      <c r="N469" s="251">
        <v>6000</v>
      </c>
      <c r="O469" s="161"/>
      <c r="P469" s="170"/>
      <c r="Q469" s="170"/>
      <c r="R469"/>
      <c r="S469"/>
      <c r="T469"/>
    </row>
    <row r="470" spans="1:20" ht="14.1" customHeight="1" x14ac:dyDescent="0.2">
      <c r="A470" s="53"/>
      <c r="B470" s="54">
        <v>5540</v>
      </c>
      <c r="C470" s="55" t="s">
        <v>296</v>
      </c>
      <c r="D470" s="28">
        <v>0</v>
      </c>
      <c r="E470" s="172">
        <v>700</v>
      </c>
      <c r="F470" s="29"/>
      <c r="G470" s="324"/>
      <c r="H470" s="172">
        <f t="shared" si="103"/>
        <v>700</v>
      </c>
      <c r="I470" s="228"/>
      <c r="J470" s="201"/>
      <c r="K470" s="201"/>
      <c r="L470" s="173">
        <v>700</v>
      </c>
      <c r="M470" s="173">
        <v>110.46</v>
      </c>
      <c r="N470" s="251">
        <v>700</v>
      </c>
      <c r="O470" s="161"/>
      <c r="P470" s="170"/>
      <c r="Q470" s="170"/>
      <c r="R470"/>
      <c r="S470"/>
      <c r="T470"/>
    </row>
    <row r="471" spans="1:20" ht="14.1" customHeight="1" x14ac:dyDescent="0.2">
      <c r="A471" s="78" t="s">
        <v>307</v>
      </c>
      <c r="B471" s="79"/>
      <c r="C471" s="80" t="s">
        <v>308</v>
      </c>
      <c r="D471" s="90"/>
      <c r="E471" s="90"/>
      <c r="F471" s="90"/>
      <c r="G471" s="225"/>
      <c r="H471" s="90"/>
      <c r="I471" s="289"/>
      <c r="J471" s="86">
        <f>+J472+J473</f>
        <v>25000</v>
      </c>
      <c r="K471" s="86">
        <f t="shared" ref="K471:M471" si="116">+K472+K473</f>
        <v>-120</v>
      </c>
      <c r="L471" s="86">
        <f t="shared" si="116"/>
        <v>24880</v>
      </c>
      <c r="M471" s="86">
        <f t="shared" si="116"/>
        <v>24637.11</v>
      </c>
      <c r="N471" s="250">
        <f>+N472+N473</f>
        <v>25000</v>
      </c>
      <c r="O471" s="161"/>
      <c r="P471" s="170"/>
      <c r="Q471" s="170"/>
      <c r="R471"/>
      <c r="S471"/>
      <c r="T471"/>
    </row>
    <row r="472" spans="1:20" ht="14.1" customHeight="1" x14ac:dyDescent="0.2">
      <c r="A472" s="59"/>
      <c r="B472" s="60">
        <v>50</v>
      </c>
      <c r="C472" s="61" t="s">
        <v>138</v>
      </c>
      <c r="D472" s="29"/>
      <c r="E472" s="168"/>
      <c r="F472" s="29"/>
      <c r="G472" s="28"/>
      <c r="H472" s="172"/>
      <c r="I472" s="228"/>
      <c r="J472" s="201">
        <v>11893</v>
      </c>
      <c r="K472" s="201">
        <v>1000</v>
      </c>
      <c r="L472" s="201">
        <v>12893</v>
      </c>
      <c r="M472" s="201">
        <v>12929.94</v>
      </c>
      <c r="N472" s="246">
        <v>12000</v>
      </c>
      <c r="O472" s="161"/>
      <c r="P472" s="170"/>
      <c r="Q472" s="170"/>
      <c r="R472"/>
      <c r="S472"/>
      <c r="T472"/>
    </row>
    <row r="473" spans="1:20" ht="14.1" customHeight="1" x14ac:dyDescent="0.2">
      <c r="A473" s="59"/>
      <c r="B473" s="60">
        <v>55</v>
      </c>
      <c r="C473" s="61" t="s">
        <v>140</v>
      </c>
      <c r="D473" s="29"/>
      <c r="E473" s="168"/>
      <c r="F473" s="29"/>
      <c r="G473" s="28"/>
      <c r="H473" s="172"/>
      <c r="I473" s="228"/>
      <c r="J473" s="201">
        <f>+J474+J475+J476+J478+J479+J480+J481</f>
        <v>13107</v>
      </c>
      <c r="K473" s="201">
        <f t="shared" ref="K473:L473" si="117">+K474+K475+K476+K478+K479+K480+K481</f>
        <v>-1120</v>
      </c>
      <c r="L473" s="201">
        <f t="shared" si="117"/>
        <v>11987</v>
      </c>
      <c r="M473" s="201">
        <f>+M474+M475+M476+M477+M478+M479+M480+M481</f>
        <v>11707.17</v>
      </c>
      <c r="N473" s="246">
        <f>+N474+N475+N476+N478+N479+N480+N481</f>
        <v>13000</v>
      </c>
      <c r="O473" s="161"/>
      <c r="P473" s="186"/>
      <c r="Q473" s="170"/>
      <c r="R473"/>
      <c r="S473"/>
      <c r="T473"/>
    </row>
    <row r="474" spans="1:20" ht="14.1" customHeight="1" x14ac:dyDescent="0.2">
      <c r="A474" s="53"/>
      <c r="B474" s="54">
        <v>5500</v>
      </c>
      <c r="C474" s="55" t="s">
        <v>215</v>
      </c>
      <c r="D474" s="28"/>
      <c r="E474" s="172"/>
      <c r="F474" s="29"/>
      <c r="G474" s="28"/>
      <c r="H474" s="172"/>
      <c r="I474" s="228"/>
      <c r="J474" s="173">
        <v>500</v>
      </c>
      <c r="K474" s="173"/>
      <c r="L474" s="173">
        <v>500</v>
      </c>
      <c r="M474" s="173">
        <v>423</v>
      </c>
      <c r="N474" s="246"/>
      <c r="O474" s="161"/>
      <c r="P474" s="170"/>
      <c r="Q474" s="170"/>
      <c r="R474"/>
      <c r="S474"/>
      <c r="T474"/>
    </row>
    <row r="475" spans="1:20" ht="14.1" customHeight="1" x14ac:dyDescent="0.2">
      <c r="A475" s="53"/>
      <c r="B475" s="54">
        <v>5511</v>
      </c>
      <c r="C475" s="55" t="s">
        <v>295</v>
      </c>
      <c r="D475" s="28"/>
      <c r="E475" s="172"/>
      <c r="F475" s="29"/>
      <c r="G475" s="28"/>
      <c r="H475" s="172"/>
      <c r="I475" s="228"/>
      <c r="J475" s="173">
        <v>2000</v>
      </c>
      <c r="K475" s="173">
        <v>-1000</v>
      </c>
      <c r="L475" s="173">
        <v>1000</v>
      </c>
      <c r="M475" s="173">
        <v>320</v>
      </c>
      <c r="N475" s="246"/>
      <c r="O475" s="161"/>
      <c r="P475" s="170"/>
      <c r="Q475" s="170"/>
      <c r="R475"/>
      <c r="S475"/>
      <c r="T475"/>
    </row>
    <row r="476" spans="1:20" ht="14.1" customHeight="1" x14ac:dyDescent="0.2">
      <c r="A476" s="53"/>
      <c r="B476" s="54">
        <v>5513</v>
      </c>
      <c r="C476" s="55" t="s">
        <v>166</v>
      </c>
      <c r="D476" s="28"/>
      <c r="E476" s="172"/>
      <c r="F476" s="29"/>
      <c r="G476" s="28"/>
      <c r="H476" s="172"/>
      <c r="I476" s="228"/>
      <c r="J476" s="173">
        <v>500</v>
      </c>
      <c r="K476" s="173"/>
      <c r="L476" s="173">
        <v>500</v>
      </c>
      <c r="M476" s="173">
        <v>38</v>
      </c>
      <c r="N476" s="246"/>
      <c r="O476" s="161"/>
      <c r="P476" s="170"/>
      <c r="Q476" s="170"/>
      <c r="R476"/>
      <c r="S476"/>
      <c r="T476"/>
    </row>
    <row r="477" spans="1:20" ht="14.1" customHeight="1" x14ac:dyDescent="0.2">
      <c r="A477" s="53"/>
      <c r="B477" s="54">
        <v>5515</v>
      </c>
      <c r="C477" s="55" t="s">
        <v>169</v>
      </c>
      <c r="D477" s="28"/>
      <c r="E477" s="172"/>
      <c r="F477" s="29"/>
      <c r="G477" s="28"/>
      <c r="H477" s="172"/>
      <c r="I477" s="228"/>
      <c r="J477" s="173"/>
      <c r="K477" s="173"/>
      <c r="L477" s="173">
        <v>0</v>
      </c>
      <c r="M477" s="173">
        <v>542.35</v>
      </c>
      <c r="N477" s="246"/>
      <c r="O477" s="161"/>
      <c r="P477" s="170"/>
      <c r="Q477" s="170"/>
      <c r="R477"/>
      <c r="S477"/>
      <c r="T477"/>
    </row>
    <row r="478" spans="1:20" ht="14.1" customHeight="1" x14ac:dyDescent="0.2">
      <c r="A478" s="53"/>
      <c r="B478" s="54">
        <v>5521</v>
      </c>
      <c r="C478" s="55" t="s">
        <v>303</v>
      </c>
      <c r="D478" s="28"/>
      <c r="E478" s="172"/>
      <c r="F478" s="29"/>
      <c r="G478" s="28"/>
      <c r="H478" s="172"/>
      <c r="I478" s="228"/>
      <c r="J478" s="173">
        <v>3000</v>
      </c>
      <c r="K478" s="173"/>
      <c r="L478" s="173">
        <v>3000</v>
      </c>
      <c r="M478" s="173">
        <v>3021.51</v>
      </c>
      <c r="N478" s="246"/>
      <c r="O478" s="161"/>
      <c r="P478" s="170"/>
      <c r="Q478" s="170"/>
      <c r="R478"/>
      <c r="S478"/>
      <c r="T478"/>
    </row>
    <row r="479" spans="1:20" ht="14.1" customHeight="1" x14ac:dyDescent="0.2">
      <c r="A479" s="53"/>
      <c r="B479" s="54">
        <v>5522</v>
      </c>
      <c r="C479" s="63" t="s">
        <v>173</v>
      </c>
      <c r="D479" s="28"/>
      <c r="E479" s="172"/>
      <c r="F479" s="29"/>
      <c r="G479" s="28"/>
      <c r="H479" s="172"/>
      <c r="I479" s="228"/>
      <c r="J479" s="173">
        <v>200</v>
      </c>
      <c r="K479" s="173"/>
      <c r="L479" s="173">
        <v>200</v>
      </c>
      <c r="M479" s="173">
        <v>192.45</v>
      </c>
      <c r="N479" s="246"/>
      <c r="O479" s="161"/>
      <c r="P479" s="170"/>
      <c r="Q479" s="170"/>
      <c r="R479"/>
      <c r="S479"/>
      <c r="T479"/>
    </row>
    <row r="480" spans="1:20" ht="14.1" customHeight="1" x14ac:dyDescent="0.2">
      <c r="A480" s="53"/>
      <c r="B480" s="54">
        <v>5525</v>
      </c>
      <c r="C480" s="55" t="s">
        <v>175</v>
      </c>
      <c r="D480" s="28"/>
      <c r="E480" s="172"/>
      <c r="F480" s="29"/>
      <c r="G480" s="28"/>
      <c r="H480" s="172"/>
      <c r="I480" s="228"/>
      <c r="J480" s="173">
        <v>1800</v>
      </c>
      <c r="K480" s="173"/>
      <c r="L480" s="173">
        <v>1800</v>
      </c>
      <c r="M480" s="173">
        <v>5732.26</v>
      </c>
      <c r="N480" s="246"/>
      <c r="O480" s="161"/>
      <c r="P480" s="170"/>
      <c r="Q480" s="170"/>
      <c r="R480"/>
      <c r="S480"/>
      <c r="T480"/>
    </row>
    <row r="481" spans="1:20" ht="14.1" customHeight="1" x14ac:dyDescent="0.2">
      <c r="A481" s="53"/>
      <c r="B481" s="54">
        <v>5540</v>
      </c>
      <c r="C481" s="70" t="s">
        <v>296</v>
      </c>
      <c r="D481" s="28"/>
      <c r="E481" s="172"/>
      <c r="F481" s="29"/>
      <c r="G481" s="28"/>
      <c r="H481" s="172"/>
      <c r="I481" s="228"/>
      <c r="J481" s="173">
        <v>5107</v>
      </c>
      <c r="K481" s="173">
        <v>-120</v>
      </c>
      <c r="L481" s="173">
        <v>4987</v>
      </c>
      <c r="M481" s="173">
        <v>1437.6</v>
      </c>
      <c r="N481" s="251">
        <v>13000</v>
      </c>
      <c r="O481" s="161"/>
      <c r="P481" s="170"/>
      <c r="Q481" s="170"/>
      <c r="R481"/>
      <c r="S481"/>
      <c r="T481"/>
    </row>
    <row r="482" spans="1:20" ht="14.1" customHeight="1" x14ac:dyDescent="0.2">
      <c r="A482" s="93" t="s">
        <v>309</v>
      </c>
      <c r="B482" s="79"/>
      <c r="C482" s="80" t="s">
        <v>310</v>
      </c>
      <c r="D482" s="90">
        <f>+D483+D484+D485</f>
        <v>141003</v>
      </c>
      <c r="E482" s="90">
        <f>+E483+E485</f>
        <v>145000</v>
      </c>
      <c r="F482" s="90">
        <f t="shared" ref="F482:G482" si="118">+F483+F485</f>
        <v>0</v>
      </c>
      <c r="G482" s="86">
        <f t="shared" si="118"/>
        <v>-145000</v>
      </c>
      <c r="H482" s="90">
        <f>SUM(H483:H493)</f>
        <v>145000</v>
      </c>
      <c r="I482" s="289">
        <f>SUM(I483:I493)</f>
        <v>0</v>
      </c>
      <c r="J482" s="86">
        <f>+J483+J484+J485</f>
        <v>-19550</v>
      </c>
      <c r="K482" s="86">
        <f>+K483+K484+K485</f>
        <v>600</v>
      </c>
      <c r="L482" s="86">
        <f t="shared" ref="L482:M482" si="119">+L483+L484+L485</f>
        <v>126050</v>
      </c>
      <c r="M482" s="86">
        <f t="shared" si="119"/>
        <v>126011.28</v>
      </c>
      <c r="N482" s="250">
        <f>+N483+N484+N485</f>
        <v>145000</v>
      </c>
      <c r="O482" s="161"/>
      <c r="P482" s="170"/>
      <c r="Q482" s="170"/>
      <c r="R482"/>
      <c r="S482"/>
      <c r="T482"/>
    </row>
    <row r="483" spans="1:20" s="8" customFormat="1" ht="14.1" customHeight="1" x14ac:dyDescent="0.2">
      <c r="A483" s="59"/>
      <c r="B483" s="60">
        <v>45</v>
      </c>
      <c r="C483" s="61" t="s">
        <v>311</v>
      </c>
      <c r="D483" s="28">
        <v>36757</v>
      </c>
      <c r="E483" s="172"/>
      <c r="F483" s="28"/>
      <c r="G483" s="324">
        <f t="shared" si="114"/>
        <v>0</v>
      </c>
      <c r="H483" s="172">
        <f t="shared" si="103"/>
        <v>0</v>
      </c>
      <c r="I483" s="230"/>
      <c r="J483" s="173">
        <v>1450</v>
      </c>
      <c r="K483" s="173">
        <v>58550</v>
      </c>
      <c r="L483" s="173">
        <v>60000</v>
      </c>
      <c r="M483" s="173">
        <v>59430</v>
      </c>
      <c r="N483" s="246">
        <v>65000</v>
      </c>
      <c r="O483" s="161"/>
      <c r="P483" s="369"/>
      <c r="Q483" s="369"/>
    </row>
    <row r="484" spans="1:20" s="8" customFormat="1" ht="14.1" customHeight="1" x14ac:dyDescent="0.2">
      <c r="A484" s="59"/>
      <c r="B484" s="60">
        <v>50</v>
      </c>
      <c r="C484" s="61" t="s">
        <v>138</v>
      </c>
      <c r="D484" s="28">
        <v>17575</v>
      </c>
      <c r="E484" s="172"/>
      <c r="F484" s="28"/>
      <c r="G484" s="324"/>
      <c r="H484" s="172">
        <f t="shared" si="103"/>
        <v>17000</v>
      </c>
      <c r="I484" s="230">
        <v>17000</v>
      </c>
      <c r="J484" s="173">
        <v>-12000</v>
      </c>
      <c r="K484" s="173"/>
      <c r="L484" s="173">
        <v>5000</v>
      </c>
      <c r="M484" s="173">
        <v>2511.2800000000002</v>
      </c>
      <c r="N484" s="246">
        <v>5000</v>
      </c>
      <c r="O484" s="161"/>
      <c r="P484" s="369"/>
      <c r="Q484" s="369"/>
    </row>
    <row r="485" spans="1:20" s="8" customFormat="1" ht="14.1" customHeight="1" x14ac:dyDescent="0.2">
      <c r="A485" s="59"/>
      <c r="B485" s="60">
        <v>55</v>
      </c>
      <c r="C485" s="61" t="s">
        <v>140</v>
      </c>
      <c r="D485" s="28">
        <f>SUM(D486:D493)</f>
        <v>86671</v>
      </c>
      <c r="E485" s="172">
        <v>145000</v>
      </c>
      <c r="F485" s="28"/>
      <c r="G485" s="324">
        <f t="shared" si="114"/>
        <v>-145000</v>
      </c>
      <c r="H485" s="172">
        <f t="shared" si="103"/>
        <v>128000</v>
      </c>
      <c r="I485" s="230">
        <v>-17000</v>
      </c>
      <c r="J485" s="173">
        <v>-9000</v>
      </c>
      <c r="K485" s="173">
        <f>+K486+K487+K488+K489+K490+K491+K492+K493</f>
        <v>-57950</v>
      </c>
      <c r="L485" s="173">
        <f t="shared" ref="L485:M485" si="120">+L486+L487+L488+L489+L490+L491+L492+L493</f>
        <v>61050</v>
      </c>
      <c r="M485" s="173">
        <f t="shared" si="120"/>
        <v>64070</v>
      </c>
      <c r="N485" s="246">
        <f>+N486+N487+N488+N489+N490+N492+N493</f>
        <v>75000</v>
      </c>
      <c r="O485" s="161"/>
      <c r="P485" s="369"/>
      <c r="Q485" s="369"/>
    </row>
    <row r="486" spans="1:20" s="8" customFormat="1" ht="14.1" customHeight="1" x14ac:dyDescent="0.2">
      <c r="A486" s="59"/>
      <c r="B486" s="54">
        <v>5500</v>
      </c>
      <c r="C486" s="55" t="s">
        <v>215</v>
      </c>
      <c r="D486" s="28">
        <v>1674</v>
      </c>
      <c r="E486" s="172"/>
      <c r="F486" s="28"/>
      <c r="G486" s="324"/>
      <c r="H486" s="172"/>
      <c r="I486" s="230"/>
      <c r="J486" s="173"/>
      <c r="K486" s="173"/>
      <c r="L486" s="173"/>
      <c r="M486" s="173">
        <v>16150</v>
      </c>
      <c r="N486" s="246">
        <v>2000</v>
      </c>
      <c r="O486" s="161"/>
      <c r="P486" s="369"/>
      <c r="Q486" s="369"/>
    </row>
    <row r="487" spans="1:20" s="8" customFormat="1" ht="14.1" customHeight="1" x14ac:dyDescent="0.2">
      <c r="A487" s="59"/>
      <c r="B487" s="54">
        <v>5511</v>
      </c>
      <c r="C487" s="55" t="s">
        <v>295</v>
      </c>
      <c r="D487" s="28">
        <v>38</v>
      </c>
      <c r="E487" s="172"/>
      <c r="F487" s="28"/>
      <c r="G487" s="324"/>
      <c r="H487" s="172"/>
      <c r="I487" s="230"/>
      <c r="J487" s="173"/>
      <c r="K487" s="173"/>
      <c r="L487" s="173"/>
      <c r="M487" s="173"/>
      <c r="N487" s="246"/>
      <c r="O487" s="161"/>
      <c r="P487" s="369"/>
      <c r="Q487" s="369"/>
    </row>
    <row r="488" spans="1:20" s="8" customFormat="1" ht="14.1" customHeight="1" x14ac:dyDescent="0.2">
      <c r="A488" s="59"/>
      <c r="B488" s="54">
        <v>5513</v>
      </c>
      <c r="C488" s="55" t="s">
        <v>166</v>
      </c>
      <c r="D488" s="28">
        <v>112</v>
      </c>
      <c r="E488" s="172"/>
      <c r="F488" s="28"/>
      <c r="G488" s="324"/>
      <c r="H488" s="172">
        <f t="shared" si="103"/>
        <v>0</v>
      </c>
      <c r="I488" s="230"/>
      <c r="J488" s="173"/>
      <c r="K488" s="173"/>
      <c r="L488" s="173"/>
      <c r="M488" s="173">
        <v>22</v>
      </c>
      <c r="N488" s="246"/>
      <c r="O488" s="161"/>
      <c r="P488" s="369"/>
      <c r="Q488" s="369"/>
    </row>
    <row r="489" spans="1:20" s="8" customFormat="1" ht="14.1" customHeight="1" x14ac:dyDescent="0.2">
      <c r="A489" s="59"/>
      <c r="B489" s="54">
        <v>5515</v>
      </c>
      <c r="C489" s="55" t="s">
        <v>169</v>
      </c>
      <c r="D489" s="28">
        <v>7284</v>
      </c>
      <c r="E489" s="172"/>
      <c r="F489" s="28"/>
      <c r="G489" s="324"/>
      <c r="H489" s="172">
        <f t="shared" si="103"/>
        <v>0</v>
      </c>
      <c r="I489" s="230"/>
      <c r="J489" s="173"/>
      <c r="K489" s="173"/>
      <c r="L489" s="173"/>
      <c r="M489" s="173">
        <v>1197</v>
      </c>
      <c r="N489" s="246">
        <v>2000</v>
      </c>
      <c r="O489" s="161"/>
      <c r="P489" s="369"/>
      <c r="Q489" s="369"/>
    </row>
    <row r="490" spans="1:20" s="8" customFormat="1" ht="14.1" customHeight="1" x14ac:dyDescent="0.2">
      <c r="A490" s="59"/>
      <c r="B490" s="54">
        <v>5521</v>
      </c>
      <c r="C490" s="55" t="s">
        <v>303</v>
      </c>
      <c r="D490" s="28">
        <v>680</v>
      </c>
      <c r="E490" s="172"/>
      <c r="F490" s="28"/>
      <c r="G490" s="324"/>
      <c r="H490" s="172">
        <f t="shared" si="103"/>
        <v>0</v>
      </c>
      <c r="I490" s="230"/>
      <c r="J490" s="173"/>
      <c r="K490" s="173"/>
      <c r="L490" s="173"/>
      <c r="M490" s="173"/>
      <c r="N490" s="246"/>
      <c r="O490" s="161"/>
      <c r="P490" s="369"/>
      <c r="Q490" s="369"/>
    </row>
    <row r="491" spans="1:20" s="8" customFormat="1" ht="14.1" customHeight="1" x14ac:dyDescent="0.2">
      <c r="A491" s="59"/>
      <c r="B491" s="54">
        <v>5522</v>
      </c>
      <c r="C491" s="96" t="s">
        <v>173</v>
      </c>
      <c r="D491" s="28"/>
      <c r="E491" s="172"/>
      <c r="F491" s="28"/>
      <c r="G491" s="324"/>
      <c r="H491" s="172"/>
      <c r="I491" s="230"/>
      <c r="J491" s="173"/>
      <c r="K491" s="173"/>
      <c r="L491" s="173"/>
      <c r="M491" s="173">
        <v>58</v>
      </c>
      <c r="N491" s="246"/>
      <c r="O491" s="161"/>
      <c r="P491" s="369"/>
      <c r="Q491" s="369"/>
    </row>
    <row r="492" spans="1:20" s="8" customFormat="1" ht="14.1" customHeight="1" x14ac:dyDescent="0.2">
      <c r="A492" s="59"/>
      <c r="B492" s="54">
        <v>5525</v>
      </c>
      <c r="C492" s="55" t="s">
        <v>312</v>
      </c>
      <c r="D492" s="28">
        <v>62334</v>
      </c>
      <c r="E492" s="172"/>
      <c r="F492" s="28"/>
      <c r="G492" s="324">
        <f t="shared" si="114"/>
        <v>0</v>
      </c>
      <c r="H492" s="172">
        <f t="shared" si="103"/>
        <v>0</v>
      </c>
      <c r="I492" s="230"/>
      <c r="J492" s="173">
        <v>0</v>
      </c>
      <c r="K492" s="173">
        <v>-57950</v>
      </c>
      <c r="L492" s="173">
        <v>61050</v>
      </c>
      <c r="M492" s="173">
        <v>45815</v>
      </c>
      <c r="N492" s="251">
        <v>70000</v>
      </c>
      <c r="O492" s="161"/>
      <c r="P492" s="369"/>
      <c r="Q492" s="369"/>
    </row>
    <row r="493" spans="1:20" s="8" customFormat="1" ht="14.1" customHeight="1" x14ac:dyDescent="0.2">
      <c r="A493" s="59"/>
      <c r="B493" s="54">
        <v>5540</v>
      </c>
      <c r="C493" s="70" t="s">
        <v>296</v>
      </c>
      <c r="D493" s="35">
        <v>14549</v>
      </c>
      <c r="E493" s="172"/>
      <c r="F493" s="28"/>
      <c r="G493" s="324">
        <f t="shared" si="114"/>
        <v>0</v>
      </c>
      <c r="H493" s="172">
        <f t="shared" si="103"/>
        <v>0</v>
      </c>
      <c r="I493" s="230"/>
      <c r="J493" s="173">
        <v>-9000</v>
      </c>
      <c r="K493" s="173"/>
      <c r="L493" s="173"/>
      <c r="M493" s="173">
        <v>828</v>
      </c>
      <c r="N493" s="246">
        <v>1000</v>
      </c>
      <c r="O493" s="161"/>
      <c r="P493" s="369"/>
      <c r="Q493" s="369"/>
    </row>
    <row r="494" spans="1:20" ht="14.1" customHeight="1" x14ac:dyDescent="0.2">
      <c r="A494" s="78" t="s">
        <v>313</v>
      </c>
      <c r="B494" s="79"/>
      <c r="C494" s="80" t="s">
        <v>314</v>
      </c>
      <c r="D494" s="90">
        <f>+D496+D497</f>
        <v>41529</v>
      </c>
      <c r="E494" s="90">
        <f>+E496+E497</f>
        <v>45281</v>
      </c>
      <c r="F494" s="90">
        <f t="shared" ref="F494:H494" si="121">+F496+F497</f>
        <v>0</v>
      </c>
      <c r="G494" s="86">
        <f t="shared" si="121"/>
        <v>0</v>
      </c>
      <c r="H494" s="90">
        <f t="shared" si="121"/>
        <v>45281</v>
      </c>
      <c r="I494" s="289">
        <f>+I496+I497</f>
        <v>0</v>
      </c>
      <c r="J494" s="86">
        <f>+J496+J497</f>
        <v>-5000</v>
      </c>
      <c r="K494" s="86">
        <f t="shared" ref="K494:L494" si="122">+K496+K497</f>
        <v>0</v>
      </c>
      <c r="L494" s="86">
        <f t="shared" si="122"/>
        <v>40281</v>
      </c>
      <c r="M494" s="86">
        <f>+M495+M496+M497</f>
        <v>35060.910000000003</v>
      </c>
      <c r="N494" s="89">
        <f>+N496+N497</f>
        <v>43171</v>
      </c>
    </row>
    <row r="495" spans="1:20" ht="14.1" customHeight="1" x14ac:dyDescent="0.2">
      <c r="A495" s="165"/>
      <c r="B495" s="166">
        <v>45</v>
      </c>
      <c r="C495" s="167" t="s">
        <v>315</v>
      </c>
      <c r="D495" s="182"/>
      <c r="E495" s="168"/>
      <c r="F495" s="168"/>
      <c r="G495" s="182"/>
      <c r="H495" s="172"/>
      <c r="I495" s="228"/>
      <c r="J495" s="201"/>
      <c r="K495" s="201"/>
      <c r="L495" s="201"/>
      <c r="M495" s="201">
        <v>20</v>
      </c>
      <c r="N495" s="89"/>
    </row>
    <row r="496" spans="1:20" ht="14.1" customHeight="1" x14ac:dyDescent="0.2">
      <c r="A496" s="53"/>
      <c r="B496" s="60" t="s">
        <v>137</v>
      </c>
      <c r="C496" s="61" t="s">
        <v>138</v>
      </c>
      <c r="D496" s="27">
        <v>28982</v>
      </c>
      <c r="E496" s="168">
        <v>31181</v>
      </c>
      <c r="F496" s="29"/>
      <c r="G496" s="324"/>
      <c r="H496" s="172">
        <f t="shared" si="103"/>
        <v>31181</v>
      </c>
      <c r="I496" s="228"/>
      <c r="J496" s="201"/>
      <c r="K496" s="201"/>
      <c r="L496" s="201">
        <v>31181</v>
      </c>
      <c r="M496" s="201">
        <v>26635.8</v>
      </c>
      <c r="N496" s="87">
        <v>31181</v>
      </c>
    </row>
    <row r="497" spans="1:20" ht="14.1" customHeight="1" x14ac:dyDescent="0.2">
      <c r="A497" s="53"/>
      <c r="B497" s="60" t="s">
        <v>139</v>
      </c>
      <c r="C497" s="61" t="s">
        <v>140</v>
      </c>
      <c r="D497" s="29">
        <f>SUM(D498:D508)</f>
        <v>12547</v>
      </c>
      <c r="E497" s="168">
        <f>+E498+E500+E502+E503+E504+E505+E506+E507+E508</f>
        <v>14100</v>
      </c>
      <c r="F497" s="29">
        <f>+F498+F500+F502+F503+F504+F505+F506+F507+F508</f>
        <v>0</v>
      </c>
      <c r="G497" s="324"/>
      <c r="H497" s="172">
        <f t="shared" si="103"/>
        <v>14100</v>
      </c>
      <c r="I497" s="224"/>
      <c r="J497" s="201">
        <f>SUM(J498:J508)</f>
        <v>-5000</v>
      </c>
      <c r="K497" s="201">
        <f t="shared" ref="K497:M497" si="123">SUM(K498:K508)</f>
        <v>0</v>
      </c>
      <c r="L497" s="201">
        <f t="shared" si="123"/>
        <v>9100</v>
      </c>
      <c r="M497" s="201">
        <f t="shared" si="123"/>
        <v>8405.11</v>
      </c>
      <c r="N497" s="245">
        <f>SUM(N498:N508)</f>
        <v>11990</v>
      </c>
    </row>
    <row r="498" spans="1:20" ht="14.1" customHeight="1" x14ac:dyDescent="0.2">
      <c r="A498" s="53"/>
      <c r="B498" s="54" t="s">
        <v>141</v>
      </c>
      <c r="C498" s="96" t="s">
        <v>215</v>
      </c>
      <c r="D498" s="28">
        <v>1774</v>
      </c>
      <c r="E498" s="172">
        <v>2200</v>
      </c>
      <c r="F498" s="28"/>
      <c r="G498" s="324"/>
      <c r="H498" s="172">
        <f t="shared" ref="H498:H563" si="124">E498+I498</f>
        <v>2200</v>
      </c>
      <c r="I498" s="230"/>
      <c r="J498" s="173"/>
      <c r="K498" s="173"/>
      <c r="L498" s="173">
        <v>2200</v>
      </c>
      <c r="M498" s="173">
        <v>1441</v>
      </c>
      <c r="N498" s="88">
        <v>2350</v>
      </c>
    </row>
    <row r="499" spans="1:20" ht="14.1" customHeight="1" x14ac:dyDescent="0.2">
      <c r="A499" s="53"/>
      <c r="B499" s="54">
        <v>5503</v>
      </c>
      <c r="C499" s="63" t="s">
        <v>143</v>
      </c>
      <c r="D499" s="28">
        <v>98</v>
      </c>
      <c r="E499" s="172"/>
      <c r="F499" s="28"/>
      <c r="G499" s="324"/>
      <c r="H499" s="172">
        <f t="shared" si="124"/>
        <v>0</v>
      </c>
      <c r="I499" s="230"/>
      <c r="J499" s="173"/>
      <c r="K499" s="173"/>
      <c r="L499" s="173"/>
      <c r="M499" s="173"/>
      <c r="N499" s="88"/>
    </row>
    <row r="500" spans="1:20" ht="14.1" customHeight="1" x14ac:dyDescent="0.2">
      <c r="A500" s="53"/>
      <c r="B500" s="54" t="s">
        <v>144</v>
      </c>
      <c r="C500" s="96" t="s">
        <v>294</v>
      </c>
      <c r="D500" s="28">
        <v>632</v>
      </c>
      <c r="E500" s="172">
        <v>1100</v>
      </c>
      <c r="F500" s="28"/>
      <c r="G500" s="324"/>
      <c r="H500" s="172">
        <f t="shared" si="124"/>
        <v>1100</v>
      </c>
      <c r="I500" s="230"/>
      <c r="J500" s="173">
        <v>-1000</v>
      </c>
      <c r="K500" s="173"/>
      <c r="L500" s="173">
        <v>100</v>
      </c>
      <c r="M500" s="173">
        <v>41</v>
      </c>
      <c r="N500" s="88">
        <v>500</v>
      </c>
    </row>
    <row r="501" spans="1:20" ht="14.1" customHeight="1" x14ac:dyDescent="0.2">
      <c r="A501" s="53"/>
      <c r="B501" s="54">
        <v>5511</v>
      </c>
      <c r="C501" s="96" t="s">
        <v>295</v>
      </c>
      <c r="D501" s="28">
        <v>557</v>
      </c>
      <c r="E501" s="172"/>
      <c r="F501" s="28"/>
      <c r="G501" s="324"/>
      <c r="H501" s="172">
        <f t="shared" si="124"/>
        <v>0</v>
      </c>
      <c r="I501" s="230"/>
      <c r="J501" s="173"/>
      <c r="K501" s="173"/>
      <c r="L501" s="173"/>
      <c r="M501" s="173">
        <v>588</v>
      </c>
      <c r="N501" s="88"/>
    </row>
    <row r="502" spans="1:20" ht="14.1" customHeight="1" x14ac:dyDescent="0.2">
      <c r="A502" s="53"/>
      <c r="B502" s="54">
        <v>5513</v>
      </c>
      <c r="C502" s="96" t="s">
        <v>166</v>
      </c>
      <c r="D502" s="28">
        <v>0</v>
      </c>
      <c r="E502" s="172">
        <v>0</v>
      </c>
      <c r="F502" s="28"/>
      <c r="G502" s="324"/>
      <c r="H502" s="172">
        <f t="shared" si="124"/>
        <v>0</v>
      </c>
      <c r="I502" s="230"/>
      <c r="J502" s="173"/>
      <c r="K502" s="173"/>
      <c r="L502" s="173"/>
      <c r="M502" s="173"/>
      <c r="N502" s="88"/>
    </row>
    <row r="503" spans="1:20" ht="14.1" customHeight="1" x14ac:dyDescent="0.2">
      <c r="A503" s="53"/>
      <c r="B503" s="54" t="s">
        <v>167</v>
      </c>
      <c r="C503" s="96" t="s">
        <v>147</v>
      </c>
      <c r="D503" s="28">
        <v>305</v>
      </c>
      <c r="E503" s="172">
        <v>240</v>
      </c>
      <c r="F503" s="28"/>
      <c r="G503" s="324"/>
      <c r="H503" s="172">
        <f t="shared" si="124"/>
        <v>240</v>
      </c>
      <c r="I503" s="230"/>
      <c r="J503" s="173"/>
      <c r="K503" s="173"/>
      <c r="L503" s="173">
        <v>240</v>
      </c>
      <c r="M503" s="173">
        <v>231.84</v>
      </c>
      <c r="N503" s="88">
        <v>240</v>
      </c>
    </row>
    <row r="504" spans="1:20" ht="14.1" customHeight="1" x14ac:dyDescent="0.2">
      <c r="A504" s="53"/>
      <c r="B504" s="54" t="s">
        <v>168</v>
      </c>
      <c r="C504" s="96" t="s">
        <v>169</v>
      </c>
      <c r="D504" s="28">
        <v>4103</v>
      </c>
      <c r="E504" s="172">
        <v>5000</v>
      </c>
      <c r="F504" s="28"/>
      <c r="G504" s="324"/>
      <c r="H504" s="172">
        <f t="shared" si="124"/>
        <v>5000</v>
      </c>
      <c r="I504" s="230"/>
      <c r="J504" s="173">
        <v>-4000</v>
      </c>
      <c r="K504" s="173"/>
      <c r="L504" s="173">
        <v>1000</v>
      </c>
      <c r="M504" s="173">
        <v>1066.79</v>
      </c>
      <c r="N504" s="88">
        <v>3500</v>
      </c>
    </row>
    <row r="505" spans="1:20" ht="14.1" customHeight="1" x14ac:dyDescent="0.2">
      <c r="A505" s="53"/>
      <c r="B505" s="54" t="s">
        <v>172</v>
      </c>
      <c r="C505" s="96" t="s">
        <v>173</v>
      </c>
      <c r="D505" s="28">
        <v>106</v>
      </c>
      <c r="E505" s="172">
        <v>100</v>
      </c>
      <c r="F505" s="28"/>
      <c r="G505" s="324"/>
      <c r="H505" s="172">
        <f t="shared" si="124"/>
        <v>100</v>
      </c>
      <c r="I505" s="230"/>
      <c r="J505" s="173"/>
      <c r="K505" s="173"/>
      <c r="L505" s="173">
        <v>100</v>
      </c>
      <c r="M505" s="173">
        <v>25.53</v>
      </c>
      <c r="N505" s="88">
        <v>100</v>
      </c>
    </row>
    <row r="506" spans="1:20" ht="14.1" customHeight="1" x14ac:dyDescent="0.2">
      <c r="A506" s="53"/>
      <c r="B506" s="54" t="s">
        <v>316</v>
      </c>
      <c r="C506" s="96" t="s">
        <v>317</v>
      </c>
      <c r="D506" s="28">
        <v>4542</v>
      </c>
      <c r="E506" s="172">
        <v>5000</v>
      </c>
      <c r="F506" s="28"/>
      <c r="G506" s="324"/>
      <c r="H506" s="172">
        <f t="shared" si="124"/>
        <v>5000</v>
      </c>
      <c r="I506" s="230"/>
      <c r="J506" s="173"/>
      <c r="K506" s="173"/>
      <c r="L506" s="173">
        <v>5000</v>
      </c>
      <c r="M506" s="173">
        <v>4869.5200000000004</v>
      </c>
      <c r="N506" s="88">
        <v>5000</v>
      </c>
    </row>
    <row r="507" spans="1:20" ht="14.1" customHeight="1" x14ac:dyDescent="0.2">
      <c r="A507" s="53"/>
      <c r="B507" s="54" t="s">
        <v>174</v>
      </c>
      <c r="C507" s="96" t="s">
        <v>175</v>
      </c>
      <c r="D507" s="28">
        <v>430</v>
      </c>
      <c r="E507" s="172">
        <v>360</v>
      </c>
      <c r="F507" s="28"/>
      <c r="G507" s="324"/>
      <c r="H507" s="172">
        <f t="shared" si="124"/>
        <v>360</v>
      </c>
      <c r="I507" s="230"/>
      <c r="J507" s="173"/>
      <c r="K507" s="173"/>
      <c r="L507" s="173">
        <v>360</v>
      </c>
      <c r="M507" s="173">
        <v>141.43</v>
      </c>
      <c r="N507" s="88">
        <v>200</v>
      </c>
    </row>
    <row r="508" spans="1:20" ht="14.1" customHeight="1" x14ac:dyDescent="0.2">
      <c r="A508" s="53"/>
      <c r="B508" s="54">
        <v>5540</v>
      </c>
      <c r="C508" s="70" t="s">
        <v>296</v>
      </c>
      <c r="D508" s="28"/>
      <c r="E508" s="172">
        <v>100</v>
      </c>
      <c r="F508" s="28"/>
      <c r="G508" s="324"/>
      <c r="H508" s="172">
        <f t="shared" si="124"/>
        <v>100</v>
      </c>
      <c r="I508" s="230"/>
      <c r="J508" s="173"/>
      <c r="K508" s="173"/>
      <c r="L508" s="173">
        <v>100</v>
      </c>
      <c r="M508" s="173">
        <v>0</v>
      </c>
      <c r="N508" s="88">
        <v>100</v>
      </c>
    </row>
    <row r="509" spans="1:20" ht="14.1" customHeight="1" x14ac:dyDescent="0.2">
      <c r="A509" s="78" t="s">
        <v>318</v>
      </c>
      <c r="B509" s="79"/>
      <c r="C509" s="80" t="s">
        <v>319</v>
      </c>
      <c r="D509" s="90">
        <f>+D510+D511</f>
        <v>57691</v>
      </c>
      <c r="E509" s="90">
        <f>+E510+E511</f>
        <v>62781</v>
      </c>
      <c r="F509" s="90">
        <f t="shared" ref="F509:I509" si="125">+F510+F511</f>
        <v>0</v>
      </c>
      <c r="G509" s="86">
        <f t="shared" si="125"/>
        <v>0</v>
      </c>
      <c r="H509" s="90">
        <f t="shared" si="125"/>
        <v>62781</v>
      </c>
      <c r="I509" s="289">
        <f t="shared" si="125"/>
        <v>0</v>
      </c>
      <c r="J509" s="86">
        <f>+J510+J511</f>
        <v>-600</v>
      </c>
      <c r="K509" s="86">
        <f t="shared" ref="K509:M509" si="126">+K510+K511</f>
        <v>0</v>
      </c>
      <c r="L509" s="86">
        <f t="shared" si="126"/>
        <v>62181</v>
      </c>
      <c r="M509" s="86">
        <f t="shared" si="126"/>
        <v>49587.44</v>
      </c>
      <c r="N509" s="89">
        <f>+N510+N511</f>
        <v>61076</v>
      </c>
      <c r="O509" s="161"/>
    </row>
    <row r="510" spans="1:20" ht="14.1" customHeight="1" x14ac:dyDescent="0.2">
      <c r="A510" s="53"/>
      <c r="B510" s="60" t="s">
        <v>137</v>
      </c>
      <c r="C510" s="61" t="s">
        <v>138</v>
      </c>
      <c r="D510" s="27">
        <v>16295</v>
      </c>
      <c r="E510" s="168">
        <v>17451</v>
      </c>
      <c r="F510" s="29"/>
      <c r="G510" s="324"/>
      <c r="H510" s="172">
        <f t="shared" si="124"/>
        <v>17451</v>
      </c>
      <c r="I510" s="228"/>
      <c r="J510" s="201"/>
      <c r="K510" s="201"/>
      <c r="L510" s="201">
        <v>17451</v>
      </c>
      <c r="M510" s="201">
        <v>15029.76</v>
      </c>
      <c r="N510" s="87">
        <v>17451</v>
      </c>
      <c r="O510" s="161"/>
    </row>
    <row r="511" spans="1:20" ht="14.1" customHeight="1" x14ac:dyDescent="0.2">
      <c r="A511" s="53"/>
      <c r="B511" s="60" t="s">
        <v>139</v>
      </c>
      <c r="C511" s="61" t="s">
        <v>140</v>
      </c>
      <c r="D511" s="29">
        <f>+D512+D513+D514+D521+D522+D523+D524+D525</f>
        <v>41396</v>
      </c>
      <c r="E511" s="168">
        <f>+E512+E513+E514+E521+E522+E523+E524+E525</f>
        <v>45330</v>
      </c>
      <c r="F511" s="29">
        <f>+F512+F513+F514+F521+F522+F523+F524+F525</f>
        <v>0</v>
      </c>
      <c r="G511" s="324"/>
      <c r="H511" s="172">
        <f t="shared" si="124"/>
        <v>45330</v>
      </c>
      <c r="I511" s="228"/>
      <c r="J511" s="201">
        <v>-600</v>
      </c>
      <c r="K511" s="201"/>
      <c r="L511" s="201">
        <f>+L512+L513+L514+L521+L522+L523+L524+L525</f>
        <v>44730</v>
      </c>
      <c r="M511" s="201">
        <f>+M512+M513+M514+M521+M522+M523+M524+M525</f>
        <v>34557.68</v>
      </c>
      <c r="N511" s="87">
        <f>+N512+N513+N514+N521+N522+N523+N524+N525</f>
        <v>43625</v>
      </c>
      <c r="O511" s="161"/>
    </row>
    <row r="512" spans="1:20" ht="14.1" customHeight="1" x14ac:dyDescent="0.2">
      <c r="A512" s="53"/>
      <c r="B512" s="54" t="s">
        <v>141</v>
      </c>
      <c r="C512" s="55" t="s">
        <v>215</v>
      </c>
      <c r="D512" s="28">
        <v>800</v>
      </c>
      <c r="E512" s="172">
        <v>1300</v>
      </c>
      <c r="F512" s="28"/>
      <c r="G512" s="324"/>
      <c r="H512" s="172">
        <f t="shared" si="124"/>
        <v>1300</v>
      </c>
      <c r="I512" s="230"/>
      <c r="J512" s="173"/>
      <c r="K512" s="173"/>
      <c r="L512" s="173">
        <v>1300</v>
      </c>
      <c r="M512" s="173">
        <v>861</v>
      </c>
      <c r="N512" s="88">
        <v>1300</v>
      </c>
      <c r="O512" s="161"/>
      <c r="P512" s="170"/>
      <c r="Q512" s="170"/>
      <c r="R512" s="32"/>
      <c r="S512"/>
      <c r="T512"/>
    </row>
    <row r="513" spans="1:20" ht="14.1" customHeight="1" x14ac:dyDescent="0.2">
      <c r="A513" s="53"/>
      <c r="B513" s="54" t="s">
        <v>144</v>
      </c>
      <c r="C513" s="55" t="s">
        <v>320</v>
      </c>
      <c r="D513" s="28">
        <v>23</v>
      </c>
      <c r="E513" s="172">
        <v>450</v>
      </c>
      <c r="F513" s="28"/>
      <c r="G513" s="324"/>
      <c r="H513" s="172">
        <f t="shared" si="124"/>
        <v>450</v>
      </c>
      <c r="I513" s="230"/>
      <c r="J513" s="173">
        <v>-400</v>
      </c>
      <c r="K513" s="173"/>
      <c r="L513" s="173">
        <v>50</v>
      </c>
      <c r="M513" s="173">
        <v>7</v>
      </c>
      <c r="N513" s="88">
        <v>250</v>
      </c>
      <c r="O513" s="161"/>
      <c r="P513" s="170"/>
      <c r="Q513" s="170"/>
      <c r="R513"/>
      <c r="S513"/>
      <c r="T513"/>
    </row>
    <row r="514" spans="1:20" ht="14.1" customHeight="1" x14ac:dyDescent="0.2">
      <c r="A514" s="53"/>
      <c r="B514" s="54" t="s">
        <v>155</v>
      </c>
      <c r="C514" s="55" t="s">
        <v>146</v>
      </c>
      <c r="D514" s="28">
        <v>36768</v>
      </c>
      <c r="E514" s="172">
        <f>SUM(E515:E520)</f>
        <v>37600</v>
      </c>
      <c r="F514" s="28"/>
      <c r="G514" s="324"/>
      <c r="H514" s="172">
        <f t="shared" si="124"/>
        <v>37600</v>
      </c>
      <c r="I514" s="230"/>
      <c r="L514" s="190">
        <f>+L515+L516+L517+L518+L519+L520</f>
        <v>37600</v>
      </c>
      <c r="M514" s="190">
        <f>+M515+M516+M517+M518+M519+M520</f>
        <v>28509</v>
      </c>
      <c r="N514" s="247">
        <f>+N515+N516+N517+N518+N519+N520</f>
        <v>38300</v>
      </c>
      <c r="O514" s="161"/>
      <c r="P514" s="170"/>
      <c r="Q514" s="170"/>
      <c r="R514"/>
      <c r="S514"/>
      <c r="T514"/>
    </row>
    <row r="515" spans="1:20" ht="14.1" customHeight="1" x14ac:dyDescent="0.2">
      <c r="A515" s="53"/>
      <c r="B515" s="54"/>
      <c r="C515" s="115" t="s">
        <v>158</v>
      </c>
      <c r="D515" s="116"/>
      <c r="E515" s="191">
        <v>400</v>
      </c>
      <c r="F515" s="28"/>
      <c r="G515" s="324"/>
      <c r="H515" s="172">
        <f t="shared" si="124"/>
        <v>400</v>
      </c>
      <c r="I515" s="230"/>
      <c r="J515" s="173"/>
      <c r="K515" s="173"/>
      <c r="L515" s="173">
        <v>400</v>
      </c>
      <c r="M515" s="173"/>
      <c r="N515" s="88">
        <v>400</v>
      </c>
      <c r="O515" s="161"/>
      <c r="P515" s="170"/>
      <c r="Q515" s="170"/>
      <c r="R515"/>
      <c r="S515"/>
      <c r="T515"/>
    </row>
    <row r="516" spans="1:20" ht="14.1" customHeight="1" x14ac:dyDescent="0.2">
      <c r="A516" s="53"/>
      <c r="B516" s="54"/>
      <c r="C516" s="115" t="s">
        <v>159</v>
      </c>
      <c r="D516" s="116"/>
      <c r="E516" s="191">
        <v>200</v>
      </c>
      <c r="F516" s="28"/>
      <c r="G516" s="324"/>
      <c r="H516" s="172">
        <f t="shared" si="124"/>
        <v>200</v>
      </c>
      <c r="I516" s="230"/>
      <c r="J516" s="173"/>
      <c r="K516" s="173"/>
      <c r="L516" s="173">
        <v>200</v>
      </c>
      <c r="M516" s="173">
        <v>57</v>
      </c>
      <c r="N516" s="88">
        <v>200</v>
      </c>
      <c r="O516" s="161"/>
      <c r="P516" s="170"/>
      <c r="Q516" s="170"/>
      <c r="R516"/>
      <c r="S516"/>
      <c r="T516"/>
    </row>
    <row r="517" spans="1:20" ht="14.1" customHeight="1" x14ac:dyDescent="0.2">
      <c r="A517" s="53"/>
      <c r="B517" s="54"/>
      <c r="C517" s="115" t="s">
        <v>160</v>
      </c>
      <c r="D517" s="116"/>
      <c r="E517" s="191">
        <v>700</v>
      </c>
      <c r="F517" s="28"/>
      <c r="G517" s="324"/>
      <c r="H517" s="172">
        <f t="shared" si="124"/>
        <v>700</v>
      </c>
      <c r="I517" s="230"/>
      <c r="J517" s="173"/>
      <c r="K517" s="173"/>
      <c r="L517" s="173">
        <v>700</v>
      </c>
      <c r="M517" s="173"/>
      <c r="N517" s="88">
        <v>700</v>
      </c>
      <c r="O517" s="161"/>
      <c r="P517" s="170"/>
      <c r="Q517" s="170"/>
      <c r="R517"/>
      <c r="S517"/>
      <c r="T517"/>
    </row>
    <row r="518" spans="1:20" ht="14.1" customHeight="1" x14ac:dyDescent="0.2">
      <c r="A518" s="53"/>
      <c r="B518" s="54"/>
      <c r="C518" s="115" t="s">
        <v>719</v>
      </c>
      <c r="D518" s="116">
        <v>652</v>
      </c>
      <c r="E518" s="191">
        <v>300</v>
      </c>
      <c r="F518" s="28"/>
      <c r="G518" s="324"/>
      <c r="H518" s="172">
        <f t="shared" si="124"/>
        <v>300</v>
      </c>
      <c r="I518" s="230"/>
      <c r="J518" s="173"/>
      <c r="K518" s="173"/>
      <c r="L518" s="173">
        <v>300</v>
      </c>
      <c r="M518" s="173">
        <v>936</v>
      </c>
      <c r="N518" s="88">
        <v>1000</v>
      </c>
      <c r="O518" s="161"/>
      <c r="P518" s="170"/>
      <c r="Q518" s="170"/>
      <c r="R518"/>
      <c r="S518"/>
      <c r="T518"/>
    </row>
    <row r="519" spans="1:20" ht="14.1" customHeight="1" x14ac:dyDescent="0.2">
      <c r="A519" s="53"/>
      <c r="B519" s="54"/>
      <c r="C519" s="115" t="s">
        <v>720</v>
      </c>
      <c r="D519" s="116">
        <v>16</v>
      </c>
      <c r="E519" s="191"/>
      <c r="F519" s="28"/>
      <c r="G519" s="324"/>
      <c r="H519" s="172">
        <f t="shared" si="124"/>
        <v>0</v>
      </c>
      <c r="I519" s="230"/>
      <c r="J519" s="173"/>
      <c r="K519" s="173"/>
      <c r="L519" s="173">
        <v>0</v>
      </c>
      <c r="M519" s="173">
        <v>16</v>
      </c>
      <c r="N519" s="88"/>
      <c r="O519" s="161"/>
      <c r="P519" s="170"/>
      <c r="Q519" s="170"/>
      <c r="R519"/>
      <c r="S519"/>
      <c r="T519"/>
    </row>
    <row r="520" spans="1:20" ht="14.1" customHeight="1" x14ac:dyDescent="0.2">
      <c r="A520" s="53"/>
      <c r="B520" s="54"/>
      <c r="C520" s="115" t="s">
        <v>323</v>
      </c>
      <c r="D520" s="116">
        <v>36100</v>
      </c>
      <c r="E520" s="191">
        <v>36000</v>
      </c>
      <c r="F520" s="28"/>
      <c r="G520" s="324"/>
      <c r="H520" s="172">
        <f t="shared" si="124"/>
        <v>36000</v>
      </c>
      <c r="I520" s="230"/>
      <c r="J520" s="173"/>
      <c r="K520" s="173"/>
      <c r="L520" s="173">
        <v>36000</v>
      </c>
      <c r="M520" s="173">
        <v>27500</v>
      </c>
      <c r="N520" s="88">
        <v>36000</v>
      </c>
      <c r="O520" s="161"/>
      <c r="P520" s="170"/>
      <c r="Q520" s="170"/>
      <c r="R520"/>
    </row>
    <row r="521" spans="1:20" ht="14.1" customHeight="1" x14ac:dyDescent="0.2">
      <c r="A521" s="53"/>
      <c r="B521" s="54" t="s">
        <v>167</v>
      </c>
      <c r="C521" s="55" t="s">
        <v>147</v>
      </c>
      <c r="D521" s="28">
        <v>304</v>
      </c>
      <c r="E521" s="172">
        <v>300</v>
      </c>
      <c r="F521" s="28"/>
      <c r="G521" s="324"/>
      <c r="H521" s="172">
        <f t="shared" si="124"/>
        <v>300</v>
      </c>
      <c r="I521" s="230"/>
      <c r="J521" s="173"/>
      <c r="K521" s="173"/>
      <c r="L521" s="294">
        <v>300</v>
      </c>
      <c r="M521" s="294">
        <v>322.68</v>
      </c>
      <c r="N521" s="88">
        <v>300</v>
      </c>
      <c r="O521" s="161"/>
      <c r="P521" s="170"/>
      <c r="Q521" s="170"/>
      <c r="R521"/>
    </row>
    <row r="522" spans="1:20" ht="14.1" customHeight="1" x14ac:dyDescent="0.2">
      <c r="A522" s="53"/>
      <c r="B522" s="54" t="s">
        <v>168</v>
      </c>
      <c r="C522" s="55" t="s">
        <v>169</v>
      </c>
      <c r="D522" s="28">
        <v>367</v>
      </c>
      <c r="E522" s="172">
        <v>2500</v>
      </c>
      <c r="F522" s="28"/>
      <c r="G522" s="324"/>
      <c r="H522" s="172">
        <f t="shared" si="124"/>
        <v>2500</v>
      </c>
      <c r="I522" s="230"/>
      <c r="J522" s="173"/>
      <c r="K522" s="173"/>
      <c r="L522" s="294">
        <v>2500</v>
      </c>
      <c r="M522" s="294">
        <v>2156.96</v>
      </c>
      <c r="N522" s="88">
        <v>200</v>
      </c>
      <c r="O522" s="161"/>
      <c r="P522" s="170"/>
      <c r="Q522" s="170"/>
      <c r="R522"/>
    </row>
    <row r="523" spans="1:20" ht="14.1" customHeight="1" x14ac:dyDescent="0.2">
      <c r="A523" s="53"/>
      <c r="B523" s="54" t="s">
        <v>172</v>
      </c>
      <c r="C523" s="55" t="s">
        <v>173</v>
      </c>
      <c r="D523" s="28">
        <v>27</v>
      </c>
      <c r="E523" s="172">
        <v>25</v>
      </c>
      <c r="F523" s="28"/>
      <c r="G523" s="324"/>
      <c r="H523" s="172">
        <f t="shared" si="124"/>
        <v>25</v>
      </c>
      <c r="I523" s="230"/>
      <c r="J523" s="173"/>
      <c r="K523" s="173"/>
      <c r="L523" s="294">
        <v>25</v>
      </c>
      <c r="M523" s="294">
        <v>0</v>
      </c>
      <c r="N523" s="88">
        <v>25</v>
      </c>
      <c r="O523" s="161"/>
      <c r="P523" s="170"/>
      <c r="Q523" s="170"/>
      <c r="R523"/>
    </row>
    <row r="524" spans="1:20" ht="14.1" customHeight="1" x14ac:dyDescent="0.2">
      <c r="A524" s="53"/>
      <c r="B524" s="54" t="s">
        <v>316</v>
      </c>
      <c r="C524" s="55" t="s">
        <v>317</v>
      </c>
      <c r="D524" s="28">
        <v>2650</v>
      </c>
      <c r="E524" s="172">
        <v>2750</v>
      </c>
      <c r="F524" s="28"/>
      <c r="G524" s="324"/>
      <c r="H524" s="172">
        <f t="shared" si="124"/>
        <v>2750</v>
      </c>
      <c r="I524" s="230"/>
      <c r="J524" s="173"/>
      <c r="K524" s="173"/>
      <c r="L524" s="294">
        <v>2750</v>
      </c>
      <c r="M524" s="294">
        <v>2490.92</v>
      </c>
      <c r="N524" s="88">
        <v>2750</v>
      </c>
      <c r="O524" s="161"/>
      <c r="P524" s="170"/>
      <c r="Q524" s="170"/>
      <c r="R524"/>
    </row>
    <row r="525" spans="1:20" ht="14.1" customHeight="1" x14ac:dyDescent="0.2">
      <c r="A525" s="53"/>
      <c r="B525" s="54" t="s">
        <v>174</v>
      </c>
      <c r="C525" s="55" t="s">
        <v>175</v>
      </c>
      <c r="D525" s="28">
        <v>457</v>
      </c>
      <c r="E525" s="172">
        <v>405</v>
      </c>
      <c r="F525" s="28"/>
      <c r="G525" s="324"/>
      <c r="H525" s="172">
        <f t="shared" si="124"/>
        <v>405</v>
      </c>
      <c r="I525" s="230"/>
      <c r="J525" s="173">
        <v>-200</v>
      </c>
      <c r="K525" s="173"/>
      <c r="L525" s="294">
        <v>205</v>
      </c>
      <c r="M525" s="294">
        <v>210.12</v>
      </c>
      <c r="N525" s="88">
        <v>500</v>
      </c>
      <c r="O525" s="161"/>
      <c r="P525" s="170"/>
      <c r="Q525" s="170"/>
      <c r="R525"/>
      <c r="S525"/>
      <c r="T525"/>
    </row>
    <row r="526" spans="1:20" ht="14.1" customHeight="1" x14ac:dyDescent="0.2">
      <c r="A526" s="53"/>
      <c r="B526" s="54"/>
      <c r="C526" s="55"/>
      <c r="D526" s="28"/>
      <c r="E526" s="172"/>
      <c r="F526" s="28"/>
      <c r="G526" s="180"/>
      <c r="H526" s="172"/>
      <c r="I526" s="230"/>
      <c r="J526" s="173"/>
      <c r="K526" s="173"/>
      <c r="L526" s="173"/>
      <c r="M526" s="173"/>
      <c r="N526" s="88"/>
      <c r="O526" s="161"/>
      <c r="P526" s="170"/>
      <c r="Q526" s="170"/>
      <c r="R526"/>
      <c r="S526"/>
      <c r="T526"/>
    </row>
    <row r="527" spans="1:20" ht="14.1" customHeight="1" x14ac:dyDescent="0.2">
      <c r="A527" s="78" t="s">
        <v>324</v>
      </c>
      <c r="B527" s="79"/>
      <c r="C527" s="80" t="s">
        <v>325</v>
      </c>
      <c r="D527" s="90">
        <f>+D528+D529</f>
        <v>22105</v>
      </c>
      <c r="E527" s="90">
        <f>+E528+E529</f>
        <v>48815</v>
      </c>
      <c r="F527" s="90">
        <f t="shared" ref="F527:I527" si="127">+F528+F529</f>
        <v>0</v>
      </c>
      <c r="G527" s="86">
        <f t="shared" si="127"/>
        <v>0</v>
      </c>
      <c r="H527" s="90">
        <f t="shared" si="127"/>
        <v>48815</v>
      </c>
      <c r="I527" s="289">
        <f t="shared" si="127"/>
        <v>0</v>
      </c>
      <c r="J527" s="86">
        <f>+J528+J529</f>
        <v>0</v>
      </c>
      <c r="K527" s="86">
        <f t="shared" ref="K527:M527" si="128">+K528+K529</f>
        <v>0</v>
      </c>
      <c r="L527" s="86">
        <f t="shared" si="128"/>
        <v>48815</v>
      </c>
      <c r="M527" s="86">
        <f t="shared" si="128"/>
        <v>46049.35</v>
      </c>
      <c r="N527" s="89">
        <f>+N528+N529</f>
        <v>15040</v>
      </c>
      <c r="O527" s="161"/>
      <c r="P527" s="170"/>
      <c r="Q527" s="170"/>
      <c r="R527"/>
      <c r="S527"/>
      <c r="T527"/>
    </row>
    <row r="528" spans="1:20" ht="14.1" customHeight="1" x14ac:dyDescent="0.2">
      <c r="A528" s="53"/>
      <c r="B528" s="60" t="s">
        <v>137</v>
      </c>
      <c r="C528" s="61" t="s">
        <v>138</v>
      </c>
      <c r="D528" s="27">
        <v>11128</v>
      </c>
      <c r="E528" s="168">
        <v>15655</v>
      </c>
      <c r="F528" s="29"/>
      <c r="G528" s="324"/>
      <c r="H528" s="172">
        <f t="shared" si="124"/>
        <v>15655</v>
      </c>
      <c r="I528" s="228"/>
      <c r="J528" s="201"/>
      <c r="K528" s="201"/>
      <c r="L528" s="201">
        <v>15655</v>
      </c>
      <c r="M528" s="201">
        <v>12133.17</v>
      </c>
      <c r="N528" s="246">
        <v>9640</v>
      </c>
      <c r="O528" s="161"/>
      <c r="P528" s="170"/>
      <c r="Q528" s="170"/>
      <c r="R528"/>
      <c r="S528"/>
      <c r="T528"/>
    </row>
    <row r="529" spans="1:20" ht="14.1" customHeight="1" x14ac:dyDescent="0.2">
      <c r="A529" s="53"/>
      <c r="B529" s="60" t="s">
        <v>139</v>
      </c>
      <c r="C529" s="61" t="s">
        <v>140</v>
      </c>
      <c r="D529" s="29">
        <f>+D530+D531+D532+D540+D541+D542+D543+D545+D546</f>
        <v>10977</v>
      </c>
      <c r="E529" s="168">
        <f>+E530+E531+E532+E540+E541+E542+E543+E545+E546</f>
        <v>33160</v>
      </c>
      <c r="F529" s="29">
        <f>+F530+F532+F541+F545</f>
        <v>0</v>
      </c>
      <c r="G529" s="324"/>
      <c r="H529" s="172">
        <f t="shared" si="124"/>
        <v>33160</v>
      </c>
      <c r="I529" s="228"/>
      <c r="J529" s="201">
        <f>+J530+J531+J532+J540+J541+J542+J543+J545+J546</f>
        <v>0</v>
      </c>
      <c r="K529" s="201">
        <f t="shared" ref="K529:L529" si="129">+K530+K531+K532+K540+K541+K542+K543+K545+K546</f>
        <v>0</v>
      </c>
      <c r="L529" s="201">
        <f t="shared" si="129"/>
        <v>33160</v>
      </c>
      <c r="M529" s="201">
        <f>+M530+M531+M532+M540+M541+M542+M543+M545+M546</f>
        <v>33916.18</v>
      </c>
      <c r="N529" s="245">
        <f>+N530+N531+N532+N540+N541+N542+N543+N545+N546</f>
        <v>5400</v>
      </c>
      <c r="O529" s="161"/>
      <c r="P529" s="170"/>
      <c r="Q529" s="170"/>
      <c r="R529"/>
      <c r="S529"/>
      <c r="T529"/>
    </row>
    <row r="530" spans="1:20" ht="14.1" customHeight="1" x14ac:dyDescent="0.2">
      <c r="A530" s="53"/>
      <c r="B530" s="54" t="s">
        <v>141</v>
      </c>
      <c r="C530" s="55" t="s">
        <v>151</v>
      </c>
      <c r="D530" s="28">
        <v>833</v>
      </c>
      <c r="E530" s="172">
        <v>960</v>
      </c>
      <c r="F530" s="28"/>
      <c r="G530" s="324"/>
      <c r="H530" s="172">
        <f t="shared" si="124"/>
        <v>960</v>
      </c>
      <c r="I530" s="230"/>
      <c r="J530" s="173"/>
      <c r="K530" s="173"/>
      <c r="L530" s="173">
        <v>960</v>
      </c>
      <c r="M530" s="173">
        <v>1591</v>
      </c>
      <c r="N530" s="251">
        <v>2200</v>
      </c>
      <c r="O530" s="161"/>
      <c r="P530" s="170"/>
      <c r="Q530" s="170"/>
      <c r="R530"/>
      <c r="S530"/>
      <c r="T530"/>
    </row>
    <row r="531" spans="1:20" ht="14.1" customHeight="1" x14ac:dyDescent="0.2">
      <c r="A531" s="53"/>
      <c r="B531" s="54">
        <v>5504</v>
      </c>
      <c r="C531" s="55" t="s">
        <v>154</v>
      </c>
      <c r="D531" s="28">
        <v>23</v>
      </c>
      <c r="E531" s="172">
        <v>550</v>
      </c>
      <c r="F531" s="28"/>
      <c r="G531" s="324"/>
      <c r="H531" s="172">
        <f t="shared" si="124"/>
        <v>550</v>
      </c>
      <c r="I531" s="230"/>
      <c r="J531" s="173"/>
      <c r="K531" s="173"/>
      <c r="L531" s="173">
        <v>550</v>
      </c>
      <c r="M531" s="173">
        <v>127</v>
      </c>
      <c r="N531" s="251">
        <v>400</v>
      </c>
      <c r="O531" s="161"/>
      <c r="P531" s="170"/>
      <c r="Q531" s="170"/>
      <c r="R531"/>
      <c r="S531"/>
      <c r="T531"/>
    </row>
    <row r="532" spans="1:20" ht="14.1" customHeight="1" x14ac:dyDescent="0.2">
      <c r="A532" s="53"/>
      <c r="B532" s="54" t="s">
        <v>155</v>
      </c>
      <c r="C532" s="55" t="s">
        <v>146</v>
      </c>
      <c r="D532" s="28">
        <f>SUM(D533:D539)</f>
        <v>3818</v>
      </c>
      <c r="E532" s="172">
        <f>SUM(E533:E538)</f>
        <v>6500</v>
      </c>
      <c r="F532" s="28"/>
      <c r="G532" s="324"/>
      <c r="H532" s="172">
        <f t="shared" si="124"/>
        <v>6500</v>
      </c>
      <c r="I532" s="230"/>
      <c r="J532" s="173">
        <f>SUM(J533:J539)</f>
        <v>0</v>
      </c>
      <c r="K532" s="173"/>
      <c r="L532" s="173">
        <v>6500</v>
      </c>
      <c r="M532" s="173">
        <f>+M533+M534+M535+M536+M537+M538+M539</f>
        <v>4960.57</v>
      </c>
      <c r="N532" s="247">
        <f>SUM(N533:N539)</f>
        <v>500</v>
      </c>
      <c r="O532" s="161"/>
      <c r="P532" s="170"/>
      <c r="Q532" s="170"/>
      <c r="R532"/>
      <c r="S532"/>
      <c r="T532"/>
    </row>
    <row r="533" spans="1:20" ht="14.1" customHeight="1" x14ac:dyDescent="0.2">
      <c r="A533" s="53"/>
      <c r="B533" s="54"/>
      <c r="C533" s="115" t="s">
        <v>157</v>
      </c>
      <c r="D533" s="116">
        <v>2377</v>
      </c>
      <c r="E533" s="191">
        <v>5000</v>
      </c>
      <c r="F533" s="28"/>
      <c r="G533" s="324"/>
      <c r="H533" s="172">
        <f t="shared" si="124"/>
        <v>5000</v>
      </c>
      <c r="I533" s="230"/>
      <c r="J533" s="173"/>
      <c r="K533" s="173"/>
      <c r="L533" s="173">
        <v>0</v>
      </c>
      <c r="M533" s="173">
        <v>2529.19</v>
      </c>
      <c r="N533" s="251"/>
      <c r="O533" s="161"/>
      <c r="P533" s="170"/>
      <c r="Q533" s="170"/>
      <c r="R533"/>
      <c r="S533"/>
      <c r="T533"/>
    </row>
    <row r="534" spans="1:20" ht="14.1" customHeight="1" x14ac:dyDescent="0.2">
      <c r="A534" s="53"/>
      <c r="B534" s="54"/>
      <c r="C534" s="115" t="s">
        <v>158</v>
      </c>
      <c r="D534" s="116"/>
      <c r="E534" s="191">
        <v>300</v>
      </c>
      <c r="F534" s="28"/>
      <c r="G534" s="324"/>
      <c r="H534" s="172">
        <f t="shared" si="124"/>
        <v>300</v>
      </c>
      <c r="I534" s="230"/>
      <c r="J534" s="173"/>
      <c r="K534" s="173"/>
      <c r="L534" s="173">
        <v>0</v>
      </c>
      <c r="M534" s="173">
        <v>27.01</v>
      </c>
      <c r="N534" s="251"/>
      <c r="O534" s="161"/>
      <c r="P534" s="170"/>
      <c r="Q534" s="170"/>
      <c r="R534"/>
      <c r="S534"/>
      <c r="T534"/>
    </row>
    <row r="535" spans="1:20" ht="14.1" customHeight="1" x14ac:dyDescent="0.2">
      <c r="A535" s="53"/>
      <c r="B535" s="54"/>
      <c r="C535" s="115" t="s">
        <v>159</v>
      </c>
      <c r="D535" s="116">
        <v>3</v>
      </c>
      <c r="E535" s="191">
        <v>300</v>
      </c>
      <c r="F535" s="28"/>
      <c r="G535" s="324"/>
      <c r="H535" s="172">
        <f t="shared" si="124"/>
        <v>300</v>
      </c>
      <c r="I535" s="230"/>
      <c r="J535" s="173"/>
      <c r="K535" s="173"/>
      <c r="L535" s="173">
        <v>0</v>
      </c>
      <c r="M535" s="173">
        <v>1381.37</v>
      </c>
      <c r="N535" s="251">
        <v>500</v>
      </c>
      <c r="O535" s="161"/>
      <c r="P535" s="170"/>
      <c r="Q535" s="170"/>
      <c r="R535"/>
      <c r="S535"/>
      <c r="T535"/>
    </row>
    <row r="536" spans="1:20" ht="14.1" customHeight="1" x14ac:dyDescent="0.2">
      <c r="A536" s="53"/>
      <c r="B536" s="54"/>
      <c r="C536" s="115" t="s">
        <v>160</v>
      </c>
      <c r="D536" s="116">
        <v>736</v>
      </c>
      <c r="E536" s="191"/>
      <c r="F536" s="28"/>
      <c r="G536" s="324"/>
      <c r="H536" s="172">
        <f t="shared" si="124"/>
        <v>0</v>
      </c>
      <c r="I536" s="230"/>
      <c r="J536" s="173"/>
      <c r="K536" s="173"/>
      <c r="L536" s="173">
        <v>0</v>
      </c>
      <c r="M536" s="173">
        <v>376</v>
      </c>
      <c r="N536" s="251"/>
      <c r="O536" s="161"/>
      <c r="P536" s="170"/>
      <c r="Q536" s="170"/>
      <c r="R536"/>
      <c r="S536"/>
      <c r="T536"/>
    </row>
    <row r="537" spans="1:20" ht="14.1" customHeight="1" x14ac:dyDescent="0.2">
      <c r="A537" s="53"/>
      <c r="B537" s="54"/>
      <c r="C537" s="115" t="s">
        <v>716</v>
      </c>
      <c r="D537" s="116"/>
      <c r="E537" s="191">
        <v>300</v>
      </c>
      <c r="F537" s="28"/>
      <c r="G537" s="324"/>
      <c r="H537" s="172">
        <f t="shared" si="124"/>
        <v>300</v>
      </c>
      <c r="I537" s="230"/>
      <c r="J537" s="173"/>
      <c r="K537" s="173"/>
      <c r="L537" s="173"/>
      <c r="M537" s="173"/>
      <c r="N537" s="251"/>
      <c r="O537" s="161"/>
      <c r="P537" s="170"/>
      <c r="Q537" s="170"/>
      <c r="R537"/>
      <c r="S537"/>
      <c r="T537"/>
    </row>
    <row r="538" spans="1:20" ht="14.1" customHeight="1" x14ac:dyDescent="0.2">
      <c r="A538" s="53"/>
      <c r="B538" s="54"/>
      <c r="C538" s="115" t="s">
        <v>717</v>
      </c>
      <c r="D538" s="116">
        <v>63</v>
      </c>
      <c r="E538" s="191">
        <v>600</v>
      </c>
      <c r="F538" s="28"/>
      <c r="G538" s="324"/>
      <c r="H538" s="172">
        <f t="shared" si="124"/>
        <v>600</v>
      </c>
      <c r="I538" s="230"/>
      <c r="J538" s="173"/>
      <c r="K538" s="173"/>
      <c r="L538" s="173"/>
      <c r="M538" s="173">
        <v>57</v>
      </c>
      <c r="N538" s="251"/>
      <c r="O538" s="161"/>
      <c r="P538" s="170"/>
      <c r="Q538" s="170"/>
      <c r="R538"/>
      <c r="S538"/>
      <c r="T538"/>
    </row>
    <row r="539" spans="1:20" ht="14.1" customHeight="1" x14ac:dyDescent="0.2">
      <c r="A539" s="53"/>
      <c r="B539" s="54"/>
      <c r="C539" s="115" t="s">
        <v>222</v>
      </c>
      <c r="D539" s="116">
        <v>639</v>
      </c>
      <c r="E539" s="191"/>
      <c r="F539" s="28"/>
      <c r="G539" s="324"/>
      <c r="H539" s="172">
        <f t="shared" si="124"/>
        <v>0</v>
      </c>
      <c r="I539" s="230"/>
      <c r="J539" s="173"/>
      <c r="K539" s="173"/>
      <c r="L539" s="173"/>
      <c r="M539" s="173">
        <v>590</v>
      </c>
      <c r="N539" s="251"/>
      <c r="O539" s="161"/>
      <c r="P539" s="170"/>
      <c r="Q539" s="170"/>
      <c r="R539"/>
      <c r="S539"/>
      <c r="T539"/>
    </row>
    <row r="540" spans="1:20" ht="14.1" customHeight="1" x14ac:dyDescent="0.2">
      <c r="A540" s="53"/>
      <c r="B540" s="54">
        <v>5513</v>
      </c>
      <c r="C540" s="55" t="s">
        <v>166</v>
      </c>
      <c r="D540" s="28"/>
      <c r="E540" s="172">
        <v>300</v>
      </c>
      <c r="F540" s="28"/>
      <c r="G540" s="324"/>
      <c r="H540" s="172">
        <f t="shared" si="124"/>
        <v>300</v>
      </c>
      <c r="I540" s="230"/>
      <c r="J540" s="173"/>
      <c r="K540" s="173"/>
      <c r="L540" s="173">
        <v>300</v>
      </c>
      <c r="M540" s="173">
        <v>14</v>
      </c>
      <c r="N540" s="251"/>
      <c r="O540" s="161"/>
      <c r="P540" s="170"/>
      <c r="Q540" s="170"/>
      <c r="R540"/>
      <c r="S540"/>
      <c r="T540"/>
    </row>
    <row r="541" spans="1:20" ht="14.1" customHeight="1" x14ac:dyDescent="0.2">
      <c r="A541" s="53"/>
      <c r="B541" s="54" t="s">
        <v>167</v>
      </c>
      <c r="C541" s="55" t="s">
        <v>147</v>
      </c>
      <c r="D541" s="28">
        <v>390</v>
      </c>
      <c r="E541" s="172">
        <v>450</v>
      </c>
      <c r="F541" s="28"/>
      <c r="G541" s="324"/>
      <c r="H541" s="172">
        <f t="shared" si="124"/>
        <v>450</v>
      </c>
      <c r="I541" s="230"/>
      <c r="J541" s="173"/>
      <c r="K541" s="173"/>
      <c r="L541" s="173">
        <v>450</v>
      </c>
      <c r="M541" s="173">
        <v>1627.3</v>
      </c>
      <c r="N541" s="251">
        <v>700</v>
      </c>
      <c r="O541" s="161"/>
      <c r="P541" s="170"/>
      <c r="Q541" s="170"/>
      <c r="R541"/>
      <c r="S541"/>
      <c r="T541"/>
    </row>
    <row r="542" spans="1:20" ht="14.1" customHeight="1" x14ac:dyDescent="0.2">
      <c r="A542" s="53"/>
      <c r="B542" s="54">
        <v>5515</v>
      </c>
      <c r="C542" s="55" t="s">
        <v>169</v>
      </c>
      <c r="D542" s="28">
        <v>4796</v>
      </c>
      <c r="E542" s="172">
        <v>18000</v>
      </c>
      <c r="F542" s="28"/>
      <c r="G542" s="324"/>
      <c r="H542" s="172">
        <f t="shared" si="124"/>
        <v>18000</v>
      </c>
      <c r="I542" s="230"/>
      <c r="J542" s="173"/>
      <c r="K542" s="173"/>
      <c r="L542" s="173">
        <v>18000</v>
      </c>
      <c r="M542" s="173">
        <v>22398.3</v>
      </c>
      <c r="N542" s="251"/>
      <c r="O542" s="161"/>
      <c r="P542" s="170"/>
      <c r="Q542" s="170"/>
      <c r="R542"/>
      <c r="S542"/>
      <c r="T542"/>
    </row>
    <row r="543" spans="1:20" ht="14.1" customHeight="1" x14ac:dyDescent="0.2">
      <c r="A543" s="53"/>
      <c r="B543" s="54" t="s">
        <v>170</v>
      </c>
      <c r="C543" s="55" t="s">
        <v>171</v>
      </c>
      <c r="D543" s="28"/>
      <c r="E543" s="172">
        <v>300</v>
      </c>
      <c r="F543" s="28"/>
      <c r="G543" s="324"/>
      <c r="H543" s="172">
        <f t="shared" si="124"/>
        <v>300</v>
      </c>
      <c r="I543" s="230"/>
      <c r="J543" s="173"/>
      <c r="K543" s="173"/>
      <c r="L543" s="173">
        <v>300</v>
      </c>
      <c r="M543" s="173">
        <v>0</v>
      </c>
      <c r="N543" s="251"/>
      <c r="O543" s="161"/>
      <c r="P543" s="170"/>
      <c r="Q543" s="170"/>
      <c r="R543"/>
      <c r="S543"/>
      <c r="T543"/>
    </row>
    <row r="544" spans="1:20" ht="14.1" customHeight="1" x14ac:dyDescent="0.2">
      <c r="A544" s="53"/>
      <c r="B544" s="54">
        <v>5522</v>
      </c>
      <c r="C544" s="55" t="s">
        <v>173</v>
      </c>
      <c r="D544" s="28"/>
      <c r="E544" s="314"/>
      <c r="F544" s="28"/>
      <c r="G544" s="324"/>
      <c r="H544" s="172"/>
      <c r="I544" s="230"/>
      <c r="J544" s="173"/>
      <c r="K544" s="173"/>
      <c r="L544" s="173">
        <v>0</v>
      </c>
      <c r="M544" s="173">
        <v>100.8</v>
      </c>
      <c r="N544" s="251"/>
      <c r="O544" s="161"/>
      <c r="P544" s="170"/>
      <c r="Q544" s="170"/>
      <c r="R544"/>
      <c r="S544"/>
      <c r="T544"/>
    </row>
    <row r="545" spans="1:20" ht="14.1" customHeight="1" x14ac:dyDescent="0.2">
      <c r="A545" s="53"/>
      <c r="B545" s="54" t="s">
        <v>316</v>
      </c>
      <c r="C545" s="55" t="s">
        <v>317</v>
      </c>
      <c r="D545" s="28">
        <v>1117</v>
      </c>
      <c r="E545" s="172">
        <v>1300</v>
      </c>
      <c r="F545" s="28"/>
      <c r="G545" s="324"/>
      <c r="H545" s="172">
        <f t="shared" si="124"/>
        <v>1300</v>
      </c>
      <c r="I545" s="230"/>
      <c r="J545" s="173"/>
      <c r="K545" s="173"/>
      <c r="L545" s="173">
        <v>1300</v>
      </c>
      <c r="M545" s="173">
        <v>1300.46</v>
      </c>
      <c r="N545" s="251">
        <v>1300</v>
      </c>
      <c r="O545" s="161"/>
      <c r="P545" s="170"/>
      <c r="Q545" s="170"/>
      <c r="R545"/>
      <c r="S545"/>
      <c r="T545"/>
    </row>
    <row r="546" spans="1:20" ht="14.1" customHeight="1" x14ac:dyDescent="0.2">
      <c r="A546" s="53"/>
      <c r="B546" s="54" t="s">
        <v>174</v>
      </c>
      <c r="C546" s="55" t="s">
        <v>175</v>
      </c>
      <c r="D546" s="28"/>
      <c r="E546" s="172">
        <v>4800</v>
      </c>
      <c r="F546" s="28"/>
      <c r="G546" s="324"/>
      <c r="H546" s="172">
        <f t="shared" si="124"/>
        <v>4800</v>
      </c>
      <c r="I546" s="230"/>
      <c r="J546" s="173"/>
      <c r="K546" s="173"/>
      <c r="L546" s="173">
        <v>4800</v>
      </c>
      <c r="M546" s="173">
        <v>1897.55</v>
      </c>
      <c r="N546" s="251">
        <v>300</v>
      </c>
      <c r="O546" s="161"/>
      <c r="P546" s="170"/>
      <c r="Q546" s="170"/>
      <c r="R546"/>
      <c r="S546"/>
      <c r="T546"/>
    </row>
    <row r="547" spans="1:20" ht="14.1" customHeight="1" x14ac:dyDescent="0.2">
      <c r="A547" s="78" t="s">
        <v>326</v>
      </c>
      <c r="B547" s="79"/>
      <c r="C547" s="80" t="s">
        <v>327</v>
      </c>
      <c r="D547" s="90">
        <f>+D548+D549</f>
        <v>17015</v>
      </c>
      <c r="E547" s="90">
        <f>+E548+E549</f>
        <v>18560</v>
      </c>
      <c r="F547" s="90">
        <f t="shared" ref="F547:I547" si="130">+F548+F549</f>
        <v>0</v>
      </c>
      <c r="G547" s="86">
        <f t="shared" si="130"/>
        <v>0</v>
      </c>
      <c r="H547" s="90">
        <f t="shared" si="130"/>
        <v>19460</v>
      </c>
      <c r="I547" s="289">
        <f t="shared" si="130"/>
        <v>900</v>
      </c>
      <c r="J547" s="86">
        <f>+J548+J549</f>
        <v>-800</v>
      </c>
      <c r="K547" s="86">
        <f t="shared" ref="K547:M547" si="131">+K548+K549</f>
        <v>0</v>
      </c>
      <c r="L547" s="86">
        <f t="shared" si="131"/>
        <v>18660</v>
      </c>
      <c r="M547" s="86">
        <f t="shared" si="131"/>
        <v>16027.279999999999</v>
      </c>
      <c r="N547" s="250">
        <f>+N548+N549</f>
        <v>18550</v>
      </c>
      <c r="O547" s="161"/>
      <c r="P547" s="170"/>
      <c r="Q547" s="170"/>
      <c r="R547"/>
      <c r="S547"/>
      <c r="T547"/>
    </row>
    <row r="548" spans="1:20" ht="14.1" customHeight="1" x14ac:dyDescent="0.2">
      <c r="A548" s="53"/>
      <c r="B548" s="60" t="s">
        <v>137</v>
      </c>
      <c r="C548" s="61" t="s">
        <v>138</v>
      </c>
      <c r="D548" s="27">
        <v>9104</v>
      </c>
      <c r="E548" s="168">
        <v>9560</v>
      </c>
      <c r="F548" s="29"/>
      <c r="G548" s="324"/>
      <c r="H548" s="172">
        <f t="shared" si="124"/>
        <v>10460</v>
      </c>
      <c r="I548" s="228">
        <v>900</v>
      </c>
      <c r="J548" s="201"/>
      <c r="K548" s="201"/>
      <c r="L548" s="201">
        <v>10460</v>
      </c>
      <c r="M548" s="201">
        <v>8427.84</v>
      </c>
      <c r="N548" s="246">
        <v>9600</v>
      </c>
      <c r="O548" s="161"/>
      <c r="P548" s="170"/>
      <c r="Q548" s="170"/>
      <c r="R548"/>
      <c r="S548"/>
      <c r="T548"/>
    </row>
    <row r="549" spans="1:20" ht="14.1" customHeight="1" x14ac:dyDescent="0.2">
      <c r="A549" s="53"/>
      <c r="B549" s="60" t="s">
        <v>139</v>
      </c>
      <c r="C549" s="61" t="s">
        <v>140</v>
      </c>
      <c r="D549" s="29">
        <f>+D550+D551+D552+D553+D562+D563+D564+D565+D566+D567+D568+D569</f>
        <v>7911</v>
      </c>
      <c r="E549" s="168">
        <f>+E550+E552+E553+E562+E563+E564+E565+E566+E567+E568+E569</f>
        <v>9000</v>
      </c>
      <c r="F549" s="61">
        <f>SUM(F550:F569)</f>
        <v>0</v>
      </c>
      <c r="G549" s="324"/>
      <c r="H549" s="172">
        <f t="shared" si="124"/>
        <v>9000</v>
      </c>
      <c r="I549" s="346"/>
      <c r="J549" s="201">
        <v>-800</v>
      </c>
      <c r="K549" s="201"/>
      <c r="L549" s="201">
        <f>+L550+L551+L552+L553+L562+L563+L564+L565+L566+L567+L568+L569</f>
        <v>8200</v>
      </c>
      <c r="M549" s="201">
        <f>+M550+M551+M552+M553+M562+M563+M564+M565+M566+M567+M568+M569</f>
        <v>7599.44</v>
      </c>
      <c r="N549" s="246">
        <f>+N550+N551+N552+N553+N562+N563+N564+N565+N566+N567+N568+N569</f>
        <v>8950</v>
      </c>
      <c r="O549" s="161"/>
      <c r="P549" s="170"/>
      <c r="Q549" s="170"/>
      <c r="R549"/>
      <c r="S549"/>
      <c r="T549"/>
    </row>
    <row r="550" spans="1:20" ht="14.1" customHeight="1" x14ac:dyDescent="0.2">
      <c r="A550" s="53"/>
      <c r="B550" s="54" t="s">
        <v>141</v>
      </c>
      <c r="C550" s="55" t="s">
        <v>151</v>
      </c>
      <c r="D550" s="28">
        <v>1526</v>
      </c>
      <c r="E550" s="172">
        <v>1250</v>
      </c>
      <c r="F550" s="28"/>
      <c r="G550" s="324"/>
      <c r="H550" s="172">
        <f t="shared" si="124"/>
        <v>1250</v>
      </c>
      <c r="I550" s="230"/>
      <c r="J550" s="173"/>
      <c r="K550" s="173"/>
      <c r="L550" s="173">
        <v>1250</v>
      </c>
      <c r="M550" s="173">
        <v>1387</v>
      </c>
      <c r="N550" s="251">
        <v>1950</v>
      </c>
      <c r="O550" s="161"/>
      <c r="P550" s="170"/>
      <c r="Q550" s="170"/>
      <c r="R550"/>
      <c r="S550"/>
      <c r="T550"/>
    </row>
    <row r="551" spans="1:20" ht="14.1" customHeight="1" x14ac:dyDescent="0.2">
      <c r="A551" s="53"/>
      <c r="B551" s="54">
        <v>5503</v>
      </c>
      <c r="C551" s="55" t="s">
        <v>328</v>
      </c>
      <c r="D551" s="28">
        <v>40</v>
      </c>
      <c r="E551" s="172"/>
      <c r="F551" s="28"/>
      <c r="G551" s="324"/>
      <c r="H551" s="172">
        <f t="shared" si="124"/>
        <v>0</v>
      </c>
      <c r="I551" s="230"/>
      <c r="J551" s="173"/>
      <c r="K551" s="173"/>
      <c r="L551" s="173"/>
      <c r="M551" s="173"/>
      <c r="N551" s="251">
        <v>200</v>
      </c>
      <c r="O551" s="161"/>
      <c r="P551" s="170"/>
      <c r="Q551" s="170"/>
      <c r="R551"/>
      <c r="S551"/>
      <c r="T551"/>
    </row>
    <row r="552" spans="1:20" ht="14.1" customHeight="1" x14ac:dyDescent="0.2">
      <c r="A552" s="53"/>
      <c r="B552" s="54" t="s">
        <v>144</v>
      </c>
      <c r="C552" s="55" t="s">
        <v>154</v>
      </c>
      <c r="D552" s="28">
        <v>463</v>
      </c>
      <c r="E552" s="172">
        <v>550</v>
      </c>
      <c r="F552" s="28"/>
      <c r="G552" s="324"/>
      <c r="H552" s="172">
        <f t="shared" si="124"/>
        <v>550</v>
      </c>
      <c r="I552" s="230"/>
      <c r="J552" s="173"/>
      <c r="K552" s="173"/>
      <c r="L552" s="173">
        <v>550</v>
      </c>
      <c r="M552" s="173">
        <v>137</v>
      </c>
      <c r="N552" s="251"/>
      <c r="O552" s="161"/>
      <c r="P552" s="170"/>
      <c r="Q552" s="170"/>
      <c r="R552"/>
      <c r="S552"/>
      <c r="T552"/>
    </row>
    <row r="553" spans="1:20" ht="14.1" customHeight="1" x14ac:dyDescent="0.2">
      <c r="A553" s="53"/>
      <c r="B553" s="54" t="s">
        <v>155</v>
      </c>
      <c r="C553" s="55" t="s">
        <v>146</v>
      </c>
      <c r="D553" s="28">
        <f>SUM(D554:D561)</f>
        <v>2106</v>
      </c>
      <c r="E553" s="172">
        <f>SUM(E554:E561)</f>
        <v>3050</v>
      </c>
      <c r="F553" s="28"/>
      <c r="G553" s="324"/>
      <c r="H553" s="172">
        <f t="shared" si="124"/>
        <v>3050</v>
      </c>
      <c r="I553" s="230"/>
      <c r="J553" s="173">
        <f>SUM(J554:J561)</f>
        <v>0</v>
      </c>
      <c r="K553" s="173"/>
      <c r="L553" s="173">
        <v>3050</v>
      </c>
      <c r="M553" s="173">
        <v>2421.04</v>
      </c>
      <c r="N553" s="251">
        <f>+N554+N555+N556+N557+N558+N559+N560+N561</f>
        <v>2900</v>
      </c>
      <c r="O553" s="161"/>
      <c r="P553" s="170"/>
      <c r="Q553" s="170"/>
      <c r="R553"/>
      <c r="S553"/>
      <c r="T553"/>
    </row>
    <row r="554" spans="1:20" ht="14.1" customHeight="1" x14ac:dyDescent="0.2">
      <c r="A554" s="53"/>
      <c r="B554" s="54"/>
      <c r="C554" s="115" t="s">
        <v>156</v>
      </c>
      <c r="D554" s="116">
        <v>1070</v>
      </c>
      <c r="E554" s="191">
        <v>1200</v>
      </c>
      <c r="F554" s="28"/>
      <c r="G554" s="324"/>
      <c r="H554" s="172">
        <f t="shared" si="124"/>
        <v>1200</v>
      </c>
      <c r="I554" s="230"/>
      <c r="J554" s="173"/>
      <c r="K554" s="173"/>
      <c r="L554" s="173">
        <v>0</v>
      </c>
      <c r="M554" s="173">
        <v>815.23</v>
      </c>
      <c r="N554" s="251">
        <v>1500</v>
      </c>
      <c r="O554" s="161"/>
      <c r="P554" s="170"/>
      <c r="Q554" s="170"/>
      <c r="R554"/>
      <c r="S554"/>
      <c r="T554"/>
    </row>
    <row r="555" spans="1:20" ht="14.1" customHeight="1" x14ac:dyDescent="0.2">
      <c r="A555" s="53"/>
      <c r="B555" s="54"/>
      <c r="C555" s="115" t="s">
        <v>157</v>
      </c>
      <c r="D555" s="116">
        <v>152</v>
      </c>
      <c r="E555" s="191">
        <v>250</v>
      </c>
      <c r="F555" s="28"/>
      <c r="G555" s="324"/>
      <c r="H555" s="172">
        <f t="shared" si="124"/>
        <v>250</v>
      </c>
      <c r="I555" s="230"/>
      <c r="J555" s="173"/>
      <c r="K555" s="173"/>
      <c r="L555" s="173">
        <v>0</v>
      </c>
      <c r="M555" s="173">
        <v>135.88999999999999</v>
      </c>
      <c r="N555" s="251">
        <v>300</v>
      </c>
      <c r="O555" s="161"/>
      <c r="P555" s="170"/>
      <c r="Q555" s="170"/>
      <c r="R555"/>
      <c r="S555"/>
      <c r="T555"/>
    </row>
    <row r="556" spans="1:20" ht="14.1" customHeight="1" x14ac:dyDescent="0.2">
      <c r="A556" s="53"/>
      <c r="B556" s="54"/>
      <c r="C556" s="115" t="s">
        <v>158</v>
      </c>
      <c r="D556" s="116"/>
      <c r="E556" s="191">
        <v>50</v>
      </c>
      <c r="F556" s="28"/>
      <c r="G556" s="324"/>
      <c r="H556" s="172">
        <f t="shared" si="124"/>
        <v>50</v>
      </c>
      <c r="I556" s="230"/>
      <c r="J556" s="173"/>
      <c r="K556" s="173"/>
      <c r="L556" s="173"/>
      <c r="M556" s="173"/>
      <c r="N556" s="251">
        <v>200</v>
      </c>
      <c r="O556" s="161"/>
      <c r="P556" s="170"/>
      <c r="Q556" s="170"/>
      <c r="R556"/>
      <c r="S556"/>
      <c r="T556"/>
    </row>
    <row r="557" spans="1:20" ht="14.1" customHeight="1" x14ac:dyDescent="0.2">
      <c r="A557" s="53"/>
      <c r="B557" s="54"/>
      <c r="C557" s="115" t="s">
        <v>159</v>
      </c>
      <c r="D557" s="116">
        <v>20</v>
      </c>
      <c r="E557" s="191">
        <v>200</v>
      </c>
      <c r="F557" s="28"/>
      <c r="G557" s="324"/>
      <c r="H557" s="172">
        <f t="shared" si="124"/>
        <v>200</v>
      </c>
      <c r="I557" s="230"/>
      <c r="J557" s="173"/>
      <c r="K557" s="173"/>
      <c r="L557" s="173"/>
      <c r="M557" s="173">
        <v>57</v>
      </c>
      <c r="N557" s="251">
        <v>100</v>
      </c>
      <c r="O557" s="161"/>
      <c r="P557" s="170"/>
      <c r="Q557" s="170"/>
      <c r="R557"/>
      <c r="S557"/>
      <c r="T557"/>
    </row>
    <row r="558" spans="1:20" ht="14.1" customHeight="1" x14ac:dyDescent="0.2">
      <c r="A558" s="53"/>
      <c r="B558" s="54"/>
      <c r="C558" s="115" t="s">
        <v>716</v>
      </c>
      <c r="D558" s="116">
        <v>264</v>
      </c>
      <c r="E558" s="191">
        <v>300</v>
      </c>
      <c r="F558" s="28"/>
      <c r="G558" s="324"/>
      <c r="H558" s="172">
        <f t="shared" si="124"/>
        <v>300</v>
      </c>
      <c r="I558" s="230"/>
      <c r="J558" s="173"/>
      <c r="K558" s="173"/>
      <c r="L558" s="173"/>
      <c r="M558" s="173">
        <v>630</v>
      </c>
      <c r="N558" s="251">
        <v>300</v>
      </c>
      <c r="O558" s="161"/>
      <c r="P558" s="170"/>
      <c r="Q558" s="170"/>
      <c r="R558"/>
      <c r="S558"/>
      <c r="T558"/>
    </row>
    <row r="559" spans="1:20" ht="14.1" customHeight="1" x14ac:dyDescent="0.2">
      <c r="A559" s="53"/>
      <c r="B559" s="54"/>
      <c r="C559" s="115" t="s">
        <v>719</v>
      </c>
      <c r="D559" s="116"/>
      <c r="E559" s="191">
        <v>300</v>
      </c>
      <c r="F559" s="28"/>
      <c r="G559" s="324"/>
      <c r="H559" s="172">
        <f t="shared" si="124"/>
        <v>300</v>
      </c>
      <c r="I559" s="230"/>
      <c r="J559" s="173"/>
      <c r="K559" s="173"/>
      <c r="L559" s="173"/>
      <c r="M559" s="173"/>
      <c r="N559" s="251">
        <v>500</v>
      </c>
      <c r="O559" s="161"/>
      <c r="P559" s="170"/>
      <c r="Q559" s="170"/>
      <c r="R559"/>
      <c r="S559"/>
      <c r="T559"/>
    </row>
    <row r="560" spans="1:20" ht="14.1" customHeight="1" x14ac:dyDescent="0.2">
      <c r="A560" s="53"/>
      <c r="B560" s="54"/>
      <c r="C560" s="115" t="s">
        <v>717</v>
      </c>
      <c r="D560" s="116">
        <v>19</v>
      </c>
      <c r="E560" s="191">
        <v>700</v>
      </c>
      <c r="F560" s="28"/>
      <c r="G560" s="324"/>
      <c r="H560" s="172">
        <f t="shared" si="124"/>
        <v>700</v>
      </c>
      <c r="I560" s="230"/>
      <c r="J560" s="173"/>
      <c r="K560" s="173"/>
      <c r="L560" s="173"/>
      <c r="M560" s="173">
        <v>62</v>
      </c>
      <c r="N560" s="251"/>
      <c r="O560" s="161"/>
      <c r="P560" s="170"/>
      <c r="Q560" s="170"/>
      <c r="R560"/>
      <c r="S560"/>
      <c r="T560"/>
    </row>
    <row r="561" spans="1:21" ht="14.1" customHeight="1" x14ac:dyDescent="0.2">
      <c r="A561" s="53"/>
      <c r="B561" s="54"/>
      <c r="C561" s="115" t="s">
        <v>217</v>
      </c>
      <c r="D561" s="116">
        <v>581</v>
      </c>
      <c r="E561" s="191">
        <v>50</v>
      </c>
      <c r="F561" s="28"/>
      <c r="G561" s="324"/>
      <c r="H561" s="172">
        <f t="shared" si="124"/>
        <v>50</v>
      </c>
      <c r="I561" s="230"/>
      <c r="J561" s="173"/>
      <c r="K561" s="173"/>
      <c r="L561" s="173"/>
      <c r="M561" s="173">
        <v>721</v>
      </c>
      <c r="N561" s="251"/>
      <c r="O561" s="161"/>
      <c r="P561" s="170"/>
      <c r="Q561" s="170"/>
      <c r="R561"/>
      <c r="S561"/>
      <c r="T561"/>
    </row>
    <row r="562" spans="1:21" s="3" customFormat="1" ht="14.1" customHeight="1" x14ac:dyDescent="0.2">
      <c r="A562" s="121"/>
      <c r="B562" s="54">
        <v>5513</v>
      </c>
      <c r="C562" s="55" t="s">
        <v>166</v>
      </c>
      <c r="D562" s="28">
        <v>0</v>
      </c>
      <c r="E562" s="172">
        <v>150</v>
      </c>
      <c r="F562" s="28"/>
      <c r="G562" s="324"/>
      <c r="H562" s="172">
        <f t="shared" si="124"/>
        <v>150</v>
      </c>
      <c r="I562" s="230"/>
      <c r="J562" s="173"/>
      <c r="K562" s="173"/>
      <c r="L562" s="173">
        <v>150</v>
      </c>
      <c r="M562" s="173"/>
      <c r="N562" s="251"/>
      <c r="O562" s="161"/>
      <c r="P562" s="170"/>
      <c r="Q562" s="170"/>
      <c r="R562"/>
      <c r="S562"/>
      <c r="T562"/>
      <c r="U562" s="1"/>
    </row>
    <row r="563" spans="1:21" ht="14.1" customHeight="1" x14ac:dyDescent="0.2">
      <c r="A563" s="53"/>
      <c r="B563" s="54" t="s">
        <v>167</v>
      </c>
      <c r="C563" s="55" t="s">
        <v>147</v>
      </c>
      <c r="D563" s="28">
        <v>1077</v>
      </c>
      <c r="E563" s="172">
        <v>600</v>
      </c>
      <c r="F563" s="28"/>
      <c r="G563" s="324"/>
      <c r="H563" s="172">
        <f t="shared" si="124"/>
        <v>600</v>
      </c>
      <c r="I563" s="230"/>
      <c r="J563" s="173"/>
      <c r="K563" s="173"/>
      <c r="L563" s="173">
        <v>600</v>
      </c>
      <c r="M563" s="173">
        <v>987.9</v>
      </c>
      <c r="N563" s="251">
        <v>300</v>
      </c>
      <c r="O563" s="161"/>
      <c r="P563" s="170"/>
      <c r="Q563" s="170"/>
      <c r="R563"/>
      <c r="S563"/>
      <c r="T563"/>
    </row>
    <row r="564" spans="1:21" ht="14.1" customHeight="1" x14ac:dyDescent="0.2">
      <c r="A564" s="53"/>
      <c r="B564" s="54" t="s">
        <v>168</v>
      </c>
      <c r="C564" s="55" t="s">
        <v>169</v>
      </c>
      <c r="D564" s="28">
        <v>139</v>
      </c>
      <c r="E564" s="172">
        <v>500</v>
      </c>
      <c r="F564" s="28"/>
      <c r="G564" s="324"/>
      <c r="H564" s="172">
        <f t="shared" ref="H564:H630" si="132">E564+I564</f>
        <v>500</v>
      </c>
      <c r="I564" s="230"/>
      <c r="J564" s="173"/>
      <c r="K564" s="173"/>
      <c r="L564" s="173">
        <v>500</v>
      </c>
      <c r="M564" s="173">
        <v>136.9</v>
      </c>
      <c r="N564" s="251">
        <v>500</v>
      </c>
      <c r="O564" s="161"/>
      <c r="P564" s="170"/>
      <c r="Q564" s="170"/>
      <c r="R564"/>
      <c r="S564"/>
      <c r="T564"/>
    </row>
    <row r="565" spans="1:21" ht="14.1" customHeight="1" x14ac:dyDescent="0.2">
      <c r="A565" s="53"/>
      <c r="B565" s="54" t="s">
        <v>170</v>
      </c>
      <c r="C565" s="55" t="s">
        <v>171</v>
      </c>
      <c r="D565" s="28">
        <v>398</v>
      </c>
      <c r="E565" s="172">
        <v>100</v>
      </c>
      <c r="F565" s="28"/>
      <c r="G565" s="324"/>
      <c r="H565" s="172">
        <f t="shared" si="132"/>
        <v>100</v>
      </c>
      <c r="I565" s="230"/>
      <c r="J565" s="173"/>
      <c r="K565" s="173"/>
      <c r="L565" s="173">
        <v>100</v>
      </c>
      <c r="M565" s="173">
        <v>54.6</v>
      </c>
      <c r="N565" s="251">
        <v>100</v>
      </c>
      <c r="O565" s="161"/>
      <c r="P565" s="170"/>
      <c r="Q565" s="170"/>
      <c r="R565"/>
      <c r="S565"/>
      <c r="T565"/>
    </row>
    <row r="566" spans="1:21" ht="14.1" customHeight="1" x14ac:dyDescent="0.2">
      <c r="A566" s="53"/>
      <c r="B566" s="54" t="s">
        <v>172</v>
      </c>
      <c r="C566" s="55" t="s">
        <v>173</v>
      </c>
      <c r="D566" s="28"/>
      <c r="E566" s="172">
        <v>100</v>
      </c>
      <c r="F566" s="28"/>
      <c r="G566" s="324"/>
      <c r="H566" s="172">
        <f t="shared" si="132"/>
        <v>100</v>
      </c>
      <c r="I566" s="230"/>
      <c r="J566" s="173"/>
      <c r="K566" s="173"/>
      <c r="L566" s="173">
        <v>100</v>
      </c>
      <c r="M566" s="173">
        <v>0</v>
      </c>
      <c r="N566" s="251">
        <v>100</v>
      </c>
      <c r="O566" s="161"/>
      <c r="P566" s="170"/>
      <c r="Q566" s="170"/>
      <c r="R566"/>
      <c r="S566"/>
      <c r="T566"/>
    </row>
    <row r="567" spans="1:21" ht="14.1" customHeight="1" x14ac:dyDescent="0.2">
      <c r="A567" s="53"/>
      <c r="B567" s="54" t="s">
        <v>316</v>
      </c>
      <c r="C567" s="55" t="s">
        <v>317</v>
      </c>
      <c r="D567" s="28">
        <v>1704</v>
      </c>
      <c r="E567" s="172">
        <v>1700</v>
      </c>
      <c r="F567" s="28"/>
      <c r="G567" s="324"/>
      <c r="H567" s="172">
        <f t="shared" si="132"/>
        <v>1700</v>
      </c>
      <c r="I567" s="230"/>
      <c r="J567" s="173"/>
      <c r="K567" s="173"/>
      <c r="L567" s="173">
        <v>1700</v>
      </c>
      <c r="M567" s="173">
        <v>1645</v>
      </c>
      <c r="N567" s="251">
        <v>1700</v>
      </c>
      <c r="O567" s="161"/>
      <c r="P567" s="170"/>
      <c r="Q567" s="170"/>
      <c r="R567"/>
      <c r="S567"/>
      <c r="T567"/>
    </row>
    <row r="568" spans="1:21" ht="14.1" customHeight="1" x14ac:dyDescent="0.2">
      <c r="A568" s="53"/>
      <c r="B568" s="54" t="s">
        <v>174</v>
      </c>
      <c r="C568" s="55" t="s">
        <v>175</v>
      </c>
      <c r="D568" s="28">
        <v>358</v>
      </c>
      <c r="E568" s="172">
        <v>800</v>
      </c>
      <c r="F568" s="28"/>
      <c r="G568" s="324"/>
      <c r="H568" s="172">
        <f t="shared" si="132"/>
        <v>800</v>
      </c>
      <c r="I568" s="230"/>
      <c r="J568" s="173">
        <v>-800</v>
      </c>
      <c r="K568" s="173"/>
      <c r="L568" s="173">
        <v>0</v>
      </c>
      <c r="M568" s="173">
        <v>830</v>
      </c>
      <c r="N568" s="251">
        <v>900</v>
      </c>
      <c r="O568" s="161"/>
      <c r="P568" s="170"/>
      <c r="Q568" s="170"/>
      <c r="R568"/>
      <c r="S568"/>
      <c r="T568"/>
    </row>
    <row r="569" spans="1:21" ht="14.1" customHeight="1" x14ac:dyDescent="0.2">
      <c r="A569" s="53"/>
      <c r="B569" s="54" t="s">
        <v>199</v>
      </c>
      <c r="C569" s="55" t="s">
        <v>148</v>
      </c>
      <c r="D569" s="28">
        <v>100</v>
      </c>
      <c r="E569" s="172">
        <v>200</v>
      </c>
      <c r="F569" s="28"/>
      <c r="G569" s="324"/>
      <c r="H569" s="172">
        <f t="shared" si="132"/>
        <v>200</v>
      </c>
      <c r="I569" s="230"/>
      <c r="J569" s="173"/>
      <c r="K569" s="173"/>
      <c r="L569" s="173">
        <v>200</v>
      </c>
      <c r="M569" s="173">
        <v>0</v>
      </c>
      <c r="N569" s="251">
        <v>300</v>
      </c>
      <c r="O569" s="161"/>
      <c r="P569" s="170"/>
      <c r="Q569" s="170"/>
      <c r="R569"/>
      <c r="S569"/>
      <c r="T569"/>
      <c r="U569"/>
    </row>
    <row r="570" spans="1:21" ht="14.1" customHeight="1" x14ac:dyDescent="0.2">
      <c r="A570" s="78" t="s">
        <v>329</v>
      </c>
      <c r="B570" s="79"/>
      <c r="C570" s="80" t="s">
        <v>693</v>
      </c>
      <c r="D570" s="90">
        <f>+D571+D572</f>
        <v>28124</v>
      </c>
      <c r="E570" s="90">
        <f>+E571+E572</f>
        <v>30635</v>
      </c>
      <c r="F570" s="90">
        <f t="shared" ref="F570:I570" si="133">+F571+F572</f>
        <v>0</v>
      </c>
      <c r="G570" s="86">
        <f t="shared" si="133"/>
        <v>0</v>
      </c>
      <c r="H570" s="90">
        <f t="shared" si="133"/>
        <v>30635</v>
      </c>
      <c r="I570" s="289">
        <f t="shared" si="133"/>
        <v>0</v>
      </c>
      <c r="J570" s="86">
        <f>+J571+J572</f>
        <v>500</v>
      </c>
      <c r="K570" s="86">
        <f t="shared" ref="K570:M570" si="134">+K571+K572</f>
        <v>0</v>
      </c>
      <c r="L570" s="86">
        <f t="shared" si="134"/>
        <v>35635</v>
      </c>
      <c r="M570" s="86">
        <f t="shared" si="134"/>
        <v>18996.91</v>
      </c>
      <c r="N570" s="250">
        <f>+N571+N572</f>
        <v>26945</v>
      </c>
      <c r="O570" s="161"/>
      <c r="P570" s="170"/>
      <c r="Q570" s="170"/>
      <c r="R570"/>
      <c r="S570"/>
      <c r="T570"/>
      <c r="U570"/>
    </row>
    <row r="571" spans="1:21" ht="14.1" customHeight="1" x14ac:dyDescent="0.2">
      <c r="A571" s="53"/>
      <c r="B571" s="60" t="s">
        <v>137</v>
      </c>
      <c r="C571" s="61" t="s">
        <v>138</v>
      </c>
      <c r="D571" s="27">
        <v>10370</v>
      </c>
      <c r="E571" s="172">
        <v>10700</v>
      </c>
      <c r="F571" s="172"/>
      <c r="G571" s="324"/>
      <c r="H571" s="172">
        <f t="shared" si="132"/>
        <v>10700</v>
      </c>
      <c r="I571" s="230"/>
      <c r="J571" s="173"/>
      <c r="K571" s="173"/>
      <c r="L571" s="201">
        <v>10700</v>
      </c>
      <c r="M571" s="201">
        <v>5679.82</v>
      </c>
      <c r="N571" s="246">
        <v>10700</v>
      </c>
      <c r="O571" s="161"/>
      <c r="Q571" s="170"/>
      <c r="R571"/>
      <c r="S571"/>
      <c r="T571"/>
      <c r="U571"/>
    </row>
    <row r="572" spans="1:21" ht="14.1" customHeight="1" x14ac:dyDescent="0.2">
      <c r="A572" s="53"/>
      <c r="B572" s="60" t="s">
        <v>139</v>
      </c>
      <c r="C572" s="61" t="s">
        <v>140</v>
      </c>
      <c r="D572" s="29">
        <f>SUM(D573:D583)</f>
        <v>17754</v>
      </c>
      <c r="E572" s="172">
        <f>+E573+E575+E576+E577+E578+E579+E580+E581+E582</f>
        <v>19935</v>
      </c>
      <c r="F572" s="172">
        <f t="shared" ref="F572:H572" si="135">+F573+F575+F576+F577+F578+F579+F580+F581+F582</f>
        <v>0</v>
      </c>
      <c r="G572" s="173">
        <f t="shared" si="135"/>
        <v>0</v>
      </c>
      <c r="H572" s="172">
        <f t="shared" si="135"/>
        <v>19935</v>
      </c>
      <c r="I572" s="230">
        <f>+I573+I575+I576+I577+I578+I579+I580+I581+I582</f>
        <v>0</v>
      </c>
      <c r="J572" s="173">
        <f>+J573+J574+J575+J576+J577+J578+J579+J580+J581+J582+J583</f>
        <v>500</v>
      </c>
      <c r="K572" s="201">
        <f t="shared" ref="K572:L572" si="136">+K573+K574+K575+K576+K577+K578+K579+K580+K581+K582+K583</f>
        <v>0</v>
      </c>
      <c r="L572" s="201">
        <f t="shared" si="136"/>
        <v>24935</v>
      </c>
      <c r="M572" s="201">
        <f>+M573+M574+M575+M576+M577+M578+M579+M580+M581+M582+M583</f>
        <v>13317.09</v>
      </c>
      <c r="N572" s="246">
        <f>+N573+N574+N575+N576+N577+N578+N579+N580+N581+N582+N583</f>
        <v>16245</v>
      </c>
      <c r="O572" s="161"/>
      <c r="Q572" s="170"/>
      <c r="R572"/>
      <c r="S572"/>
      <c r="T572"/>
      <c r="U572"/>
    </row>
    <row r="573" spans="1:21" ht="14.1" customHeight="1" x14ac:dyDescent="0.2">
      <c r="A573" s="53"/>
      <c r="B573" s="54" t="s">
        <v>141</v>
      </c>
      <c r="C573" s="55" t="s">
        <v>151</v>
      </c>
      <c r="D573" s="28">
        <v>2509</v>
      </c>
      <c r="E573" s="172">
        <v>3815</v>
      </c>
      <c r="F573" s="28"/>
      <c r="G573" s="324"/>
      <c r="H573" s="172">
        <f t="shared" si="132"/>
        <v>3815</v>
      </c>
      <c r="I573" s="230"/>
      <c r="J573" s="173"/>
      <c r="K573" s="173"/>
      <c r="L573" s="173">
        <v>3815</v>
      </c>
      <c r="M573" s="173">
        <v>2287</v>
      </c>
      <c r="N573" s="251">
        <v>4045</v>
      </c>
      <c r="O573" s="161"/>
      <c r="Q573" s="170"/>
      <c r="R573"/>
      <c r="S573"/>
      <c r="T573"/>
      <c r="U573"/>
    </row>
    <row r="574" spans="1:21" ht="14.1" customHeight="1" x14ac:dyDescent="0.2">
      <c r="A574" s="53"/>
      <c r="B574" s="54">
        <v>5503</v>
      </c>
      <c r="C574" s="55" t="s">
        <v>143</v>
      </c>
      <c r="D574" s="28">
        <v>255</v>
      </c>
      <c r="E574" s="172"/>
      <c r="F574" s="28"/>
      <c r="G574" s="324"/>
      <c r="H574" s="172">
        <f t="shared" si="132"/>
        <v>0</v>
      </c>
      <c r="I574" s="230"/>
      <c r="J574" s="173"/>
      <c r="K574" s="173"/>
      <c r="L574" s="173"/>
      <c r="M574" s="173">
        <v>75</v>
      </c>
      <c r="N574" s="251"/>
      <c r="O574" s="161"/>
      <c r="Q574" s="170"/>
      <c r="R574"/>
      <c r="S574"/>
      <c r="T574"/>
      <c r="U574"/>
    </row>
    <row r="575" spans="1:21" ht="14.1" customHeight="1" x14ac:dyDescent="0.2">
      <c r="A575" s="53"/>
      <c r="B575" s="54" t="s">
        <v>144</v>
      </c>
      <c r="C575" s="55" t="s">
        <v>154</v>
      </c>
      <c r="D575" s="28">
        <v>5205</v>
      </c>
      <c r="E575" s="172">
        <v>1700</v>
      </c>
      <c r="F575" s="28"/>
      <c r="G575" s="324"/>
      <c r="H575" s="172">
        <f t="shared" si="132"/>
        <v>1700</v>
      </c>
      <c r="I575" s="230"/>
      <c r="J575" s="173">
        <v>500</v>
      </c>
      <c r="K575" s="173"/>
      <c r="L575" s="173">
        <v>2200</v>
      </c>
      <c r="M575" s="173">
        <v>1610</v>
      </c>
      <c r="N575" s="88">
        <v>400</v>
      </c>
      <c r="O575" s="161"/>
      <c r="Q575" s="170"/>
      <c r="R575"/>
      <c r="S575"/>
      <c r="T575"/>
      <c r="U575"/>
    </row>
    <row r="576" spans="1:21" ht="14.1" customHeight="1" x14ac:dyDescent="0.2">
      <c r="A576" s="53"/>
      <c r="B576" s="54" t="s">
        <v>155</v>
      </c>
      <c r="C576" s="55" t="s">
        <v>262</v>
      </c>
      <c r="D576" s="28">
        <v>3486</v>
      </c>
      <c r="E576" s="172">
        <v>3500</v>
      </c>
      <c r="F576" s="28"/>
      <c r="G576" s="324"/>
      <c r="H576" s="172">
        <f t="shared" si="132"/>
        <v>3500</v>
      </c>
      <c r="I576" s="230"/>
      <c r="J576" s="173"/>
      <c r="K576" s="173"/>
      <c r="L576" s="173">
        <v>3500</v>
      </c>
      <c r="M576" s="173">
        <v>3036</v>
      </c>
      <c r="N576" s="88"/>
      <c r="O576" s="161"/>
      <c r="Q576" s="170"/>
      <c r="R576"/>
      <c r="S576"/>
      <c r="T576"/>
      <c r="U576"/>
    </row>
    <row r="577" spans="1:21" ht="14.1" customHeight="1" x14ac:dyDescent="0.2">
      <c r="A577" s="53"/>
      <c r="B577" s="54">
        <v>5513</v>
      </c>
      <c r="C577" s="55" t="s">
        <v>330</v>
      </c>
      <c r="D577" s="28">
        <v>115</v>
      </c>
      <c r="E577" s="172">
        <v>400</v>
      </c>
      <c r="F577" s="28"/>
      <c r="G577" s="324"/>
      <c r="H577" s="172">
        <f t="shared" si="132"/>
        <v>400</v>
      </c>
      <c r="I577" s="230"/>
      <c r="J577" s="173"/>
      <c r="K577" s="173"/>
      <c r="L577" s="173">
        <v>400</v>
      </c>
      <c r="M577" s="173">
        <v>77</v>
      </c>
      <c r="N577" s="88">
        <v>400</v>
      </c>
      <c r="O577" s="161"/>
      <c r="Q577" s="170"/>
      <c r="R577"/>
      <c r="S577"/>
      <c r="T577"/>
      <c r="U577"/>
    </row>
    <row r="578" spans="1:21" ht="14.1" customHeight="1" x14ac:dyDescent="0.2">
      <c r="A578" s="53"/>
      <c r="B578" s="54" t="s">
        <v>167</v>
      </c>
      <c r="C578" s="55" t="s">
        <v>147</v>
      </c>
      <c r="D578" s="28">
        <v>1082</v>
      </c>
      <c r="E578" s="172">
        <v>2500</v>
      </c>
      <c r="F578" s="28"/>
      <c r="G578" s="324"/>
      <c r="H578" s="172">
        <f t="shared" si="132"/>
        <v>2500</v>
      </c>
      <c r="I578" s="230"/>
      <c r="J578" s="173"/>
      <c r="K578" s="173"/>
      <c r="L578" s="173">
        <v>2500</v>
      </c>
      <c r="M578" s="173">
        <v>2489</v>
      </c>
      <c r="N578" s="88">
        <v>2500</v>
      </c>
      <c r="O578" s="161"/>
      <c r="Q578" s="170"/>
      <c r="R578"/>
      <c r="S578"/>
      <c r="T578"/>
      <c r="U578"/>
    </row>
    <row r="579" spans="1:21" ht="14.1" customHeight="1" x14ac:dyDescent="0.2">
      <c r="A579" s="53"/>
      <c r="B579" s="54" t="s">
        <v>168</v>
      </c>
      <c r="C579" s="55" t="s">
        <v>169</v>
      </c>
      <c r="D579" s="28">
        <v>398</v>
      </c>
      <c r="E579" s="172">
        <v>2720</v>
      </c>
      <c r="F579" s="28"/>
      <c r="G579" s="324"/>
      <c r="H579" s="172">
        <f t="shared" si="132"/>
        <v>2720</v>
      </c>
      <c r="I579" s="230"/>
      <c r="J579" s="173"/>
      <c r="K579" s="173"/>
      <c r="L579" s="173">
        <v>2720</v>
      </c>
      <c r="M579" s="173">
        <v>66.290000000000006</v>
      </c>
      <c r="N579" s="88">
        <v>2500</v>
      </c>
      <c r="O579" s="161"/>
      <c r="Q579" s="170"/>
      <c r="R579"/>
      <c r="S579"/>
      <c r="T579"/>
      <c r="U579"/>
    </row>
    <row r="580" spans="1:21" ht="14.1" customHeight="1" x14ac:dyDescent="0.2">
      <c r="A580" s="53"/>
      <c r="B580" s="54" t="s">
        <v>172</v>
      </c>
      <c r="C580" s="55" t="s">
        <v>173</v>
      </c>
      <c r="D580" s="28"/>
      <c r="E580" s="172">
        <v>300</v>
      </c>
      <c r="F580" s="28"/>
      <c r="G580" s="324"/>
      <c r="H580" s="172">
        <f t="shared" si="132"/>
        <v>300</v>
      </c>
      <c r="I580" s="230"/>
      <c r="J580" s="173"/>
      <c r="K580" s="173"/>
      <c r="L580" s="173">
        <v>300</v>
      </c>
      <c r="M580" s="173">
        <v>240.43</v>
      </c>
      <c r="N580" s="88">
        <v>300</v>
      </c>
      <c r="O580" s="161"/>
      <c r="Q580" s="170"/>
      <c r="R580"/>
      <c r="S580"/>
      <c r="T580"/>
      <c r="U580"/>
    </row>
    <row r="581" spans="1:21" ht="14.1" customHeight="1" x14ac:dyDescent="0.2">
      <c r="A581" s="53"/>
      <c r="B581" s="54" t="s">
        <v>316</v>
      </c>
      <c r="C581" s="55" t="s">
        <v>317</v>
      </c>
      <c r="D581" s="28">
        <v>4006</v>
      </c>
      <c r="E581" s="172">
        <v>4000</v>
      </c>
      <c r="F581" s="28"/>
      <c r="G581" s="324"/>
      <c r="H581" s="172">
        <f t="shared" si="132"/>
        <v>4000</v>
      </c>
      <c r="I581" s="230"/>
      <c r="J581" s="173"/>
      <c r="K581" s="173"/>
      <c r="L581" s="173">
        <v>4000</v>
      </c>
      <c r="M581" s="173">
        <v>3436.37</v>
      </c>
      <c r="N581" s="88">
        <v>4000</v>
      </c>
      <c r="O581" s="161"/>
      <c r="P581" s="170"/>
      <c r="Q581" s="170"/>
      <c r="R581"/>
      <c r="S581"/>
      <c r="T581"/>
      <c r="U581"/>
    </row>
    <row r="582" spans="1:21" ht="14.1" customHeight="1" x14ac:dyDescent="0.2">
      <c r="A582" s="53"/>
      <c r="B582" s="54" t="s">
        <v>174</v>
      </c>
      <c r="C582" s="55" t="s">
        <v>175</v>
      </c>
      <c r="D582" s="28">
        <v>548</v>
      </c>
      <c r="E582" s="173">
        <v>1000</v>
      </c>
      <c r="F582" s="72"/>
      <c r="G582" s="324"/>
      <c r="H582" s="172">
        <f t="shared" si="132"/>
        <v>1000</v>
      </c>
      <c r="I582" s="230"/>
      <c r="J582" s="173"/>
      <c r="K582" s="173"/>
      <c r="L582" s="173">
        <v>1000</v>
      </c>
      <c r="M582" s="173">
        <v>0</v>
      </c>
      <c r="N582" s="88">
        <v>1500</v>
      </c>
      <c r="O582" s="161"/>
      <c r="P582" s="170"/>
      <c r="Q582" s="170"/>
      <c r="R582"/>
      <c r="S582"/>
      <c r="T582"/>
      <c r="U582"/>
    </row>
    <row r="583" spans="1:21" ht="14.1" customHeight="1" x14ac:dyDescent="0.2">
      <c r="A583" s="53"/>
      <c r="B583" s="54">
        <v>5540</v>
      </c>
      <c r="C583" s="55" t="s">
        <v>148</v>
      </c>
      <c r="D583" s="28">
        <v>150</v>
      </c>
      <c r="E583" s="173"/>
      <c r="F583" s="72"/>
      <c r="G583" s="180"/>
      <c r="H583" s="172"/>
      <c r="I583" s="230"/>
      <c r="J583" s="173"/>
      <c r="K583" s="173">
        <v>0</v>
      </c>
      <c r="L583" s="173">
        <v>4500</v>
      </c>
      <c r="M583" s="173">
        <v>0</v>
      </c>
      <c r="N583" s="88">
        <v>600</v>
      </c>
      <c r="O583" s="161"/>
      <c r="P583" s="170"/>
      <c r="Q583" s="170"/>
      <c r="R583"/>
      <c r="S583"/>
      <c r="T583"/>
      <c r="U583"/>
    </row>
    <row r="584" spans="1:21" ht="14.1" customHeight="1" x14ac:dyDescent="0.2">
      <c r="A584" s="78" t="s">
        <v>331</v>
      </c>
      <c r="B584" s="79"/>
      <c r="C584" s="80" t="s">
        <v>332</v>
      </c>
      <c r="D584" s="90">
        <f>+D585+D586</f>
        <v>190037</v>
      </c>
      <c r="E584" s="90">
        <f>+E585+E586</f>
        <v>177757</v>
      </c>
      <c r="F584" s="90">
        <f t="shared" ref="F584:M584" si="137">+F585+F586</f>
        <v>0</v>
      </c>
      <c r="G584" s="86">
        <f t="shared" si="137"/>
        <v>0</v>
      </c>
      <c r="H584" s="90">
        <f t="shared" si="137"/>
        <v>194848</v>
      </c>
      <c r="I584" s="289">
        <f t="shared" si="137"/>
        <v>17091</v>
      </c>
      <c r="J584" s="86">
        <f t="shared" si="137"/>
        <v>0</v>
      </c>
      <c r="K584" s="86">
        <f t="shared" si="137"/>
        <v>0</v>
      </c>
      <c r="L584" s="86">
        <f t="shared" si="137"/>
        <v>194848</v>
      </c>
      <c r="M584" s="86">
        <f t="shared" si="137"/>
        <v>167288.88</v>
      </c>
      <c r="N584" s="89">
        <f>+N585+N586</f>
        <v>194848</v>
      </c>
      <c r="O584" s="161"/>
      <c r="P584" s="170"/>
      <c r="Q584" s="170"/>
      <c r="R584"/>
      <c r="S584"/>
      <c r="T584"/>
      <c r="U584"/>
    </row>
    <row r="585" spans="1:21" ht="14.1" customHeight="1" x14ac:dyDescent="0.2">
      <c r="A585" s="53"/>
      <c r="B585" s="54" t="s">
        <v>137</v>
      </c>
      <c r="C585" s="61" t="s">
        <v>138</v>
      </c>
      <c r="D585" s="28">
        <v>83645</v>
      </c>
      <c r="E585" s="172">
        <v>73851</v>
      </c>
      <c r="F585" s="28"/>
      <c r="G585" s="324"/>
      <c r="H585" s="172">
        <f t="shared" si="132"/>
        <v>85573</v>
      </c>
      <c r="I585" s="230">
        <v>11722</v>
      </c>
      <c r="J585" s="173"/>
      <c r="K585" s="173"/>
      <c r="L585" s="173">
        <v>85573</v>
      </c>
      <c r="M585" s="173">
        <v>78163.88</v>
      </c>
      <c r="N585" s="88">
        <v>85573</v>
      </c>
      <c r="O585" s="161"/>
      <c r="P585" s="170"/>
      <c r="Q585" s="170"/>
      <c r="R585"/>
      <c r="S585"/>
      <c r="T585"/>
      <c r="U585"/>
    </row>
    <row r="586" spans="1:21" ht="13.5" customHeight="1" x14ac:dyDescent="0.2">
      <c r="A586" s="53"/>
      <c r="B586" s="54">
        <v>5523</v>
      </c>
      <c r="C586" s="55" t="s">
        <v>333</v>
      </c>
      <c r="D586" s="28">
        <v>106392</v>
      </c>
      <c r="E586" s="172">
        <v>103906</v>
      </c>
      <c r="F586" s="28"/>
      <c r="G586" s="324"/>
      <c r="H586" s="172">
        <f t="shared" si="132"/>
        <v>109275</v>
      </c>
      <c r="I586" s="230">
        <v>5369</v>
      </c>
      <c r="J586" s="173"/>
      <c r="K586" s="173"/>
      <c r="L586" s="173">
        <v>109275</v>
      </c>
      <c r="M586" s="173">
        <v>89125</v>
      </c>
      <c r="N586" s="88">
        <v>109275</v>
      </c>
      <c r="O586" s="161"/>
      <c r="P586" s="170"/>
      <c r="Q586" s="170"/>
      <c r="R586"/>
      <c r="S586"/>
      <c r="T586"/>
      <c r="U586"/>
    </row>
    <row r="587" spans="1:21" ht="13.5" customHeight="1" x14ac:dyDescent="0.2">
      <c r="A587" s="78" t="s">
        <v>334</v>
      </c>
      <c r="B587" s="79"/>
      <c r="C587" s="80" t="s">
        <v>335</v>
      </c>
      <c r="D587" s="90">
        <f>+D588+D589</f>
        <v>26821</v>
      </c>
      <c r="E587" s="90">
        <f>+E588+E589</f>
        <v>28575</v>
      </c>
      <c r="F587" s="90">
        <f t="shared" ref="F587:I587" si="138">+F588+F589</f>
        <v>0</v>
      </c>
      <c r="G587" s="86">
        <f t="shared" si="138"/>
        <v>0</v>
      </c>
      <c r="H587" s="90">
        <f t="shared" si="138"/>
        <v>29010</v>
      </c>
      <c r="I587" s="289">
        <f t="shared" si="138"/>
        <v>435</v>
      </c>
      <c r="J587" s="86">
        <v>-500</v>
      </c>
      <c r="K587" s="86">
        <v>0</v>
      </c>
      <c r="L587" s="86">
        <f>+L588+L589</f>
        <v>28510</v>
      </c>
      <c r="M587" s="86">
        <f>+M588+M589</f>
        <v>23322.67</v>
      </c>
      <c r="N587" s="89">
        <f>+N588+N589</f>
        <v>29010</v>
      </c>
      <c r="O587" s="161"/>
      <c r="P587" s="170"/>
      <c r="Q587" s="170"/>
      <c r="R587"/>
      <c r="S587"/>
      <c r="T587"/>
      <c r="U587"/>
    </row>
    <row r="588" spans="1:21" ht="13.5" customHeight="1" x14ac:dyDescent="0.2">
      <c r="A588" s="53"/>
      <c r="B588" s="60" t="s">
        <v>137</v>
      </c>
      <c r="C588" s="61" t="s">
        <v>138</v>
      </c>
      <c r="D588" s="27">
        <v>13411</v>
      </c>
      <c r="E588" s="168">
        <v>14265</v>
      </c>
      <c r="F588" s="168"/>
      <c r="G588" s="324"/>
      <c r="H588" s="172">
        <f t="shared" si="132"/>
        <v>14700</v>
      </c>
      <c r="I588" s="228">
        <v>435</v>
      </c>
      <c r="J588" s="201"/>
      <c r="K588" s="201"/>
      <c r="L588" s="201">
        <v>14700</v>
      </c>
      <c r="M588" s="201">
        <v>12327.46</v>
      </c>
      <c r="N588" s="246">
        <v>14700</v>
      </c>
      <c r="O588" s="161"/>
      <c r="P588" s="170"/>
      <c r="Q588" s="170"/>
      <c r="R588"/>
      <c r="S588"/>
      <c r="T588"/>
      <c r="U588"/>
    </row>
    <row r="589" spans="1:21" ht="13.5" customHeight="1" x14ac:dyDescent="0.2">
      <c r="A589" s="53"/>
      <c r="B589" s="60">
        <v>55</v>
      </c>
      <c r="C589" s="61" t="s">
        <v>140</v>
      </c>
      <c r="D589" s="29">
        <f>+D590+D591+D592+D593+D601+D602+D604+D605+D606</f>
        <v>13410</v>
      </c>
      <c r="E589" s="168">
        <f>+E590+E592+E593+E601+E602+E604+E605+E606</f>
        <v>14310</v>
      </c>
      <c r="F589" s="29">
        <f>SUM(F590:F606)</f>
        <v>0</v>
      </c>
      <c r="G589" s="324"/>
      <c r="H589" s="172">
        <f t="shared" si="132"/>
        <v>14310</v>
      </c>
      <c r="I589" s="228">
        <f>SUM(I590:I606)</f>
        <v>0</v>
      </c>
      <c r="J589" s="190">
        <v>-500</v>
      </c>
      <c r="L589" s="194">
        <f>+L590+L591+L592+L593+L601+L602+L604+L605+L606</f>
        <v>13810</v>
      </c>
      <c r="M589" s="194">
        <f>+M590+M591+M592+M593+M601+M602+M603+M604+M605+M606</f>
        <v>10995.21</v>
      </c>
      <c r="N589" s="245">
        <f>+N590+N591+N592+N593+N601+N602+N604+N605+N606</f>
        <v>14310</v>
      </c>
      <c r="O589" s="161"/>
      <c r="P589" s="170"/>
      <c r="Q589" s="170"/>
      <c r="R589"/>
      <c r="S589"/>
      <c r="T589"/>
      <c r="U589"/>
    </row>
    <row r="590" spans="1:21" ht="12.95" customHeight="1" x14ac:dyDescent="0.2">
      <c r="A590" s="53"/>
      <c r="B590" s="54">
        <v>5500</v>
      </c>
      <c r="C590" s="55" t="s">
        <v>151</v>
      </c>
      <c r="D590" s="28">
        <v>1567</v>
      </c>
      <c r="E590" s="172">
        <v>1600</v>
      </c>
      <c r="F590" s="28"/>
      <c r="G590" s="324"/>
      <c r="H590" s="172">
        <f t="shared" si="132"/>
        <v>1600</v>
      </c>
      <c r="I590" s="230"/>
      <c r="J590" s="173"/>
      <c r="K590" s="173"/>
      <c r="L590" s="173">
        <v>1600</v>
      </c>
      <c r="M590" s="173">
        <v>1478</v>
      </c>
      <c r="N590" s="246">
        <v>1600</v>
      </c>
      <c r="O590" s="161"/>
      <c r="P590" s="170"/>
      <c r="Q590" s="170"/>
      <c r="R590"/>
      <c r="S590"/>
      <c r="T590"/>
      <c r="U590"/>
    </row>
    <row r="591" spans="1:21" ht="13.5" customHeight="1" x14ac:dyDescent="0.2">
      <c r="A591" s="53"/>
      <c r="B591" s="54">
        <v>5503</v>
      </c>
      <c r="C591" s="55" t="s">
        <v>143</v>
      </c>
      <c r="D591" s="28">
        <v>40</v>
      </c>
      <c r="E591" s="172"/>
      <c r="F591" s="28"/>
      <c r="G591" s="324"/>
      <c r="H591" s="172">
        <f t="shared" si="132"/>
        <v>0</v>
      </c>
      <c r="I591" s="230"/>
      <c r="J591" s="173"/>
      <c r="K591" s="173"/>
      <c r="L591" s="173"/>
      <c r="M591" s="173"/>
      <c r="N591" s="246">
        <v>0</v>
      </c>
      <c r="O591" s="161"/>
      <c r="P591" s="170"/>
      <c r="Q591" s="170"/>
      <c r="R591"/>
      <c r="S591"/>
      <c r="T591"/>
      <c r="U591"/>
    </row>
    <row r="592" spans="1:21" ht="13.5" customHeight="1" x14ac:dyDescent="0.2">
      <c r="A592" s="53"/>
      <c r="B592" s="54">
        <v>5504</v>
      </c>
      <c r="C592" s="55" t="s">
        <v>154</v>
      </c>
      <c r="D592" s="28">
        <v>343</v>
      </c>
      <c r="E592" s="172">
        <v>500</v>
      </c>
      <c r="F592" s="28"/>
      <c r="G592" s="324"/>
      <c r="H592" s="172">
        <f t="shared" si="132"/>
        <v>500</v>
      </c>
      <c r="I592" s="230"/>
      <c r="J592" s="173"/>
      <c r="K592" s="173"/>
      <c r="L592" s="173">
        <v>500</v>
      </c>
      <c r="M592" s="173">
        <v>499</v>
      </c>
      <c r="N592" s="251">
        <v>500</v>
      </c>
      <c r="O592" s="161"/>
      <c r="P592" s="170"/>
      <c r="Q592" s="170"/>
      <c r="R592"/>
      <c r="S592"/>
      <c r="T592"/>
      <c r="U592"/>
    </row>
    <row r="593" spans="1:21" ht="13.5" customHeight="1" x14ac:dyDescent="0.2">
      <c r="A593" s="53"/>
      <c r="B593" s="54">
        <v>5511</v>
      </c>
      <c r="C593" s="55" t="s">
        <v>262</v>
      </c>
      <c r="D593" s="28">
        <f>SUM(D594:D600)</f>
        <v>5356</v>
      </c>
      <c r="E593" s="172">
        <f>SUM(E594:E600)</f>
        <v>6140</v>
      </c>
      <c r="F593" s="28"/>
      <c r="G593" s="324"/>
      <c r="H593" s="172">
        <f t="shared" si="132"/>
        <v>6140</v>
      </c>
      <c r="I593" s="230"/>
      <c r="J593" s="173">
        <f>SUM(J594:J600)</f>
        <v>0</v>
      </c>
      <c r="K593" s="173"/>
      <c r="L593" s="173">
        <v>6140</v>
      </c>
      <c r="M593" s="173">
        <v>4360.4799999999996</v>
      </c>
      <c r="N593" s="247">
        <f>SUM(N594:N600)</f>
        <v>6140</v>
      </c>
      <c r="O593" s="161"/>
      <c r="P593" s="170"/>
      <c r="Q593" s="170"/>
      <c r="R593"/>
      <c r="S593"/>
      <c r="T593"/>
      <c r="U593"/>
    </row>
    <row r="594" spans="1:21" ht="13.5" customHeight="1" x14ac:dyDescent="0.2">
      <c r="A594" s="53"/>
      <c r="B594" s="54"/>
      <c r="C594" s="115" t="s">
        <v>156</v>
      </c>
      <c r="D594" s="116">
        <v>4587</v>
      </c>
      <c r="E594" s="191">
        <v>4200</v>
      </c>
      <c r="F594" s="28"/>
      <c r="G594" s="324"/>
      <c r="H594" s="172">
        <f t="shared" si="132"/>
        <v>4200</v>
      </c>
      <c r="I594" s="230"/>
      <c r="J594" s="173"/>
      <c r="K594" s="173"/>
      <c r="L594" s="173">
        <v>0</v>
      </c>
      <c r="M594" s="173">
        <v>3037.08</v>
      </c>
      <c r="N594" s="251">
        <v>4200</v>
      </c>
      <c r="O594" s="161"/>
      <c r="P594" s="170"/>
      <c r="Q594" s="170"/>
      <c r="R594"/>
      <c r="S594"/>
      <c r="T594"/>
      <c r="U594"/>
    </row>
    <row r="595" spans="1:21" ht="13.5" customHeight="1" x14ac:dyDescent="0.2">
      <c r="A595" s="53"/>
      <c r="B595" s="54"/>
      <c r="C595" s="115" t="s">
        <v>157</v>
      </c>
      <c r="D595" s="116">
        <v>234</v>
      </c>
      <c r="E595" s="191">
        <v>350</v>
      </c>
      <c r="F595" s="28"/>
      <c r="G595" s="324"/>
      <c r="H595" s="172">
        <f t="shared" si="132"/>
        <v>350</v>
      </c>
      <c r="I595" s="230"/>
      <c r="J595" s="173"/>
      <c r="K595" s="173"/>
      <c r="L595" s="173">
        <v>0</v>
      </c>
      <c r="M595" s="173">
        <v>189.63</v>
      </c>
      <c r="N595" s="251">
        <v>350</v>
      </c>
      <c r="O595" s="161"/>
      <c r="P595" s="170"/>
      <c r="Q595" s="170"/>
      <c r="R595"/>
      <c r="S595"/>
      <c r="T595"/>
      <c r="U595"/>
    </row>
    <row r="596" spans="1:21" ht="13.5" customHeight="1" x14ac:dyDescent="0.2">
      <c r="A596" s="53"/>
      <c r="B596" s="54"/>
      <c r="C596" s="115" t="s">
        <v>158</v>
      </c>
      <c r="D596" s="116">
        <v>27</v>
      </c>
      <c r="E596" s="191">
        <v>50</v>
      </c>
      <c r="F596" s="28"/>
      <c r="G596" s="324"/>
      <c r="H596" s="172">
        <f t="shared" si="132"/>
        <v>50</v>
      </c>
      <c r="I596" s="230"/>
      <c r="J596" s="173"/>
      <c r="K596" s="173"/>
      <c r="L596" s="173">
        <v>0</v>
      </c>
      <c r="M596" s="173">
        <v>26.48</v>
      </c>
      <c r="N596" s="251">
        <v>50</v>
      </c>
      <c r="O596" s="161"/>
      <c r="P596" s="170"/>
      <c r="Q596" s="170"/>
      <c r="R596"/>
      <c r="S596"/>
      <c r="T596"/>
      <c r="U596"/>
    </row>
    <row r="597" spans="1:21" ht="13.5" customHeight="1" x14ac:dyDescent="0.2">
      <c r="A597" s="53"/>
      <c r="B597" s="54"/>
      <c r="C597" s="115" t="s">
        <v>159</v>
      </c>
      <c r="D597" s="116">
        <v>249</v>
      </c>
      <c r="E597" s="191">
        <v>250</v>
      </c>
      <c r="F597" s="28"/>
      <c r="G597" s="324"/>
      <c r="H597" s="172">
        <f t="shared" si="132"/>
        <v>250</v>
      </c>
      <c r="I597" s="230"/>
      <c r="J597" s="173"/>
      <c r="K597" s="173"/>
      <c r="L597" s="173">
        <v>0</v>
      </c>
      <c r="M597" s="173">
        <v>390.13</v>
      </c>
      <c r="N597" s="251">
        <v>250</v>
      </c>
      <c r="O597" s="161"/>
      <c r="P597" s="170"/>
      <c r="Q597" s="170"/>
      <c r="R597"/>
      <c r="S597"/>
      <c r="T597"/>
      <c r="U597"/>
    </row>
    <row r="598" spans="1:21" ht="13.5" customHeight="1" x14ac:dyDescent="0.2">
      <c r="A598" s="53"/>
      <c r="B598" s="54"/>
      <c r="C598" s="115" t="s">
        <v>160</v>
      </c>
      <c r="D598" s="116">
        <v>120</v>
      </c>
      <c r="E598" s="191">
        <v>150</v>
      </c>
      <c r="F598" s="28"/>
      <c r="G598" s="324"/>
      <c r="H598" s="172">
        <f t="shared" si="132"/>
        <v>150</v>
      </c>
      <c r="I598" s="230"/>
      <c r="J598" s="173"/>
      <c r="K598" s="173"/>
      <c r="L598" s="173">
        <v>0</v>
      </c>
      <c r="M598" s="173">
        <v>33.54</v>
      </c>
      <c r="N598" s="251">
        <v>150</v>
      </c>
      <c r="O598" s="161"/>
      <c r="P598" s="170"/>
      <c r="Q598" s="170"/>
      <c r="R598"/>
      <c r="S598"/>
      <c r="T598"/>
      <c r="U598"/>
    </row>
    <row r="599" spans="1:21" ht="13.5" customHeight="1" x14ac:dyDescent="0.2">
      <c r="A599" s="53"/>
      <c r="B599" s="54"/>
      <c r="C599" s="115" t="s">
        <v>719</v>
      </c>
      <c r="D599" s="116"/>
      <c r="E599" s="191">
        <v>1000</v>
      </c>
      <c r="F599" s="28"/>
      <c r="G599" s="324"/>
      <c r="H599" s="172">
        <f t="shared" si="132"/>
        <v>1000</v>
      </c>
      <c r="I599" s="230"/>
      <c r="J599" s="173"/>
      <c r="K599" s="173"/>
      <c r="L599" s="173">
        <v>0</v>
      </c>
      <c r="M599" s="173">
        <v>544.69000000000005</v>
      </c>
      <c r="N599" s="251">
        <v>1000</v>
      </c>
      <c r="O599" s="161"/>
      <c r="P599" s="170"/>
      <c r="Q599" s="170"/>
      <c r="R599"/>
      <c r="S599"/>
      <c r="T599"/>
      <c r="U599"/>
    </row>
    <row r="600" spans="1:21" ht="13.5" customHeight="1" x14ac:dyDescent="0.2">
      <c r="A600" s="53"/>
      <c r="B600" s="54"/>
      <c r="C600" s="115" t="s">
        <v>717</v>
      </c>
      <c r="D600" s="116">
        <v>139</v>
      </c>
      <c r="E600" s="191">
        <v>140</v>
      </c>
      <c r="F600" s="28"/>
      <c r="G600" s="324"/>
      <c r="H600" s="172">
        <f t="shared" si="132"/>
        <v>140</v>
      </c>
      <c r="I600" s="230"/>
      <c r="J600" s="173"/>
      <c r="K600" s="173"/>
      <c r="L600" s="173">
        <v>0</v>
      </c>
      <c r="M600" s="173">
        <v>138.93</v>
      </c>
      <c r="N600" s="251">
        <v>140</v>
      </c>
      <c r="O600" s="161"/>
      <c r="P600" s="170"/>
      <c r="Q600" s="170"/>
      <c r="R600"/>
      <c r="S600"/>
      <c r="T600"/>
      <c r="U600"/>
    </row>
    <row r="601" spans="1:21" ht="13.5" customHeight="1" x14ac:dyDescent="0.2">
      <c r="A601" s="53"/>
      <c r="B601" s="54">
        <v>5513</v>
      </c>
      <c r="C601" s="55" t="s">
        <v>330</v>
      </c>
      <c r="D601" s="28">
        <v>67</v>
      </c>
      <c r="E601" s="172">
        <v>500</v>
      </c>
      <c r="F601" s="28"/>
      <c r="G601" s="324"/>
      <c r="H601" s="172">
        <f t="shared" si="132"/>
        <v>500</v>
      </c>
      <c r="I601" s="230"/>
      <c r="J601" s="173">
        <v>-500</v>
      </c>
      <c r="K601" s="173"/>
      <c r="L601" s="173"/>
      <c r="M601" s="173"/>
      <c r="N601" s="251">
        <v>500</v>
      </c>
      <c r="O601" s="161"/>
      <c r="P601" s="170"/>
      <c r="Q601" s="170"/>
      <c r="R601"/>
      <c r="S601"/>
      <c r="T601"/>
    </row>
    <row r="602" spans="1:21" ht="12.95" customHeight="1" x14ac:dyDescent="0.2">
      <c r="A602" s="53"/>
      <c r="B602" s="54">
        <v>5514</v>
      </c>
      <c r="C602" s="55" t="s">
        <v>147</v>
      </c>
      <c r="D602" s="28">
        <v>1083</v>
      </c>
      <c r="E602" s="172">
        <v>1500</v>
      </c>
      <c r="F602" s="28"/>
      <c r="G602" s="324"/>
      <c r="H602" s="172">
        <f t="shared" si="132"/>
        <v>1500</v>
      </c>
      <c r="I602" s="230"/>
      <c r="J602" s="173"/>
      <c r="K602" s="173"/>
      <c r="L602" s="173">
        <v>1500</v>
      </c>
      <c r="M602" s="173">
        <v>904.73</v>
      </c>
      <c r="N602" s="251">
        <v>1500</v>
      </c>
      <c r="O602" s="161"/>
      <c r="P602" s="170"/>
      <c r="Q602" s="170"/>
      <c r="R602"/>
      <c r="S602"/>
      <c r="T602"/>
    </row>
    <row r="603" spans="1:21" ht="12.95" customHeight="1" x14ac:dyDescent="0.2">
      <c r="A603" s="53"/>
      <c r="B603" s="54">
        <v>5515</v>
      </c>
      <c r="C603" s="55" t="s">
        <v>169</v>
      </c>
      <c r="D603" s="28"/>
      <c r="E603" s="172"/>
      <c r="F603" s="28"/>
      <c r="G603" s="324"/>
      <c r="H603" s="172"/>
      <c r="I603" s="230"/>
      <c r="J603" s="173"/>
      <c r="K603" s="173"/>
      <c r="L603" s="173"/>
      <c r="M603" s="173">
        <v>65</v>
      </c>
      <c r="N603" s="251"/>
      <c r="O603" s="161"/>
      <c r="P603" s="170"/>
      <c r="Q603" s="170"/>
      <c r="R603"/>
      <c r="S603"/>
      <c r="T603"/>
    </row>
    <row r="604" spans="1:21" ht="13.35" customHeight="1" x14ac:dyDescent="0.2">
      <c r="A604" s="53"/>
      <c r="B604" s="54">
        <v>5522</v>
      </c>
      <c r="C604" s="55" t="s">
        <v>173</v>
      </c>
      <c r="D604" s="28"/>
      <c r="E604" s="172">
        <v>70</v>
      </c>
      <c r="F604" s="28"/>
      <c r="G604" s="324"/>
      <c r="H604" s="172">
        <f t="shared" si="132"/>
        <v>70</v>
      </c>
      <c r="I604" s="230"/>
      <c r="J604" s="173"/>
      <c r="K604" s="173"/>
      <c r="L604" s="173">
        <v>70</v>
      </c>
      <c r="M604" s="173">
        <v>83</v>
      </c>
      <c r="N604" s="251">
        <v>70</v>
      </c>
      <c r="O604" s="161"/>
      <c r="P604" s="170"/>
      <c r="Q604" s="170"/>
      <c r="R604"/>
      <c r="S604"/>
      <c r="T604"/>
    </row>
    <row r="605" spans="1:21" ht="13.5" customHeight="1" x14ac:dyDescent="0.2">
      <c r="A605" s="53"/>
      <c r="B605" s="54">
        <v>5523</v>
      </c>
      <c r="C605" s="55" t="s">
        <v>317</v>
      </c>
      <c r="D605" s="28">
        <v>3817</v>
      </c>
      <c r="E605" s="172">
        <v>3500</v>
      </c>
      <c r="F605" s="28"/>
      <c r="G605" s="324"/>
      <c r="H605" s="172">
        <f t="shared" si="132"/>
        <v>3500</v>
      </c>
      <c r="I605" s="230"/>
      <c r="J605" s="173"/>
      <c r="K605" s="173"/>
      <c r="L605" s="173">
        <v>3500</v>
      </c>
      <c r="M605" s="173">
        <v>3283</v>
      </c>
      <c r="N605" s="251">
        <v>3500</v>
      </c>
      <c r="O605" s="161"/>
      <c r="P605" s="170"/>
      <c r="Q605" s="170"/>
      <c r="R605"/>
      <c r="S605"/>
      <c r="T605"/>
    </row>
    <row r="606" spans="1:21" ht="13.5" customHeight="1" x14ac:dyDescent="0.2">
      <c r="A606" s="53"/>
      <c r="B606" s="54">
        <v>5525</v>
      </c>
      <c r="C606" s="55" t="s">
        <v>175</v>
      </c>
      <c r="D606" s="28">
        <v>1137</v>
      </c>
      <c r="E606" s="172">
        <v>500</v>
      </c>
      <c r="F606" s="28"/>
      <c r="G606" s="324"/>
      <c r="H606" s="172">
        <f t="shared" si="132"/>
        <v>500</v>
      </c>
      <c r="I606" s="230"/>
      <c r="J606" s="173"/>
      <c r="K606" s="173"/>
      <c r="L606" s="173">
        <v>500</v>
      </c>
      <c r="M606" s="173">
        <v>322</v>
      </c>
      <c r="N606" s="251">
        <v>500</v>
      </c>
      <c r="O606" s="161"/>
      <c r="P606" s="170"/>
      <c r="Q606" s="170"/>
      <c r="R606"/>
      <c r="S606"/>
      <c r="T606"/>
    </row>
    <row r="607" spans="1:21" ht="13.5" customHeight="1" x14ac:dyDescent="0.2">
      <c r="A607" s="78" t="s">
        <v>336</v>
      </c>
      <c r="B607" s="79"/>
      <c r="C607" s="80" t="s">
        <v>337</v>
      </c>
      <c r="D607" s="90">
        <f>+D608+D609</f>
        <v>28569</v>
      </c>
      <c r="E607" s="90">
        <f>+E608+E609</f>
        <v>31400</v>
      </c>
      <c r="F607" s="90">
        <f t="shared" ref="F607:I607" si="139">+F608+F609</f>
        <v>0</v>
      </c>
      <c r="G607" s="86">
        <f t="shared" si="139"/>
        <v>0</v>
      </c>
      <c r="H607" s="90">
        <f t="shared" si="139"/>
        <v>34610</v>
      </c>
      <c r="I607" s="289">
        <f t="shared" si="139"/>
        <v>3210</v>
      </c>
      <c r="J607" s="86">
        <f>+J608+J609</f>
        <v>-1450</v>
      </c>
      <c r="K607" s="86">
        <f t="shared" ref="K607:M607" si="140">+K608+K609</f>
        <v>0</v>
      </c>
      <c r="L607" s="86">
        <f t="shared" si="140"/>
        <v>33160</v>
      </c>
      <c r="M607" s="86">
        <f t="shared" si="140"/>
        <v>28712.870000000003</v>
      </c>
      <c r="N607" s="89">
        <f>+N608+N609</f>
        <v>33450</v>
      </c>
      <c r="O607" s="161"/>
      <c r="P607" s="170"/>
      <c r="Q607" s="170"/>
      <c r="R607"/>
      <c r="S607"/>
      <c r="T607"/>
    </row>
    <row r="608" spans="1:21" ht="13.5" customHeight="1" x14ac:dyDescent="0.2">
      <c r="A608" s="110"/>
      <c r="B608" s="99" t="s">
        <v>137</v>
      </c>
      <c r="C608" s="100" t="s">
        <v>138</v>
      </c>
      <c r="D608" s="27">
        <v>20146</v>
      </c>
      <c r="E608" s="168">
        <v>22000</v>
      </c>
      <c r="F608" s="29"/>
      <c r="G608" s="324"/>
      <c r="H608" s="312">
        <f t="shared" si="132"/>
        <v>25210</v>
      </c>
      <c r="I608" s="228">
        <v>3210</v>
      </c>
      <c r="J608" s="201">
        <v>-500</v>
      </c>
      <c r="K608" s="201"/>
      <c r="L608" s="201">
        <v>24710</v>
      </c>
      <c r="M608" s="201">
        <v>21791.22</v>
      </c>
      <c r="N608" s="246">
        <v>25210</v>
      </c>
      <c r="O608" s="161"/>
      <c r="P608" s="170"/>
      <c r="Q608" s="170"/>
      <c r="R608"/>
      <c r="S608"/>
      <c r="T608"/>
    </row>
    <row r="609" spans="1:20" ht="13.5" customHeight="1" x14ac:dyDescent="0.2">
      <c r="A609" s="53"/>
      <c r="B609" s="60" t="s">
        <v>139</v>
      </c>
      <c r="C609" s="61" t="s">
        <v>140</v>
      </c>
      <c r="D609" s="29">
        <f>SUM(D610:D618)</f>
        <v>8423</v>
      </c>
      <c r="E609" s="168">
        <f>+E610+E612+E613+E614+E615+E616+E617+E618</f>
        <v>9400</v>
      </c>
      <c r="F609" s="29">
        <f>+F610+F612+F613+F614+F615+F616+F617+F618</f>
        <v>0</v>
      </c>
      <c r="G609" s="324"/>
      <c r="H609" s="172">
        <f t="shared" si="132"/>
        <v>9400</v>
      </c>
      <c r="I609" s="228">
        <f>+I610+I612+I613+I614+I615+I616+I617+I618</f>
        <v>0</v>
      </c>
      <c r="J609" s="201">
        <f>+J610+J612+J613+J614+J615+J616+J617+J618</f>
        <v>-950</v>
      </c>
      <c r="K609" s="201">
        <f t="shared" ref="K609:M609" si="141">+K610+K612+K613+K614+K615+K616+K617+K618</f>
        <v>0</v>
      </c>
      <c r="L609" s="201">
        <f t="shared" si="141"/>
        <v>8450</v>
      </c>
      <c r="M609" s="201">
        <f t="shared" si="141"/>
        <v>6921.65</v>
      </c>
      <c r="N609" s="245">
        <f>+N610+N612+N613+N614+N615+N616+N617+N618</f>
        <v>8240</v>
      </c>
      <c r="O609" s="161"/>
      <c r="P609" s="170"/>
      <c r="Q609" s="170"/>
      <c r="R609"/>
      <c r="S609"/>
      <c r="T609"/>
    </row>
    <row r="610" spans="1:20" ht="13.5" customHeight="1" x14ac:dyDescent="0.2">
      <c r="A610" s="53"/>
      <c r="B610" s="54">
        <v>5500</v>
      </c>
      <c r="C610" s="55" t="s">
        <v>215</v>
      </c>
      <c r="D610" s="28">
        <v>1944</v>
      </c>
      <c r="E610" s="172">
        <v>2080</v>
      </c>
      <c r="F610" s="28"/>
      <c r="G610" s="324"/>
      <c r="H610" s="172">
        <f t="shared" si="132"/>
        <v>2080</v>
      </c>
      <c r="I610" s="230"/>
      <c r="J610" s="173">
        <v>-400</v>
      </c>
      <c r="K610" s="173"/>
      <c r="L610" s="173">
        <v>1680</v>
      </c>
      <c r="M610" s="173">
        <v>1457</v>
      </c>
      <c r="N610" s="251">
        <v>1650</v>
      </c>
      <c r="O610" s="161"/>
      <c r="P610" s="170"/>
      <c r="Q610" s="170"/>
      <c r="R610"/>
      <c r="S610"/>
      <c r="T610"/>
    </row>
    <row r="611" spans="1:20" ht="13.5" customHeight="1" x14ac:dyDescent="0.2">
      <c r="A611" s="53"/>
      <c r="B611" s="54">
        <v>5503</v>
      </c>
      <c r="C611" s="55" t="s">
        <v>143</v>
      </c>
      <c r="D611" s="28">
        <v>40</v>
      </c>
      <c r="E611" s="172"/>
      <c r="F611" s="28"/>
      <c r="G611" s="324"/>
      <c r="H611" s="172">
        <f t="shared" si="132"/>
        <v>0</v>
      </c>
      <c r="I611" s="230"/>
      <c r="J611" s="173"/>
      <c r="K611" s="173"/>
      <c r="L611" s="173"/>
      <c r="M611" s="173"/>
      <c r="N611" s="251"/>
      <c r="O611" s="161"/>
      <c r="P611" s="170"/>
      <c r="Q611" s="170"/>
      <c r="R611"/>
      <c r="S611"/>
      <c r="T611"/>
    </row>
    <row r="612" spans="1:20" ht="13.5" customHeight="1" x14ac:dyDescent="0.2">
      <c r="A612" s="53"/>
      <c r="B612" s="54">
        <v>5504</v>
      </c>
      <c r="C612" s="55" t="s">
        <v>154</v>
      </c>
      <c r="D612" s="28">
        <v>160</v>
      </c>
      <c r="E612" s="172">
        <v>600</v>
      </c>
      <c r="F612" s="28"/>
      <c r="G612" s="324"/>
      <c r="H612" s="172">
        <f t="shared" si="132"/>
        <v>600</v>
      </c>
      <c r="I612" s="230"/>
      <c r="J612" s="173">
        <v>-450</v>
      </c>
      <c r="K612" s="173"/>
      <c r="L612" s="173">
        <v>150</v>
      </c>
      <c r="M612" s="173">
        <v>68</v>
      </c>
      <c r="N612" s="251">
        <v>300</v>
      </c>
      <c r="O612" s="161"/>
      <c r="P612" s="170"/>
      <c r="Q612" s="170"/>
      <c r="R612"/>
      <c r="S612"/>
      <c r="T612"/>
    </row>
    <row r="613" spans="1:20" ht="13.5" customHeight="1" x14ac:dyDescent="0.2">
      <c r="A613" s="53"/>
      <c r="B613" s="54">
        <v>5511</v>
      </c>
      <c r="C613" s="55" t="s">
        <v>262</v>
      </c>
      <c r="D613" s="28">
        <v>30</v>
      </c>
      <c r="E613" s="172">
        <v>100</v>
      </c>
      <c r="F613" s="28"/>
      <c r="G613" s="324"/>
      <c r="H613" s="172">
        <f t="shared" si="132"/>
        <v>100</v>
      </c>
      <c r="I613" s="230"/>
      <c r="J613" s="173"/>
      <c r="K613" s="173"/>
      <c r="L613" s="173">
        <v>100</v>
      </c>
      <c r="M613" s="173">
        <v>36</v>
      </c>
      <c r="N613" s="251">
        <v>100</v>
      </c>
      <c r="O613" s="161"/>
      <c r="P613" s="170"/>
      <c r="Q613" s="170"/>
      <c r="R613"/>
      <c r="S613"/>
      <c r="T613"/>
    </row>
    <row r="614" spans="1:20" ht="13.5" customHeight="1" x14ac:dyDescent="0.2">
      <c r="A614" s="53"/>
      <c r="B614" s="54">
        <v>5514</v>
      </c>
      <c r="C614" s="55" t="s">
        <v>338</v>
      </c>
      <c r="D614" s="28">
        <v>2446</v>
      </c>
      <c r="E614" s="172">
        <v>2300</v>
      </c>
      <c r="F614" s="28"/>
      <c r="G614" s="324"/>
      <c r="H614" s="172">
        <f t="shared" si="132"/>
        <v>2300</v>
      </c>
      <c r="I614" s="230"/>
      <c r="J614" s="173"/>
      <c r="K614" s="173"/>
      <c r="L614" s="173">
        <v>2300</v>
      </c>
      <c r="M614" s="173">
        <v>1111.7</v>
      </c>
      <c r="N614" s="251">
        <v>1800</v>
      </c>
      <c r="O614" s="161"/>
      <c r="P614" s="170"/>
      <c r="Q614" s="170"/>
      <c r="R614"/>
      <c r="S614"/>
      <c r="T614"/>
    </row>
    <row r="615" spans="1:20" ht="13.5" customHeight="1" x14ac:dyDescent="0.2">
      <c r="A615" s="53"/>
      <c r="B615" s="54">
        <v>5515</v>
      </c>
      <c r="C615" s="55" t="s">
        <v>339</v>
      </c>
      <c r="D615" s="28"/>
      <c r="E615" s="172">
        <v>100</v>
      </c>
      <c r="F615" s="28"/>
      <c r="G615" s="324"/>
      <c r="H615" s="172">
        <f t="shared" si="132"/>
        <v>100</v>
      </c>
      <c r="I615" s="230"/>
      <c r="J615" s="173">
        <v>0</v>
      </c>
      <c r="K615" s="173"/>
      <c r="L615" s="173">
        <v>100</v>
      </c>
      <c r="M615" s="173">
        <v>796.01</v>
      </c>
      <c r="N615" s="251">
        <v>200</v>
      </c>
      <c r="O615" s="161"/>
      <c r="P615" s="170"/>
      <c r="Q615" s="170"/>
      <c r="R615"/>
      <c r="S615"/>
      <c r="T615"/>
    </row>
    <row r="616" spans="1:20" ht="13.5" customHeight="1" x14ac:dyDescent="0.2">
      <c r="A616" s="53"/>
      <c r="B616" s="54">
        <v>5522</v>
      </c>
      <c r="C616" s="55" t="s">
        <v>173</v>
      </c>
      <c r="D616" s="28">
        <v>0</v>
      </c>
      <c r="E616" s="172">
        <v>220</v>
      </c>
      <c r="F616" s="28"/>
      <c r="G616" s="324"/>
      <c r="H616" s="172">
        <f t="shared" si="132"/>
        <v>220</v>
      </c>
      <c r="I616" s="230"/>
      <c r="J616" s="173"/>
      <c r="K616" s="173"/>
      <c r="L616" s="173">
        <v>220</v>
      </c>
      <c r="M616" s="173">
        <v>206</v>
      </c>
      <c r="N616" s="251">
        <v>290</v>
      </c>
      <c r="O616" s="161"/>
      <c r="P616" s="170"/>
      <c r="Q616" s="170"/>
      <c r="R616"/>
      <c r="S616"/>
      <c r="T616"/>
    </row>
    <row r="617" spans="1:20" ht="13.5" customHeight="1" x14ac:dyDescent="0.2">
      <c r="A617" s="53"/>
      <c r="B617" s="54">
        <v>5523</v>
      </c>
      <c r="C617" s="55" t="s">
        <v>317</v>
      </c>
      <c r="D617" s="28">
        <v>3500</v>
      </c>
      <c r="E617" s="172">
        <v>3500</v>
      </c>
      <c r="F617" s="28"/>
      <c r="G617" s="324"/>
      <c r="H617" s="172">
        <f t="shared" si="132"/>
        <v>3500</v>
      </c>
      <c r="I617" s="230"/>
      <c r="J617" s="173"/>
      <c r="K617" s="173"/>
      <c r="L617" s="173">
        <v>3500</v>
      </c>
      <c r="M617" s="173">
        <v>2976.95</v>
      </c>
      <c r="N617" s="251">
        <v>3500</v>
      </c>
      <c r="O617" s="161"/>
      <c r="P617" s="170"/>
      <c r="Q617" s="170"/>
      <c r="R617"/>
      <c r="S617"/>
      <c r="T617"/>
    </row>
    <row r="618" spans="1:20" ht="13.5" customHeight="1" x14ac:dyDescent="0.2">
      <c r="A618" s="53"/>
      <c r="B618" s="54">
        <v>5525</v>
      </c>
      <c r="C618" s="55" t="s">
        <v>340</v>
      </c>
      <c r="D618" s="28">
        <v>303</v>
      </c>
      <c r="E618" s="172">
        <v>500</v>
      </c>
      <c r="F618" s="28"/>
      <c r="G618" s="324"/>
      <c r="H618" s="172">
        <f t="shared" si="132"/>
        <v>500</v>
      </c>
      <c r="I618" s="230"/>
      <c r="J618" s="173">
        <v>-100</v>
      </c>
      <c r="K618" s="173"/>
      <c r="L618" s="173">
        <v>400</v>
      </c>
      <c r="M618" s="173">
        <v>269.99</v>
      </c>
      <c r="N618" s="251">
        <v>400</v>
      </c>
      <c r="O618" s="161"/>
      <c r="P618" s="170"/>
      <c r="Q618" s="170"/>
      <c r="R618"/>
      <c r="S618"/>
      <c r="T618"/>
    </row>
    <row r="619" spans="1:20" ht="13.5" customHeight="1" x14ac:dyDescent="0.2">
      <c r="A619" s="78" t="s">
        <v>341</v>
      </c>
      <c r="B619" s="79"/>
      <c r="C619" s="104" t="s">
        <v>342</v>
      </c>
      <c r="D619" s="92">
        <f>+D620+D621</f>
        <v>15786</v>
      </c>
      <c r="E619" s="90">
        <f>+E620+E621</f>
        <v>17240</v>
      </c>
      <c r="F619" s="90">
        <f t="shared" ref="F619:I619" si="142">+F620+F621</f>
        <v>0</v>
      </c>
      <c r="G619" s="86">
        <f t="shared" si="142"/>
        <v>0</v>
      </c>
      <c r="H619" s="90">
        <f t="shared" si="142"/>
        <v>18845</v>
      </c>
      <c r="I619" s="289">
        <f t="shared" si="142"/>
        <v>1605</v>
      </c>
      <c r="J619" s="86">
        <f>+J620+J621</f>
        <v>-200</v>
      </c>
      <c r="K619" s="86">
        <f t="shared" ref="K619:M619" si="143">+K620+K621</f>
        <v>0</v>
      </c>
      <c r="L619" s="86">
        <f t="shared" si="143"/>
        <v>18645</v>
      </c>
      <c r="M619" s="86">
        <f t="shared" si="143"/>
        <v>14806.720000000001</v>
      </c>
      <c r="N619" s="250">
        <f>+N620+N621</f>
        <v>19295</v>
      </c>
      <c r="O619" s="161"/>
      <c r="P619" s="170"/>
      <c r="Q619" s="170"/>
      <c r="R619"/>
      <c r="S619"/>
      <c r="T619"/>
    </row>
    <row r="620" spans="1:20" ht="13.5" customHeight="1" x14ac:dyDescent="0.2">
      <c r="A620" s="53"/>
      <c r="B620" s="60" t="s">
        <v>137</v>
      </c>
      <c r="C620" s="61" t="s">
        <v>138</v>
      </c>
      <c r="D620" s="27">
        <v>9634</v>
      </c>
      <c r="E620" s="168">
        <v>10120</v>
      </c>
      <c r="F620" s="29"/>
      <c r="G620" s="324"/>
      <c r="H620" s="312">
        <f t="shared" si="132"/>
        <v>11725</v>
      </c>
      <c r="I620" s="228">
        <v>1605</v>
      </c>
      <c r="J620" s="201"/>
      <c r="K620" s="201"/>
      <c r="L620" s="201">
        <v>11725</v>
      </c>
      <c r="M620" s="201">
        <v>10286.52</v>
      </c>
      <c r="N620" s="246">
        <v>11725</v>
      </c>
      <c r="O620" s="161"/>
      <c r="P620" s="170"/>
      <c r="Q620" s="170"/>
      <c r="R620"/>
      <c r="S620"/>
      <c r="T620"/>
    </row>
    <row r="621" spans="1:20" ht="13.5" customHeight="1" x14ac:dyDescent="0.2">
      <c r="A621" s="53"/>
      <c r="B621" s="60" t="s">
        <v>139</v>
      </c>
      <c r="C621" s="61" t="s">
        <v>140</v>
      </c>
      <c r="D621" s="29">
        <f>+D622+D623+D624+D629+D630+D631+D632+D633+D634</f>
        <v>6152</v>
      </c>
      <c r="E621" s="168">
        <f>+E622+E623+E624+E629+E630+E631+E632+E633+E634</f>
        <v>7120</v>
      </c>
      <c r="F621" s="29">
        <f>+F622+F623+F624+F629+F630+F631+F632+F633+F634</f>
        <v>0</v>
      </c>
      <c r="G621" s="324"/>
      <c r="H621" s="172">
        <f t="shared" si="132"/>
        <v>7120</v>
      </c>
      <c r="I621" s="228">
        <f>+I622+I623+I624+I629+I630+I631+I632+I633+I634</f>
        <v>0</v>
      </c>
      <c r="J621" s="201">
        <f>+J622+J623+J624+J629+J630+J631+J632+J633+J634</f>
        <v>-200</v>
      </c>
      <c r="K621" s="201">
        <f t="shared" ref="K621:M621" si="144">+K622+K623+K624+K629+K630+K631+K632+K633+K634</f>
        <v>0</v>
      </c>
      <c r="L621" s="201">
        <f>+L622+L623+L624+L629+L630+L631+L632+L633+L634</f>
        <v>6920</v>
      </c>
      <c r="M621" s="201">
        <f t="shared" si="144"/>
        <v>4520.2</v>
      </c>
      <c r="N621" s="245">
        <f>+N622+N623+N624+N629+N630+N631+N632+N633+N634</f>
        <v>7570</v>
      </c>
      <c r="O621" s="161"/>
      <c r="P621" s="170"/>
      <c r="Q621" s="170"/>
      <c r="R621"/>
      <c r="S621"/>
      <c r="T621"/>
    </row>
    <row r="622" spans="1:20" ht="13.5" customHeight="1" x14ac:dyDescent="0.2">
      <c r="A622" s="53"/>
      <c r="B622" s="54">
        <v>5500</v>
      </c>
      <c r="C622" s="55" t="s">
        <v>215</v>
      </c>
      <c r="D622" s="28">
        <v>1163</v>
      </c>
      <c r="E622" s="172">
        <v>1450</v>
      </c>
      <c r="F622" s="28"/>
      <c r="G622" s="324"/>
      <c r="H622" s="172">
        <f t="shared" si="132"/>
        <v>1450</v>
      </c>
      <c r="I622" s="230"/>
      <c r="J622" s="173">
        <v>-200</v>
      </c>
      <c r="K622" s="173"/>
      <c r="L622" s="173">
        <v>1250</v>
      </c>
      <c r="M622" s="173">
        <v>1236</v>
      </c>
      <c r="N622" s="251">
        <v>1500</v>
      </c>
      <c r="O622" s="161"/>
      <c r="P622" s="170"/>
      <c r="Q622" s="170"/>
      <c r="R622"/>
      <c r="S622"/>
      <c r="T622"/>
    </row>
    <row r="623" spans="1:20" ht="13.5" customHeight="1" x14ac:dyDescent="0.2">
      <c r="A623" s="53"/>
      <c r="B623" s="54">
        <v>5504</v>
      </c>
      <c r="C623" s="55" t="s">
        <v>154</v>
      </c>
      <c r="D623" s="28">
        <v>23</v>
      </c>
      <c r="E623" s="172">
        <v>100</v>
      </c>
      <c r="F623" s="28"/>
      <c r="G623" s="324"/>
      <c r="H623" s="172">
        <f t="shared" si="132"/>
        <v>100</v>
      </c>
      <c r="I623" s="230"/>
      <c r="J623" s="173"/>
      <c r="K623" s="173"/>
      <c r="L623" s="173">
        <v>100</v>
      </c>
      <c r="M623" s="173">
        <v>4.2</v>
      </c>
      <c r="N623" s="251">
        <v>50</v>
      </c>
      <c r="O623" s="161"/>
      <c r="P623" s="170"/>
      <c r="Q623" s="170"/>
      <c r="R623"/>
      <c r="S623"/>
      <c r="T623"/>
    </row>
    <row r="624" spans="1:20" ht="13.5" customHeight="1" x14ac:dyDescent="0.2">
      <c r="A624" s="53"/>
      <c r="B624" s="54">
        <v>5511</v>
      </c>
      <c r="C624" s="55" t="s">
        <v>262</v>
      </c>
      <c r="D624" s="28">
        <f>SUM(D625:D628)</f>
        <v>2022</v>
      </c>
      <c r="E624" s="172">
        <v>2500</v>
      </c>
      <c r="F624" s="28"/>
      <c r="G624" s="324"/>
      <c r="H624" s="172">
        <f t="shared" si="132"/>
        <v>2500</v>
      </c>
      <c r="I624" s="230"/>
      <c r="J624" s="173">
        <f>SUM(J625:J628)</f>
        <v>0</v>
      </c>
      <c r="K624" s="173"/>
      <c r="L624" s="173">
        <v>2500</v>
      </c>
      <c r="M624" s="173">
        <f>+M625+M626+M627+M628</f>
        <v>996</v>
      </c>
      <c r="N624" s="251">
        <f>+N625+N626+N627+N628</f>
        <v>2450</v>
      </c>
      <c r="O624" s="161"/>
      <c r="P624" s="170"/>
      <c r="Q624" s="170"/>
      <c r="R624"/>
      <c r="S624"/>
      <c r="T624"/>
    </row>
    <row r="625" spans="1:20" ht="13.5" customHeight="1" x14ac:dyDescent="0.2">
      <c r="A625" s="53"/>
      <c r="B625" s="54"/>
      <c r="C625" s="115" t="s">
        <v>156</v>
      </c>
      <c r="D625" s="28">
        <v>336</v>
      </c>
      <c r="E625" s="172"/>
      <c r="F625" s="28"/>
      <c r="G625" s="324"/>
      <c r="H625" s="172"/>
      <c r="I625" s="230"/>
      <c r="J625" s="173"/>
      <c r="K625" s="173"/>
      <c r="L625" s="173"/>
      <c r="M625" s="173"/>
      <c r="N625" s="251">
        <v>500</v>
      </c>
      <c r="O625" s="161"/>
      <c r="P625" s="170"/>
      <c r="Q625" s="170"/>
      <c r="R625"/>
      <c r="S625"/>
      <c r="T625"/>
    </row>
    <row r="626" spans="1:20" ht="13.5" customHeight="1" x14ac:dyDescent="0.2">
      <c r="A626" s="53"/>
      <c r="B626" s="54"/>
      <c r="C626" s="115" t="s">
        <v>242</v>
      </c>
      <c r="D626" s="28">
        <v>574</v>
      </c>
      <c r="E626" s="172"/>
      <c r="F626" s="28"/>
      <c r="G626" s="324"/>
      <c r="H626" s="172">
        <f t="shared" si="132"/>
        <v>0</v>
      </c>
      <c r="I626" s="230"/>
      <c r="J626" s="173"/>
      <c r="K626" s="173"/>
      <c r="L626" s="173"/>
      <c r="M626" s="173">
        <v>195</v>
      </c>
      <c r="N626" s="251">
        <v>700</v>
      </c>
      <c r="O626" s="161"/>
      <c r="P626" s="170"/>
      <c r="Q626" s="170"/>
      <c r="R626"/>
      <c r="S626"/>
      <c r="T626"/>
    </row>
    <row r="627" spans="1:20" ht="13.5" customHeight="1" x14ac:dyDescent="0.2">
      <c r="A627" s="53"/>
      <c r="B627" s="54"/>
      <c r="C627" s="115" t="s">
        <v>343</v>
      </c>
      <c r="D627" s="28">
        <v>12</v>
      </c>
      <c r="E627" s="172"/>
      <c r="F627" s="28"/>
      <c r="G627" s="324"/>
      <c r="H627" s="172">
        <f t="shared" si="132"/>
        <v>0</v>
      </c>
      <c r="I627" s="230"/>
      <c r="J627" s="173"/>
      <c r="K627" s="173"/>
      <c r="L627" s="173"/>
      <c r="M627" s="173">
        <v>18</v>
      </c>
      <c r="N627" s="251">
        <v>50</v>
      </c>
      <c r="O627" s="161"/>
      <c r="P627" s="170"/>
      <c r="Q627" s="170"/>
      <c r="R627"/>
      <c r="S627"/>
      <c r="T627"/>
    </row>
    <row r="628" spans="1:20" ht="13.5" customHeight="1" x14ac:dyDescent="0.2">
      <c r="A628" s="53"/>
      <c r="B628" s="54"/>
      <c r="C628" s="115" t="s">
        <v>323</v>
      </c>
      <c r="D628" s="28">
        <v>1100</v>
      </c>
      <c r="E628" s="172"/>
      <c r="F628" s="28"/>
      <c r="G628" s="324"/>
      <c r="H628" s="172">
        <f t="shared" si="132"/>
        <v>0</v>
      </c>
      <c r="I628" s="230"/>
      <c r="J628" s="173"/>
      <c r="K628" s="173"/>
      <c r="L628" s="173"/>
      <c r="M628" s="173">
        <v>783</v>
      </c>
      <c r="N628" s="251">
        <v>1200</v>
      </c>
      <c r="O628" s="161"/>
      <c r="P628" s="170"/>
      <c r="Q628" s="170"/>
      <c r="R628"/>
      <c r="S628"/>
      <c r="T628"/>
    </row>
    <row r="629" spans="1:20" ht="13.5" customHeight="1" x14ac:dyDescent="0.2">
      <c r="A629" s="53"/>
      <c r="B629" s="54">
        <v>5513</v>
      </c>
      <c r="C629" s="55" t="s">
        <v>286</v>
      </c>
      <c r="D629" s="28">
        <v>79</v>
      </c>
      <c r="E629" s="172">
        <v>100</v>
      </c>
      <c r="F629" s="28"/>
      <c r="G629" s="324"/>
      <c r="H629" s="172">
        <f t="shared" si="132"/>
        <v>100</v>
      </c>
      <c r="I629" s="230"/>
      <c r="J629" s="173"/>
      <c r="K629" s="173"/>
      <c r="L629" s="173">
        <v>100</v>
      </c>
      <c r="M629" s="173">
        <v>22</v>
      </c>
      <c r="N629" s="251">
        <v>100</v>
      </c>
      <c r="O629" s="161"/>
      <c r="P629" s="170"/>
      <c r="Q629" s="170"/>
      <c r="R629"/>
      <c r="S629"/>
      <c r="T629"/>
    </row>
    <row r="630" spans="1:20" ht="13.5" customHeight="1" x14ac:dyDescent="0.2">
      <c r="A630" s="53"/>
      <c r="B630" s="54">
        <v>5514</v>
      </c>
      <c r="C630" s="55" t="s">
        <v>338</v>
      </c>
      <c r="D630" s="28">
        <v>1097</v>
      </c>
      <c r="E630" s="172">
        <v>1100</v>
      </c>
      <c r="F630" s="28"/>
      <c r="G630" s="324"/>
      <c r="H630" s="172">
        <f t="shared" si="132"/>
        <v>1100</v>
      </c>
      <c r="I630" s="230"/>
      <c r="J630" s="173"/>
      <c r="K630" s="173"/>
      <c r="L630" s="173">
        <v>1100</v>
      </c>
      <c r="M630" s="173">
        <v>919</v>
      </c>
      <c r="N630" s="251">
        <v>1100</v>
      </c>
      <c r="O630" s="161"/>
      <c r="P630" s="170"/>
      <c r="Q630" s="170"/>
      <c r="R630"/>
      <c r="S630"/>
      <c r="T630"/>
    </row>
    <row r="631" spans="1:20" ht="13.5" customHeight="1" x14ac:dyDescent="0.2">
      <c r="A631" s="53"/>
      <c r="B631" s="54">
        <v>5515</v>
      </c>
      <c r="C631" s="55" t="s">
        <v>339</v>
      </c>
      <c r="D631" s="28">
        <v>60</v>
      </c>
      <c r="E631" s="172">
        <v>0</v>
      </c>
      <c r="F631" s="28"/>
      <c r="G631" s="324"/>
      <c r="H631" s="172">
        <f t="shared" ref="H631:H697" si="145">E631+I631</f>
        <v>0</v>
      </c>
      <c r="I631" s="230"/>
      <c r="J631" s="173"/>
      <c r="K631" s="173"/>
      <c r="L631" s="173"/>
      <c r="M631" s="173"/>
      <c r="N631" s="251"/>
      <c r="O631" s="161"/>
      <c r="P631" s="170"/>
      <c r="Q631" s="170"/>
      <c r="R631"/>
      <c r="S631"/>
      <c r="T631"/>
    </row>
    <row r="632" spans="1:20" ht="13.5" customHeight="1" x14ac:dyDescent="0.2">
      <c r="A632" s="53"/>
      <c r="B632" s="54">
        <v>5522</v>
      </c>
      <c r="C632" s="55" t="s">
        <v>344</v>
      </c>
      <c r="D632" s="28">
        <v>0</v>
      </c>
      <c r="E632" s="172">
        <v>220</v>
      </c>
      <c r="F632" s="28"/>
      <c r="G632" s="324"/>
      <c r="H632" s="172">
        <f t="shared" si="145"/>
        <v>220</v>
      </c>
      <c r="I632" s="230"/>
      <c r="J632" s="173"/>
      <c r="K632" s="173"/>
      <c r="L632" s="173">
        <v>220</v>
      </c>
      <c r="M632" s="173"/>
      <c r="N632" s="251">
        <v>220</v>
      </c>
      <c r="O632" s="161"/>
      <c r="P632" s="170"/>
      <c r="Q632" s="170"/>
      <c r="R632"/>
      <c r="S632"/>
      <c r="T632"/>
    </row>
    <row r="633" spans="1:20" ht="13.5" customHeight="1" x14ac:dyDescent="0.2">
      <c r="A633" s="53"/>
      <c r="B633" s="54">
        <v>5523</v>
      </c>
      <c r="C633" s="55" t="s">
        <v>317</v>
      </c>
      <c r="D633" s="28">
        <v>1500</v>
      </c>
      <c r="E633" s="172">
        <v>1500</v>
      </c>
      <c r="F633" s="28"/>
      <c r="G633" s="324"/>
      <c r="H633" s="172">
        <f t="shared" si="145"/>
        <v>1500</v>
      </c>
      <c r="I633" s="230"/>
      <c r="J633" s="173"/>
      <c r="K633" s="173"/>
      <c r="L633" s="173">
        <v>1500</v>
      </c>
      <c r="M633" s="173">
        <v>1313</v>
      </c>
      <c r="N633" s="251">
        <v>2000</v>
      </c>
      <c r="O633" s="161"/>
      <c r="P633" s="170"/>
      <c r="Q633" s="170"/>
      <c r="R633"/>
      <c r="S633"/>
      <c r="T633"/>
    </row>
    <row r="634" spans="1:20" ht="13.5" customHeight="1" x14ac:dyDescent="0.2">
      <c r="A634" s="53"/>
      <c r="B634" s="54">
        <v>5525</v>
      </c>
      <c r="C634" s="55" t="s">
        <v>340</v>
      </c>
      <c r="D634" s="28">
        <v>208</v>
      </c>
      <c r="E634" s="172">
        <v>150</v>
      </c>
      <c r="F634" s="28"/>
      <c r="G634" s="324"/>
      <c r="H634" s="172">
        <f t="shared" si="145"/>
        <v>150</v>
      </c>
      <c r="I634" s="230"/>
      <c r="J634" s="173"/>
      <c r="K634" s="173"/>
      <c r="L634" s="173">
        <v>150</v>
      </c>
      <c r="M634" s="173">
        <v>30</v>
      </c>
      <c r="N634" s="251">
        <v>150</v>
      </c>
      <c r="O634" s="161"/>
      <c r="P634" s="170"/>
      <c r="Q634" s="170"/>
      <c r="R634"/>
      <c r="S634"/>
      <c r="T634"/>
    </row>
    <row r="635" spans="1:20" ht="13.5" customHeight="1" x14ac:dyDescent="0.2">
      <c r="A635" s="78" t="s">
        <v>345</v>
      </c>
      <c r="B635" s="79"/>
      <c r="C635" s="104" t="s">
        <v>346</v>
      </c>
      <c r="D635" s="92">
        <f>+D636+D637</f>
        <v>17858</v>
      </c>
      <c r="E635" s="90">
        <f>+E636+E637</f>
        <v>21515</v>
      </c>
      <c r="F635" s="90">
        <f t="shared" ref="F635:H635" si="146">+F636+F637</f>
        <v>0</v>
      </c>
      <c r="G635" s="86">
        <f t="shared" si="146"/>
        <v>0</v>
      </c>
      <c r="H635" s="90">
        <f t="shared" si="146"/>
        <v>23120</v>
      </c>
      <c r="I635" s="289">
        <f>+I636+I637</f>
        <v>1605</v>
      </c>
      <c r="J635" s="86">
        <f>+J636+J637</f>
        <v>-1440</v>
      </c>
      <c r="K635" s="86">
        <f t="shared" ref="K635:M635" si="147">+K636+K637</f>
        <v>0</v>
      </c>
      <c r="L635" s="86">
        <f t="shared" si="147"/>
        <v>21680</v>
      </c>
      <c r="M635" s="86">
        <f t="shared" si="147"/>
        <v>18493.59</v>
      </c>
      <c r="N635" s="89">
        <f>+N636+N637</f>
        <v>23120</v>
      </c>
      <c r="O635" s="161"/>
      <c r="P635" s="170"/>
      <c r="Q635" s="170"/>
      <c r="R635"/>
      <c r="S635"/>
      <c r="T635"/>
    </row>
    <row r="636" spans="1:20" ht="13.5" customHeight="1" x14ac:dyDescent="0.2">
      <c r="A636" s="53"/>
      <c r="B636" s="60" t="s">
        <v>137</v>
      </c>
      <c r="C636" s="61" t="s">
        <v>138</v>
      </c>
      <c r="D636" s="27">
        <v>10519</v>
      </c>
      <c r="E636" s="168">
        <v>12845</v>
      </c>
      <c r="F636" s="29"/>
      <c r="G636" s="324"/>
      <c r="H636" s="172">
        <f t="shared" si="145"/>
        <v>14450</v>
      </c>
      <c r="I636" s="228">
        <v>1605</v>
      </c>
      <c r="J636" s="201"/>
      <c r="K636" s="201"/>
      <c r="L636" s="201">
        <v>14450</v>
      </c>
      <c r="M636" s="201">
        <v>11932.65</v>
      </c>
      <c r="N636" s="246">
        <v>14450</v>
      </c>
      <c r="O636" s="161"/>
      <c r="P636" s="170"/>
      <c r="Q636" s="170"/>
      <c r="R636"/>
      <c r="S636"/>
      <c r="T636"/>
    </row>
    <row r="637" spans="1:20" ht="13.5" customHeight="1" x14ac:dyDescent="0.2">
      <c r="A637" s="53"/>
      <c r="B637" s="60" t="s">
        <v>139</v>
      </c>
      <c r="C637" s="61" t="s">
        <v>140</v>
      </c>
      <c r="D637" s="29">
        <f>SUM(D638:D648)</f>
        <v>7339</v>
      </c>
      <c r="E637" s="168">
        <f>+E638+E640+E641+E643+E644+E645+E646+E647+E648</f>
        <v>8670</v>
      </c>
      <c r="F637" s="29">
        <f>+F638+F640+F641+F643+F644+F645+F646+F647+F648</f>
        <v>0</v>
      </c>
      <c r="G637" s="324"/>
      <c r="H637" s="172">
        <f t="shared" si="145"/>
        <v>8670</v>
      </c>
      <c r="I637" s="228">
        <f>+I638+I640+I641+I643+I644+I645+I646+I647+I648</f>
        <v>0</v>
      </c>
      <c r="J637" s="201">
        <f>+J638+J639+J640+J641+J643+J644+J645+J646+J647+J648</f>
        <v>-1440</v>
      </c>
      <c r="K637" s="201">
        <f t="shared" ref="K637:M637" si="148">+K638+K639+K640+K641+K643+K644+K645+K646+K647+K648</f>
        <v>0</v>
      </c>
      <c r="L637" s="201">
        <f t="shared" si="148"/>
        <v>7230</v>
      </c>
      <c r="M637" s="201">
        <f t="shared" si="148"/>
        <v>6560.94</v>
      </c>
      <c r="N637" s="245">
        <f>+N638+N639+N640+N641+N642+N643+N644+N645+N646+N647+N648</f>
        <v>8670</v>
      </c>
      <c r="O637" s="161"/>
      <c r="P637" s="170"/>
      <c r="Q637" s="170"/>
      <c r="R637"/>
      <c r="S637"/>
      <c r="T637"/>
    </row>
    <row r="638" spans="1:20" ht="13.5" customHeight="1" x14ac:dyDescent="0.2">
      <c r="A638" s="53"/>
      <c r="B638" s="54">
        <v>5500</v>
      </c>
      <c r="C638" s="55" t="s">
        <v>215</v>
      </c>
      <c r="D638" s="28">
        <v>1492</v>
      </c>
      <c r="E638" s="172">
        <v>1850</v>
      </c>
      <c r="F638" s="28"/>
      <c r="G638" s="324"/>
      <c r="H638" s="172">
        <f t="shared" si="145"/>
        <v>1850</v>
      </c>
      <c r="I638" s="230"/>
      <c r="J638" s="173"/>
      <c r="K638" s="173"/>
      <c r="L638" s="173"/>
      <c r="M638" s="173"/>
      <c r="N638" s="251">
        <v>1850</v>
      </c>
      <c r="O638" s="161"/>
      <c r="P638" s="170"/>
      <c r="Q638" s="170"/>
      <c r="R638"/>
      <c r="S638"/>
      <c r="T638"/>
    </row>
    <row r="639" spans="1:20" ht="13.5" customHeight="1" x14ac:dyDescent="0.2">
      <c r="A639" s="53"/>
      <c r="B639" s="54">
        <v>5503</v>
      </c>
      <c r="C639" s="55" t="s">
        <v>143</v>
      </c>
      <c r="D639" s="28">
        <v>40</v>
      </c>
      <c r="E639" s="172"/>
      <c r="F639" s="28"/>
      <c r="G639" s="324"/>
      <c r="H639" s="172">
        <f t="shared" si="145"/>
        <v>0</v>
      </c>
      <c r="I639" s="230"/>
      <c r="J639" s="173">
        <v>-240</v>
      </c>
      <c r="K639" s="173"/>
      <c r="L639" s="173">
        <v>1850</v>
      </c>
      <c r="M639" s="173">
        <v>1812</v>
      </c>
      <c r="N639" s="251"/>
      <c r="O639" s="161"/>
      <c r="P639" s="170"/>
      <c r="Q639" s="170"/>
      <c r="R639"/>
      <c r="S639"/>
      <c r="T639"/>
    </row>
    <row r="640" spans="1:20" ht="13.5" customHeight="1" x14ac:dyDescent="0.2">
      <c r="A640" s="53"/>
      <c r="B640" s="54">
        <v>5504</v>
      </c>
      <c r="C640" s="55" t="s">
        <v>154</v>
      </c>
      <c r="D640" s="28">
        <v>145</v>
      </c>
      <c r="E640" s="172">
        <v>1190</v>
      </c>
      <c r="F640" s="28"/>
      <c r="G640" s="324"/>
      <c r="H640" s="172">
        <f t="shared" si="145"/>
        <v>1190</v>
      </c>
      <c r="I640" s="230"/>
      <c r="J640" s="173">
        <v>-700</v>
      </c>
      <c r="K640" s="173"/>
      <c r="L640" s="173">
        <v>250</v>
      </c>
      <c r="M640" s="173">
        <v>70</v>
      </c>
      <c r="N640" s="251">
        <v>400</v>
      </c>
      <c r="O640" s="161"/>
      <c r="P640" s="170"/>
      <c r="Q640" s="170"/>
      <c r="R640"/>
      <c r="S640"/>
      <c r="T640"/>
    </row>
    <row r="641" spans="1:20" ht="13.5" customHeight="1" x14ac:dyDescent="0.2">
      <c r="A641" s="53"/>
      <c r="B641" s="54">
        <v>5511</v>
      </c>
      <c r="C641" s="55" t="s">
        <v>262</v>
      </c>
      <c r="D641" s="28">
        <v>101</v>
      </c>
      <c r="E641" s="172">
        <v>100</v>
      </c>
      <c r="F641" s="28"/>
      <c r="G641" s="324"/>
      <c r="H641" s="172">
        <f t="shared" si="145"/>
        <v>100</v>
      </c>
      <c r="I641" s="230"/>
      <c r="J641" s="173"/>
      <c r="K641" s="173"/>
      <c r="L641" s="173">
        <v>100</v>
      </c>
      <c r="M641" s="173">
        <v>78</v>
      </c>
      <c r="N641" s="251">
        <v>100</v>
      </c>
      <c r="O641" s="161"/>
      <c r="P641" s="170"/>
      <c r="Q641" s="170"/>
      <c r="R641"/>
      <c r="S641"/>
      <c r="T641"/>
    </row>
    <row r="642" spans="1:20" ht="13.5" customHeight="1" x14ac:dyDescent="0.2">
      <c r="A642" s="53"/>
      <c r="B642" s="54">
        <v>5513</v>
      </c>
      <c r="C642" s="55" t="s">
        <v>286</v>
      </c>
      <c r="D642" s="28"/>
      <c r="E642" s="172"/>
      <c r="F642" s="28"/>
      <c r="G642" s="324"/>
      <c r="H642" s="172"/>
      <c r="I642" s="230"/>
      <c r="J642" s="173"/>
      <c r="K642" s="173"/>
      <c r="L642" s="173"/>
      <c r="M642" s="173"/>
      <c r="N642" s="251">
        <v>70</v>
      </c>
      <c r="O642" s="161"/>
      <c r="P642" s="170"/>
      <c r="Q642" s="170"/>
      <c r="R642"/>
      <c r="S642"/>
      <c r="T642"/>
    </row>
    <row r="643" spans="1:20" ht="13.5" customHeight="1" x14ac:dyDescent="0.2">
      <c r="A643" s="53"/>
      <c r="B643" s="54">
        <v>5514</v>
      </c>
      <c r="C643" s="55" t="s">
        <v>338</v>
      </c>
      <c r="D643" s="28">
        <v>917</v>
      </c>
      <c r="E643" s="172">
        <v>1000</v>
      </c>
      <c r="F643" s="28"/>
      <c r="G643" s="324"/>
      <c r="H643" s="172">
        <f t="shared" si="145"/>
        <v>1000</v>
      </c>
      <c r="I643" s="230"/>
      <c r="J643" s="173"/>
      <c r="K643" s="173"/>
      <c r="L643" s="173">
        <v>1000</v>
      </c>
      <c r="M643" s="173">
        <v>793.58</v>
      </c>
      <c r="N643" s="251">
        <v>1000</v>
      </c>
      <c r="O643" s="161"/>
      <c r="P643" s="170"/>
      <c r="Q643" s="170"/>
      <c r="R643"/>
      <c r="S643"/>
      <c r="T643"/>
    </row>
    <row r="644" spans="1:20" ht="13.5" customHeight="1" x14ac:dyDescent="0.2">
      <c r="A644" s="53"/>
      <c r="B644" s="54">
        <v>5515</v>
      </c>
      <c r="C644" s="55" t="s">
        <v>339</v>
      </c>
      <c r="D644" s="28">
        <v>748</v>
      </c>
      <c r="E644" s="172">
        <v>200</v>
      </c>
      <c r="F644" s="28"/>
      <c r="G644" s="324"/>
      <c r="H644" s="172">
        <f t="shared" si="145"/>
        <v>200</v>
      </c>
      <c r="I644" s="230"/>
      <c r="J644" s="173"/>
      <c r="K644" s="173"/>
      <c r="L644" s="173">
        <v>200</v>
      </c>
      <c r="M644" s="173">
        <v>126</v>
      </c>
      <c r="N644" s="251">
        <v>700</v>
      </c>
      <c r="O644" s="161"/>
      <c r="P644" s="170"/>
      <c r="Q644" s="170"/>
      <c r="R644"/>
      <c r="S644"/>
      <c r="T644"/>
    </row>
    <row r="645" spans="1:20" ht="13.5" customHeight="1" x14ac:dyDescent="0.2">
      <c r="A645" s="53"/>
      <c r="B645" s="54">
        <v>5522</v>
      </c>
      <c r="C645" s="55" t="s">
        <v>344</v>
      </c>
      <c r="D645" s="28">
        <v>56</v>
      </c>
      <c r="E645" s="172">
        <v>30</v>
      </c>
      <c r="F645" s="28"/>
      <c r="G645" s="324"/>
      <c r="H645" s="172">
        <f t="shared" si="145"/>
        <v>30</v>
      </c>
      <c r="I645" s="230"/>
      <c r="J645" s="173"/>
      <c r="K645" s="173"/>
      <c r="L645" s="173">
        <v>30</v>
      </c>
      <c r="M645" s="173">
        <v>0</v>
      </c>
      <c r="N645" s="251">
        <v>100</v>
      </c>
      <c r="O645" s="161"/>
      <c r="P645" s="170"/>
      <c r="Q645" s="170"/>
      <c r="R645"/>
      <c r="S645"/>
      <c r="T645"/>
    </row>
    <row r="646" spans="1:20" ht="13.5" customHeight="1" x14ac:dyDescent="0.2">
      <c r="A646" s="53"/>
      <c r="B646" s="54">
        <v>5523</v>
      </c>
      <c r="C646" s="55" t="s">
        <v>317</v>
      </c>
      <c r="D646" s="28">
        <v>2425</v>
      </c>
      <c r="E646" s="172">
        <v>2500</v>
      </c>
      <c r="F646" s="28"/>
      <c r="G646" s="324"/>
      <c r="H646" s="172">
        <f t="shared" si="145"/>
        <v>2500</v>
      </c>
      <c r="I646" s="230"/>
      <c r="J646" s="173"/>
      <c r="K646" s="173"/>
      <c r="L646" s="173">
        <v>2500</v>
      </c>
      <c r="M646" s="173">
        <v>2481.15</v>
      </c>
      <c r="N646" s="251">
        <v>2600</v>
      </c>
      <c r="O646" s="161"/>
      <c r="P646" s="170"/>
      <c r="Q646" s="170"/>
      <c r="R646"/>
      <c r="S646"/>
      <c r="T646"/>
    </row>
    <row r="647" spans="1:20" ht="13.5" customHeight="1" x14ac:dyDescent="0.2">
      <c r="A647" s="53"/>
      <c r="B647" s="54">
        <v>5525</v>
      </c>
      <c r="C647" s="55" t="s">
        <v>340</v>
      </c>
      <c r="D647" s="28">
        <v>1415</v>
      </c>
      <c r="E647" s="172">
        <v>1800</v>
      </c>
      <c r="F647" s="28"/>
      <c r="G647" s="324"/>
      <c r="H647" s="172">
        <f t="shared" si="145"/>
        <v>1800</v>
      </c>
      <c r="I647" s="230"/>
      <c r="J647" s="173">
        <v>-500</v>
      </c>
      <c r="K647" s="173"/>
      <c r="L647" s="173">
        <v>0</v>
      </c>
      <c r="M647" s="173">
        <v>356.26</v>
      </c>
      <c r="N647" s="251">
        <v>1850</v>
      </c>
      <c r="O647" s="161"/>
      <c r="P647" s="170"/>
      <c r="Q647" s="170"/>
      <c r="R647"/>
      <c r="S647"/>
      <c r="T647"/>
    </row>
    <row r="648" spans="1:20" ht="13.5" customHeight="1" x14ac:dyDescent="0.2">
      <c r="A648" s="53"/>
      <c r="B648" s="54">
        <v>5540</v>
      </c>
      <c r="C648" s="55" t="s">
        <v>296</v>
      </c>
      <c r="D648" s="28"/>
      <c r="E648" s="172">
        <v>0</v>
      </c>
      <c r="F648" s="28"/>
      <c r="G648" s="324"/>
      <c r="H648" s="172">
        <f t="shared" si="145"/>
        <v>0</v>
      </c>
      <c r="I648" s="230"/>
      <c r="J648" s="173"/>
      <c r="K648" s="173"/>
      <c r="L648" s="173">
        <v>1300</v>
      </c>
      <c r="M648" s="173">
        <v>843.95</v>
      </c>
      <c r="N648" s="251"/>
      <c r="O648" s="161"/>
      <c r="P648" s="170"/>
      <c r="Q648" s="170"/>
      <c r="R648"/>
      <c r="S648"/>
      <c r="T648"/>
    </row>
    <row r="649" spans="1:20" ht="13.5" customHeight="1" x14ac:dyDescent="0.2">
      <c r="A649" s="78" t="s">
        <v>347</v>
      </c>
      <c r="B649" s="79"/>
      <c r="C649" s="80" t="s">
        <v>348</v>
      </c>
      <c r="D649" s="90">
        <f>+D650+D651</f>
        <v>4819</v>
      </c>
      <c r="E649" s="90">
        <f>+E650+E651</f>
        <v>6718</v>
      </c>
      <c r="F649" s="90">
        <f t="shared" ref="F649:I649" si="149">+F650+F651</f>
        <v>0</v>
      </c>
      <c r="G649" s="86">
        <f t="shared" si="149"/>
        <v>0</v>
      </c>
      <c r="H649" s="90">
        <f t="shared" si="149"/>
        <v>6718</v>
      </c>
      <c r="I649" s="289">
        <f t="shared" si="149"/>
        <v>0</v>
      </c>
      <c r="J649" s="86">
        <f>+J650+J651</f>
        <v>0</v>
      </c>
      <c r="K649" s="86">
        <f t="shared" ref="K649:M649" si="150">+K650+K651</f>
        <v>0</v>
      </c>
      <c r="L649" s="86">
        <f t="shared" si="150"/>
        <v>6718</v>
      </c>
      <c r="M649" s="86">
        <f t="shared" si="150"/>
        <v>6355</v>
      </c>
      <c r="N649" s="250">
        <f>+N650+N651</f>
        <v>9080</v>
      </c>
      <c r="O649" s="161"/>
      <c r="P649" s="170"/>
      <c r="Q649" s="170"/>
      <c r="R649"/>
      <c r="S649"/>
      <c r="T649"/>
    </row>
    <row r="650" spans="1:20" ht="13.5" customHeight="1" x14ac:dyDescent="0.2">
      <c r="A650" s="53"/>
      <c r="B650" s="60" t="s">
        <v>137</v>
      </c>
      <c r="C650" s="61" t="s">
        <v>138</v>
      </c>
      <c r="D650" s="29">
        <v>2930</v>
      </c>
      <c r="E650" s="168">
        <v>4818</v>
      </c>
      <c r="F650" s="29"/>
      <c r="G650" s="324"/>
      <c r="H650" s="172">
        <f t="shared" si="145"/>
        <v>4818</v>
      </c>
      <c r="I650" s="228"/>
      <c r="J650" s="201">
        <v>0</v>
      </c>
      <c r="K650" s="201"/>
      <c r="L650" s="201">
        <v>4818</v>
      </c>
      <c r="M650" s="201">
        <v>4325</v>
      </c>
      <c r="N650" s="246">
        <v>5780</v>
      </c>
      <c r="O650" s="161"/>
      <c r="P650" s="170"/>
      <c r="Q650" s="170"/>
      <c r="R650"/>
      <c r="S650"/>
      <c r="T650"/>
    </row>
    <row r="651" spans="1:20" ht="13.5" customHeight="1" x14ac:dyDescent="0.2">
      <c r="A651" s="53"/>
      <c r="B651" s="60" t="s">
        <v>139</v>
      </c>
      <c r="C651" s="61" t="s">
        <v>140</v>
      </c>
      <c r="D651" s="29">
        <f>+D652+D653+D656</f>
        <v>1889</v>
      </c>
      <c r="E651" s="168">
        <f>+E653+E656</f>
        <v>1900</v>
      </c>
      <c r="F651" s="29">
        <f>+F653+F656</f>
        <v>0</v>
      </c>
      <c r="G651" s="324"/>
      <c r="H651" s="172">
        <f t="shared" si="145"/>
        <v>1900</v>
      </c>
      <c r="I651" s="228">
        <f>+I653+I656</f>
        <v>0</v>
      </c>
      <c r="J651" s="201">
        <f>+J652+J653+J654+J655+J656</f>
        <v>0</v>
      </c>
      <c r="K651" s="201">
        <f t="shared" ref="K651:M651" si="151">+K652+K653+K654+K655+K656</f>
        <v>0</v>
      </c>
      <c r="L651" s="201">
        <f t="shared" si="151"/>
        <v>1900</v>
      </c>
      <c r="M651" s="201">
        <f t="shared" si="151"/>
        <v>2030</v>
      </c>
      <c r="N651" s="246">
        <f>+N652+N653+N654+N656</f>
        <v>3300</v>
      </c>
      <c r="O651" s="161"/>
      <c r="P651" s="170"/>
      <c r="Q651" s="170"/>
      <c r="R651"/>
      <c r="S651"/>
      <c r="T651"/>
    </row>
    <row r="652" spans="1:20" ht="13.5" customHeight="1" x14ac:dyDescent="0.2">
      <c r="A652" s="53"/>
      <c r="B652" s="54">
        <v>5500</v>
      </c>
      <c r="C652" s="55" t="s">
        <v>215</v>
      </c>
      <c r="D652" s="29">
        <v>156</v>
      </c>
      <c r="E652" s="168">
        <v>100</v>
      </c>
      <c r="F652" s="29"/>
      <c r="G652" s="324"/>
      <c r="H652" s="172">
        <f t="shared" si="145"/>
        <v>100</v>
      </c>
      <c r="I652" s="228"/>
      <c r="J652" s="201"/>
      <c r="K652" s="201"/>
      <c r="L652" s="201"/>
      <c r="M652" s="201">
        <v>613</v>
      </c>
      <c r="N652" s="251">
        <v>600</v>
      </c>
      <c r="O652" s="161"/>
      <c r="P652" s="170"/>
      <c r="Q652" s="170"/>
      <c r="R652"/>
      <c r="S652"/>
      <c r="T652"/>
    </row>
    <row r="653" spans="1:20" ht="13.5" customHeight="1" x14ac:dyDescent="0.2">
      <c r="A653" s="53"/>
      <c r="B653" s="54">
        <v>5511</v>
      </c>
      <c r="C653" s="55" t="s">
        <v>262</v>
      </c>
      <c r="D653" s="28">
        <v>1231</v>
      </c>
      <c r="E653" s="172">
        <v>900</v>
      </c>
      <c r="F653" s="28"/>
      <c r="G653" s="324"/>
      <c r="H653" s="172">
        <f t="shared" si="145"/>
        <v>900</v>
      </c>
      <c r="I653" s="230"/>
      <c r="J653" s="173"/>
      <c r="K653" s="173"/>
      <c r="L653" s="173">
        <v>900</v>
      </c>
      <c r="M653" s="173">
        <v>63</v>
      </c>
      <c r="N653" s="251">
        <v>900</v>
      </c>
      <c r="O653" s="161"/>
      <c r="P653" s="170"/>
      <c r="Q653" s="170"/>
      <c r="R653"/>
      <c r="S653"/>
      <c r="T653"/>
    </row>
    <row r="654" spans="1:20" ht="13.5" customHeight="1" x14ac:dyDescent="0.2">
      <c r="A654" s="53"/>
      <c r="B654" s="54">
        <v>5514</v>
      </c>
      <c r="C654" s="55" t="s">
        <v>338</v>
      </c>
      <c r="D654" s="28"/>
      <c r="E654" s="172"/>
      <c r="F654" s="28"/>
      <c r="G654" s="324"/>
      <c r="H654" s="172"/>
      <c r="I654" s="230"/>
      <c r="J654" s="173"/>
      <c r="K654" s="173"/>
      <c r="L654" s="173"/>
      <c r="M654" s="173">
        <v>353</v>
      </c>
      <c r="N654" s="251">
        <v>300</v>
      </c>
      <c r="O654" s="161"/>
      <c r="P654" s="170"/>
      <c r="Q654" s="170"/>
      <c r="R654"/>
      <c r="S654"/>
      <c r="T654"/>
    </row>
    <row r="655" spans="1:20" ht="13.5" customHeight="1" x14ac:dyDescent="0.2">
      <c r="A655" s="53"/>
      <c r="B655" s="54">
        <v>5515</v>
      </c>
      <c r="C655" s="55" t="s">
        <v>339</v>
      </c>
      <c r="D655" s="28"/>
      <c r="E655" s="172"/>
      <c r="F655" s="28"/>
      <c r="G655" s="324"/>
      <c r="H655" s="172"/>
      <c r="I655" s="230"/>
      <c r="J655" s="173"/>
      <c r="K655" s="173"/>
      <c r="L655" s="173"/>
      <c r="M655" s="173">
        <v>125</v>
      </c>
      <c r="N655" s="251">
        <v>0</v>
      </c>
      <c r="O655" s="161"/>
      <c r="P655" s="170"/>
      <c r="Q655" s="170"/>
      <c r="R655"/>
      <c r="S655"/>
      <c r="T655"/>
    </row>
    <row r="656" spans="1:20" ht="13.5" customHeight="1" x14ac:dyDescent="0.2">
      <c r="A656" s="53"/>
      <c r="B656" s="54">
        <v>5523</v>
      </c>
      <c r="C656" s="55" t="s">
        <v>317</v>
      </c>
      <c r="D656" s="28">
        <v>502</v>
      </c>
      <c r="E656" s="172">
        <v>1000</v>
      </c>
      <c r="F656" s="28"/>
      <c r="G656" s="324"/>
      <c r="H656" s="172">
        <f t="shared" si="145"/>
        <v>1000</v>
      </c>
      <c r="I656" s="230"/>
      <c r="J656" s="173"/>
      <c r="K656" s="173"/>
      <c r="L656" s="173">
        <v>1000</v>
      </c>
      <c r="M656" s="173">
        <v>876</v>
      </c>
      <c r="N656" s="251">
        <v>1500</v>
      </c>
      <c r="O656" s="161"/>
      <c r="P656" s="170"/>
      <c r="Q656" s="170"/>
      <c r="R656"/>
      <c r="S656"/>
      <c r="T656"/>
    </row>
    <row r="657" spans="1:20" ht="13.5" customHeight="1" x14ac:dyDescent="0.2">
      <c r="A657" s="78" t="s">
        <v>349</v>
      </c>
      <c r="B657" s="79"/>
      <c r="C657" s="80" t="s">
        <v>350</v>
      </c>
      <c r="D657" s="90">
        <f t="shared" ref="D657:I657" si="152">+D658+D659</f>
        <v>53333</v>
      </c>
      <c r="E657" s="90">
        <f t="shared" si="152"/>
        <v>73620</v>
      </c>
      <c r="F657" s="90">
        <f t="shared" si="152"/>
        <v>0</v>
      </c>
      <c r="G657" s="86">
        <f t="shared" si="152"/>
        <v>0</v>
      </c>
      <c r="H657" s="90">
        <f t="shared" si="152"/>
        <v>68620</v>
      </c>
      <c r="I657" s="289">
        <f t="shared" si="152"/>
        <v>-5000</v>
      </c>
      <c r="J657" s="86">
        <f>+J658+J659</f>
        <v>-13500</v>
      </c>
      <c r="K657" s="86">
        <f t="shared" ref="K657:M657" si="153">+K658+K659</f>
        <v>0</v>
      </c>
      <c r="L657" s="86">
        <f t="shared" si="153"/>
        <v>55120</v>
      </c>
      <c r="M657" s="86">
        <f t="shared" si="153"/>
        <v>52081.45</v>
      </c>
      <c r="N657" s="250">
        <f>+N658+N659</f>
        <v>78130</v>
      </c>
      <c r="O657" s="161"/>
      <c r="P657" s="170"/>
      <c r="Q657" s="170"/>
      <c r="R657"/>
      <c r="S657"/>
      <c r="T657"/>
    </row>
    <row r="658" spans="1:20" ht="13.5" customHeight="1" x14ac:dyDescent="0.2">
      <c r="A658" s="53"/>
      <c r="B658" s="60" t="s">
        <v>137</v>
      </c>
      <c r="C658" s="61" t="s">
        <v>138</v>
      </c>
      <c r="D658" s="27">
        <v>21222</v>
      </c>
      <c r="E658" s="168">
        <v>33380</v>
      </c>
      <c r="F658" s="29"/>
      <c r="G658" s="324"/>
      <c r="H658" s="172">
        <f t="shared" si="145"/>
        <v>33380</v>
      </c>
      <c r="I658" s="228"/>
      <c r="J658" s="201">
        <v>-3500</v>
      </c>
      <c r="K658" s="201"/>
      <c r="L658" s="201">
        <v>29880</v>
      </c>
      <c r="M658" s="201">
        <v>26325.31</v>
      </c>
      <c r="N658" s="252">
        <v>37890</v>
      </c>
      <c r="O658" s="161"/>
      <c r="P658" s="170"/>
      <c r="Q658" s="170"/>
      <c r="R658"/>
      <c r="S658"/>
      <c r="T658"/>
    </row>
    <row r="659" spans="1:20" ht="13.5" customHeight="1" x14ac:dyDescent="0.2">
      <c r="A659" s="53"/>
      <c r="B659" s="60">
        <v>55</v>
      </c>
      <c r="C659" s="61" t="s">
        <v>140</v>
      </c>
      <c r="D659" s="29">
        <f>+D660+D661+D662+D671+D672+D673+D674+D675</f>
        <v>32111</v>
      </c>
      <c r="E659" s="168">
        <f>+E660+E661+E662+E671+E672+E673+E674+E675</f>
        <v>40240</v>
      </c>
      <c r="F659" s="168">
        <f t="shared" ref="F659:H659" si="154">+F660+F661+F662+F671+F672+F673+F674+F675</f>
        <v>0</v>
      </c>
      <c r="G659" s="201">
        <f t="shared" si="154"/>
        <v>0</v>
      </c>
      <c r="H659" s="172">
        <f t="shared" si="154"/>
        <v>35240</v>
      </c>
      <c r="I659" s="228">
        <f>+I660+I661+I662+I671+I672+I673+I674+I675</f>
        <v>-5000</v>
      </c>
      <c r="J659" s="201">
        <f>+J660+J661+J662+J671+J672+J673+J674+J675</f>
        <v>-10000</v>
      </c>
      <c r="K659" s="201">
        <f t="shared" ref="K659:L659" si="155">+K660+K661+K662+K671+K672+K673+K674+K675</f>
        <v>0</v>
      </c>
      <c r="L659" s="201">
        <f t="shared" si="155"/>
        <v>25240</v>
      </c>
      <c r="M659" s="201">
        <f>+M660+M661+M662+M671+M672+M673+M674+M675+M676</f>
        <v>25756.14</v>
      </c>
      <c r="N659" s="245">
        <f>+N660+N661+N662+N671+N672+N673+N674+N675</f>
        <v>40240</v>
      </c>
      <c r="O659" s="280"/>
      <c r="P659" s="170"/>
      <c r="Q659" s="170"/>
      <c r="R659"/>
      <c r="S659"/>
      <c r="T659"/>
    </row>
    <row r="660" spans="1:20" ht="13.5" customHeight="1" x14ac:dyDescent="0.2">
      <c r="A660" s="53"/>
      <c r="B660" s="54">
        <v>5500</v>
      </c>
      <c r="C660" s="55" t="s">
        <v>215</v>
      </c>
      <c r="D660" s="28">
        <v>939</v>
      </c>
      <c r="E660" s="172">
        <v>940</v>
      </c>
      <c r="F660" s="28"/>
      <c r="G660" s="324"/>
      <c r="H660" s="172">
        <f t="shared" si="145"/>
        <v>940</v>
      </c>
      <c r="I660" s="230"/>
      <c r="J660" s="173"/>
      <c r="K660" s="173"/>
      <c r="L660" s="173">
        <v>940</v>
      </c>
      <c r="M660" s="173">
        <v>1147</v>
      </c>
      <c r="N660" s="88">
        <v>940</v>
      </c>
      <c r="O660" s="280"/>
      <c r="P660" s="170"/>
      <c r="Q660" s="170"/>
      <c r="R660"/>
      <c r="S660"/>
      <c r="T660"/>
    </row>
    <row r="661" spans="1:20" ht="13.5" customHeight="1" x14ac:dyDescent="0.2">
      <c r="A661" s="53"/>
      <c r="B661" s="54">
        <v>5504</v>
      </c>
      <c r="C661" s="55" t="s">
        <v>154</v>
      </c>
      <c r="D661" s="28">
        <v>520</v>
      </c>
      <c r="E661" s="172">
        <v>500</v>
      </c>
      <c r="F661" s="28"/>
      <c r="G661" s="324"/>
      <c r="H661" s="172">
        <f t="shared" si="145"/>
        <v>500</v>
      </c>
      <c r="I661" s="230"/>
      <c r="J661" s="173"/>
      <c r="K661" s="173"/>
      <c r="L661" s="173">
        <v>500</v>
      </c>
      <c r="M661" s="173">
        <v>60</v>
      </c>
      <c r="N661" s="88">
        <v>500</v>
      </c>
      <c r="O661" s="280"/>
      <c r="P661" s="170"/>
      <c r="Q661" s="170"/>
      <c r="R661"/>
      <c r="S661"/>
      <c r="T661"/>
    </row>
    <row r="662" spans="1:20" ht="13.5" customHeight="1" x14ac:dyDescent="0.2">
      <c r="A662" s="53"/>
      <c r="B662" s="54">
        <v>5511</v>
      </c>
      <c r="C662" s="55" t="s">
        <v>262</v>
      </c>
      <c r="D662" s="28">
        <f t="shared" ref="D662:E662" si="156">SUM(D663:D670)</f>
        <v>11934</v>
      </c>
      <c r="E662" s="172">
        <f t="shared" si="156"/>
        <v>16700</v>
      </c>
      <c r="F662" s="65"/>
      <c r="G662" s="324"/>
      <c r="H662" s="172">
        <f t="shared" si="145"/>
        <v>11700</v>
      </c>
      <c r="I662" s="230">
        <f t="shared" ref="I662" si="157">SUM(I663:I670)</f>
        <v>-5000</v>
      </c>
      <c r="J662" s="173">
        <v>-1000</v>
      </c>
      <c r="K662" s="173"/>
      <c r="L662" s="173">
        <v>10700</v>
      </c>
      <c r="M662" s="173">
        <v>10444.85</v>
      </c>
      <c r="N662" s="247">
        <f>+N663+N664+N665+N666+N667+N668+N669+N670</f>
        <v>22100</v>
      </c>
      <c r="O662" s="280"/>
      <c r="P662" s="170"/>
      <c r="Q662" s="170"/>
      <c r="R662"/>
      <c r="S662"/>
      <c r="T662"/>
    </row>
    <row r="663" spans="1:20" ht="13.5" customHeight="1" x14ac:dyDescent="0.2">
      <c r="A663" s="53"/>
      <c r="B663" s="54"/>
      <c r="C663" s="115" t="s">
        <v>157</v>
      </c>
      <c r="D663" s="116">
        <v>5949</v>
      </c>
      <c r="E663" s="191">
        <v>6000</v>
      </c>
      <c r="F663" s="65"/>
      <c r="G663" s="324"/>
      <c r="H663" s="172">
        <f t="shared" si="145"/>
        <v>6000</v>
      </c>
      <c r="I663" s="230"/>
      <c r="J663" s="173"/>
      <c r="K663" s="173"/>
      <c r="L663" s="173">
        <v>0</v>
      </c>
      <c r="M663" s="173">
        <v>5029.42</v>
      </c>
      <c r="N663" s="88">
        <v>6500</v>
      </c>
      <c r="O663" s="280"/>
      <c r="P663" s="170"/>
      <c r="Q663" s="170"/>
      <c r="R663"/>
      <c r="S663"/>
      <c r="T663"/>
    </row>
    <row r="664" spans="1:20" ht="13.5" customHeight="1" x14ac:dyDescent="0.2">
      <c r="A664" s="53"/>
      <c r="B664" s="54"/>
      <c r="C664" s="115" t="s">
        <v>158</v>
      </c>
      <c r="D664" s="116">
        <v>275</v>
      </c>
      <c r="E664" s="191">
        <v>200</v>
      </c>
      <c r="F664" s="65"/>
      <c r="G664" s="324"/>
      <c r="H664" s="172">
        <f t="shared" si="145"/>
        <v>200</v>
      </c>
      <c r="I664" s="230"/>
      <c r="J664" s="173"/>
      <c r="K664" s="173"/>
      <c r="L664" s="173">
        <v>0</v>
      </c>
      <c r="M664" s="173">
        <v>218.59</v>
      </c>
      <c r="N664" s="88">
        <v>400</v>
      </c>
      <c r="O664" s="280"/>
      <c r="P664" s="170"/>
      <c r="Q664" s="170"/>
      <c r="R664"/>
      <c r="S664"/>
      <c r="T664"/>
    </row>
    <row r="665" spans="1:20" ht="13.5" customHeight="1" x14ac:dyDescent="0.2">
      <c r="A665" s="53"/>
      <c r="B665" s="54"/>
      <c r="C665" s="115" t="s">
        <v>159</v>
      </c>
      <c r="D665" s="116">
        <v>1170</v>
      </c>
      <c r="E665" s="191">
        <v>650</v>
      </c>
      <c r="F665" s="65"/>
      <c r="G665" s="324"/>
      <c r="H665" s="172">
        <f t="shared" si="145"/>
        <v>650</v>
      </c>
      <c r="I665" s="230"/>
      <c r="J665" s="173"/>
      <c r="K665" s="173"/>
      <c r="L665" s="173">
        <v>0</v>
      </c>
      <c r="M665" s="173">
        <v>2775.44</v>
      </c>
      <c r="N665" s="88">
        <v>1200</v>
      </c>
      <c r="O665" s="280"/>
      <c r="P665" s="170"/>
      <c r="Q665" s="170"/>
      <c r="R665"/>
      <c r="S665"/>
      <c r="T665"/>
    </row>
    <row r="666" spans="1:20" ht="13.5" customHeight="1" x14ac:dyDescent="0.2">
      <c r="A666" s="53"/>
      <c r="B666" s="54"/>
      <c r="C666" s="115" t="s">
        <v>160</v>
      </c>
      <c r="D666" s="116">
        <v>3325</v>
      </c>
      <c r="E666" s="191">
        <v>700</v>
      </c>
      <c r="F666" s="65"/>
      <c r="G666" s="324"/>
      <c r="H666" s="172">
        <f t="shared" si="145"/>
        <v>700</v>
      </c>
      <c r="I666" s="230"/>
      <c r="J666" s="173"/>
      <c r="K666" s="173"/>
      <c r="L666" s="173">
        <v>0</v>
      </c>
      <c r="M666" s="173">
        <v>1689.76</v>
      </c>
      <c r="N666" s="88">
        <v>1000</v>
      </c>
      <c r="O666" s="280"/>
      <c r="P666" s="170"/>
      <c r="Q666" s="170"/>
      <c r="R666"/>
      <c r="S666"/>
      <c r="T666"/>
    </row>
    <row r="667" spans="1:20" ht="13.5" customHeight="1" x14ac:dyDescent="0.2">
      <c r="A667" s="53"/>
      <c r="B667" s="54"/>
      <c r="C667" s="115" t="s">
        <v>716</v>
      </c>
      <c r="D667" s="116">
        <v>279</v>
      </c>
      <c r="E667" s="191">
        <v>400</v>
      </c>
      <c r="F667" s="65"/>
      <c r="G667" s="324"/>
      <c r="H667" s="172">
        <f t="shared" si="145"/>
        <v>400</v>
      </c>
      <c r="I667" s="230"/>
      <c r="J667" s="173"/>
      <c r="K667" s="173"/>
      <c r="L667" s="173">
        <v>0</v>
      </c>
      <c r="M667" s="173">
        <v>224.84</v>
      </c>
      <c r="N667" s="88">
        <v>400</v>
      </c>
      <c r="O667" s="280"/>
      <c r="P667" s="186"/>
      <c r="Q667" s="170"/>
      <c r="R667"/>
      <c r="S667"/>
      <c r="T667"/>
    </row>
    <row r="668" spans="1:20" ht="13.5" customHeight="1" x14ac:dyDescent="0.2">
      <c r="A668" s="53"/>
      <c r="B668" s="54"/>
      <c r="C668" s="115" t="s">
        <v>719</v>
      </c>
      <c r="D668" s="116">
        <v>289</v>
      </c>
      <c r="E668" s="191">
        <v>8000</v>
      </c>
      <c r="F668" s="65"/>
      <c r="G668" s="324"/>
      <c r="H668" s="172">
        <f t="shared" si="145"/>
        <v>3000</v>
      </c>
      <c r="I668" s="230">
        <v>-5000</v>
      </c>
      <c r="J668" s="173"/>
      <c r="K668" s="173"/>
      <c r="L668" s="173"/>
      <c r="M668" s="173"/>
      <c r="N668" s="88">
        <v>12000</v>
      </c>
      <c r="O668" s="280"/>
      <c r="P668" s="186"/>
      <c r="Q668" s="170"/>
      <c r="R668"/>
      <c r="S668"/>
      <c r="T668"/>
    </row>
    <row r="669" spans="1:20" ht="13.5" customHeight="1" x14ac:dyDescent="0.2">
      <c r="A669" s="53"/>
      <c r="B669" s="54"/>
      <c r="C669" s="115" t="s">
        <v>717</v>
      </c>
      <c r="D669" s="116">
        <v>506</v>
      </c>
      <c r="E669" s="191">
        <v>500</v>
      </c>
      <c r="F669" s="65"/>
      <c r="G669" s="324"/>
      <c r="H669" s="172">
        <f t="shared" si="145"/>
        <v>500</v>
      </c>
      <c r="I669" s="230"/>
      <c r="J669" s="173"/>
      <c r="K669" s="173"/>
      <c r="L669" s="173"/>
      <c r="M669" s="173">
        <v>434</v>
      </c>
      <c r="N669" s="88">
        <v>500</v>
      </c>
      <c r="O669" s="280"/>
      <c r="P669" s="170"/>
      <c r="Q669" s="170"/>
      <c r="R669"/>
      <c r="S669"/>
      <c r="T669"/>
    </row>
    <row r="670" spans="1:20" ht="13.5" customHeight="1" x14ac:dyDescent="0.2">
      <c r="A670" s="53"/>
      <c r="B670" s="54"/>
      <c r="C670" s="115" t="s">
        <v>721</v>
      </c>
      <c r="D670" s="116">
        <v>141</v>
      </c>
      <c r="E670" s="191">
        <v>250</v>
      </c>
      <c r="F670" s="65"/>
      <c r="G670" s="324"/>
      <c r="H670" s="172">
        <f t="shared" si="145"/>
        <v>250</v>
      </c>
      <c r="I670" s="230"/>
      <c r="J670" s="173"/>
      <c r="K670" s="173"/>
      <c r="L670" s="173"/>
      <c r="M670" s="173">
        <v>73</v>
      </c>
      <c r="N670" s="88">
        <v>100</v>
      </c>
      <c r="O670" s="280"/>
      <c r="P670" s="170"/>
      <c r="Q670" s="170"/>
      <c r="R670"/>
      <c r="S670"/>
      <c r="T670"/>
    </row>
    <row r="671" spans="1:20" ht="13.5" customHeight="1" x14ac:dyDescent="0.2">
      <c r="A671" s="53"/>
      <c r="B671" s="54">
        <v>5513</v>
      </c>
      <c r="C671" s="55" t="s">
        <v>352</v>
      </c>
      <c r="D671" s="28">
        <v>697</v>
      </c>
      <c r="E671" s="172">
        <v>1000</v>
      </c>
      <c r="F671" s="122"/>
      <c r="G671" s="324"/>
      <c r="H671" s="172">
        <f t="shared" si="145"/>
        <v>1000</v>
      </c>
      <c r="I671" s="230"/>
      <c r="J671" s="173">
        <v>-500</v>
      </c>
      <c r="K671" s="173"/>
      <c r="L671" s="173">
        <v>500</v>
      </c>
      <c r="M671" s="173">
        <v>708</v>
      </c>
      <c r="N671" s="88">
        <v>1000</v>
      </c>
      <c r="O671" s="280"/>
      <c r="P671" s="170"/>
      <c r="Q671" s="170"/>
      <c r="R671"/>
      <c r="S671"/>
      <c r="T671"/>
    </row>
    <row r="672" spans="1:20" ht="13.5" customHeight="1" x14ac:dyDescent="0.2">
      <c r="A672" s="53"/>
      <c r="B672" s="54">
        <v>5514</v>
      </c>
      <c r="C672" s="55" t="s">
        <v>338</v>
      </c>
      <c r="D672" s="28">
        <v>0</v>
      </c>
      <c r="E672" s="172">
        <v>600</v>
      </c>
      <c r="F672" s="28"/>
      <c r="G672" s="324"/>
      <c r="H672" s="172">
        <f t="shared" si="145"/>
        <v>600</v>
      </c>
      <c r="I672" s="230"/>
      <c r="J672" s="173"/>
      <c r="K672" s="173"/>
      <c r="L672" s="173">
        <v>600</v>
      </c>
      <c r="M672" s="173">
        <v>28.49</v>
      </c>
      <c r="N672" s="88">
        <v>600</v>
      </c>
      <c r="O672" s="161"/>
      <c r="P672" s="170"/>
      <c r="Q672" s="170"/>
      <c r="R672"/>
      <c r="S672"/>
      <c r="T672"/>
    </row>
    <row r="673" spans="1:20" ht="13.5" customHeight="1" x14ac:dyDescent="0.2">
      <c r="A673" s="53"/>
      <c r="B673" s="54">
        <v>5515</v>
      </c>
      <c r="C673" s="55" t="s">
        <v>339</v>
      </c>
      <c r="D673" s="28">
        <v>5654</v>
      </c>
      <c r="E673" s="172">
        <v>4000</v>
      </c>
      <c r="F673" s="28"/>
      <c r="G673" s="324"/>
      <c r="H673" s="172">
        <f t="shared" si="145"/>
        <v>4000</v>
      </c>
      <c r="I673" s="230"/>
      <c r="J673" s="173">
        <v>-2500</v>
      </c>
      <c r="K673" s="173"/>
      <c r="L673" s="173">
        <v>1500</v>
      </c>
      <c r="M673" s="173">
        <v>3431.5</v>
      </c>
      <c r="N673" s="88">
        <v>4000</v>
      </c>
      <c r="O673" s="161"/>
      <c r="P673" s="170"/>
      <c r="Q673" s="170"/>
      <c r="R673"/>
      <c r="S673"/>
      <c r="T673"/>
    </row>
    <row r="674" spans="1:20" ht="13.5" customHeight="1" x14ac:dyDescent="0.2">
      <c r="A674" s="53"/>
      <c r="B674" s="54">
        <v>5522</v>
      </c>
      <c r="C674" s="55" t="s">
        <v>173</v>
      </c>
      <c r="D674" s="28">
        <v>0</v>
      </c>
      <c r="E674" s="172">
        <v>100</v>
      </c>
      <c r="F674" s="28"/>
      <c r="G674" s="324"/>
      <c r="H674" s="172">
        <f t="shared" si="145"/>
        <v>100</v>
      </c>
      <c r="I674" s="230"/>
      <c r="J674" s="173"/>
      <c r="K674" s="173"/>
      <c r="L674" s="173">
        <v>100</v>
      </c>
      <c r="M674" s="173">
        <v>274.77999999999997</v>
      </c>
      <c r="N674" s="88">
        <v>100</v>
      </c>
      <c r="O674" s="161"/>
      <c r="P674" s="170"/>
      <c r="Q674" s="170"/>
      <c r="R674"/>
      <c r="S674"/>
      <c r="T674"/>
    </row>
    <row r="675" spans="1:20" ht="13.5" customHeight="1" x14ac:dyDescent="0.2">
      <c r="A675" s="53"/>
      <c r="B675" s="54">
        <v>5525</v>
      </c>
      <c r="C675" s="55" t="s">
        <v>340</v>
      </c>
      <c r="D675" s="28">
        <v>12367</v>
      </c>
      <c r="E675" s="172">
        <v>16400</v>
      </c>
      <c r="F675" s="28"/>
      <c r="G675" s="324"/>
      <c r="H675" s="172">
        <f t="shared" si="145"/>
        <v>16400</v>
      </c>
      <c r="I675" s="230"/>
      <c r="J675" s="173">
        <v>-6000</v>
      </c>
      <c r="K675" s="173"/>
      <c r="L675" s="173">
        <v>10400</v>
      </c>
      <c r="M675" s="173">
        <v>9481.52</v>
      </c>
      <c r="N675" s="88">
        <v>11000</v>
      </c>
      <c r="O675" s="161"/>
      <c r="P675" s="170"/>
      <c r="Q675" s="170"/>
      <c r="R675"/>
      <c r="S675"/>
      <c r="T675"/>
    </row>
    <row r="676" spans="1:20" ht="13.5" customHeight="1" x14ac:dyDescent="0.2">
      <c r="A676" s="53"/>
      <c r="B676" s="54">
        <v>5540</v>
      </c>
      <c r="C676" s="55" t="s">
        <v>296</v>
      </c>
      <c r="D676" s="28"/>
      <c r="E676" s="172"/>
      <c r="F676" s="28"/>
      <c r="G676" s="180"/>
      <c r="H676" s="172"/>
      <c r="I676" s="230"/>
      <c r="J676" s="173"/>
      <c r="K676" s="173"/>
      <c r="L676" s="173">
        <v>0</v>
      </c>
      <c r="M676" s="173">
        <v>180</v>
      </c>
      <c r="N676" s="88"/>
      <c r="O676" s="161"/>
      <c r="P676" s="170"/>
      <c r="Q676" s="170"/>
      <c r="R676"/>
      <c r="S676"/>
      <c r="T676"/>
    </row>
    <row r="677" spans="1:20" ht="13.5" customHeight="1" x14ac:dyDescent="0.2">
      <c r="A677" s="78" t="s">
        <v>353</v>
      </c>
      <c r="B677" s="79"/>
      <c r="C677" s="80" t="s">
        <v>354</v>
      </c>
      <c r="D677" s="90">
        <f>+D678+D679</f>
        <v>57068</v>
      </c>
      <c r="E677" s="90">
        <f>+E678+E679</f>
        <v>67789</v>
      </c>
      <c r="F677" s="90">
        <f t="shared" ref="F677:I677" si="158">+F678+F679</f>
        <v>0</v>
      </c>
      <c r="G677" s="86">
        <f t="shared" si="158"/>
        <v>0</v>
      </c>
      <c r="H677" s="90">
        <f t="shared" si="158"/>
        <v>62789</v>
      </c>
      <c r="I677" s="289">
        <f t="shared" si="158"/>
        <v>-5000</v>
      </c>
      <c r="J677" s="86">
        <f>+J678+J679</f>
        <v>-8600</v>
      </c>
      <c r="K677" s="86">
        <f t="shared" ref="K677:M677" si="159">+K678+K679</f>
        <v>0</v>
      </c>
      <c r="L677" s="86">
        <f t="shared" si="159"/>
        <v>54189</v>
      </c>
      <c r="M677" s="86">
        <f t="shared" si="159"/>
        <v>41373.07</v>
      </c>
      <c r="N677" s="89">
        <f>+N678+N679</f>
        <v>78251</v>
      </c>
      <c r="O677" s="161"/>
      <c r="P677" s="170"/>
      <c r="Q677" s="170"/>
      <c r="R677"/>
      <c r="S677"/>
      <c r="T677"/>
    </row>
    <row r="678" spans="1:20" ht="13.5" customHeight="1" x14ac:dyDescent="0.2">
      <c r="A678" s="53"/>
      <c r="B678" s="60" t="s">
        <v>137</v>
      </c>
      <c r="C678" s="61" t="s">
        <v>138</v>
      </c>
      <c r="D678" s="27">
        <v>28564</v>
      </c>
      <c r="E678" s="168">
        <v>35318</v>
      </c>
      <c r="F678" s="111"/>
      <c r="G678" s="324"/>
      <c r="H678" s="172">
        <f t="shared" si="145"/>
        <v>30318</v>
      </c>
      <c r="I678" s="228">
        <v>-5000</v>
      </c>
      <c r="J678" s="201">
        <v>0</v>
      </c>
      <c r="K678" s="201"/>
      <c r="L678" s="201">
        <v>30318</v>
      </c>
      <c r="M678" s="201">
        <v>27271.25</v>
      </c>
      <c r="N678" s="87">
        <v>39401</v>
      </c>
      <c r="O678" s="161"/>
      <c r="P678" s="170"/>
      <c r="Q678" s="170"/>
      <c r="R678"/>
      <c r="S678"/>
      <c r="T678"/>
    </row>
    <row r="679" spans="1:20" ht="13.5" customHeight="1" x14ac:dyDescent="0.2">
      <c r="A679" s="53"/>
      <c r="B679" s="60" t="s">
        <v>139</v>
      </c>
      <c r="C679" s="61" t="s">
        <v>140</v>
      </c>
      <c r="D679" s="29">
        <f>+D680+D681+D682+D692+D693+D694+D695+D696+D697</f>
        <v>28504</v>
      </c>
      <c r="E679" s="168">
        <f t="shared" ref="E679" si="160">+E680+E681+E682+E692+E693+E694+E695+E696+E697</f>
        <v>32471</v>
      </c>
      <c r="F679" s="111">
        <f>+F680+F681+F682+F692+F693+F694+F695+F696+F697</f>
        <v>0</v>
      </c>
      <c r="G679" s="324"/>
      <c r="H679" s="172">
        <f t="shared" si="145"/>
        <v>32471</v>
      </c>
      <c r="I679" s="228">
        <f t="shared" ref="I679" si="161">+I680+I681+I682+I692+I693+I694+I695+I696+I697</f>
        <v>0</v>
      </c>
      <c r="J679" s="201">
        <f>+J681+J692+J694+J696+J697+J682</f>
        <v>-8600</v>
      </c>
      <c r="K679" s="201">
        <f t="shared" ref="K679" si="162">+K681+K692+K694+K696+K697+K682</f>
        <v>0</v>
      </c>
      <c r="L679" s="201">
        <f>+L680+L681+L692+L693+L694+L695+L696+L697+L682</f>
        <v>23871</v>
      </c>
      <c r="M679" s="201">
        <f>+M680+M681+M692+M693+M694+M695+M696+M697+M682</f>
        <v>14101.82</v>
      </c>
      <c r="N679" s="245">
        <f>+N680+N681+N682+N692+N693+N694+N695+N696+N697</f>
        <v>38850</v>
      </c>
      <c r="O679" s="161"/>
      <c r="P679" s="170"/>
      <c r="Q679" s="170"/>
      <c r="R679"/>
      <c r="S679"/>
      <c r="T679"/>
    </row>
    <row r="680" spans="1:20" ht="13.5" customHeight="1" x14ac:dyDescent="0.2">
      <c r="A680" s="53"/>
      <c r="B680" s="54">
        <v>5500</v>
      </c>
      <c r="C680" s="55" t="s">
        <v>215</v>
      </c>
      <c r="D680" s="28">
        <v>1133</v>
      </c>
      <c r="E680" s="172">
        <v>1870</v>
      </c>
      <c r="F680" s="64"/>
      <c r="G680" s="324"/>
      <c r="H680" s="172">
        <f t="shared" si="145"/>
        <v>1870</v>
      </c>
      <c r="I680" s="230"/>
      <c r="J680" s="173"/>
      <c r="K680" s="173"/>
      <c r="L680" s="173">
        <v>1870</v>
      </c>
      <c r="M680" s="173">
        <v>1138</v>
      </c>
      <c r="N680" s="88">
        <v>1820</v>
      </c>
      <c r="O680" s="161"/>
      <c r="P680" s="170"/>
      <c r="Q680" s="170"/>
      <c r="R680"/>
      <c r="S680"/>
      <c r="T680"/>
    </row>
    <row r="681" spans="1:20" ht="13.5" customHeight="1" x14ac:dyDescent="0.2">
      <c r="A681" s="53"/>
      <c r="B681" s="54">
        <v>5504</v>
      </c>
      <c r="C681" s="55" t="s">
        <v>154</v>
      </c>
      <c r="D681" s="28">
        <v>224</v>
      </c>
      <c r="E681" s="172">
        <v>300</v>
      </c>
      <c r="F681" s="64"/>
      <c r="G681" s="324"/>
      <c r="H681" s="172">
        <f t="shared" si="145"/>
        <v>300</v>
      </c>
      <c r="I681" s="230"/>
      <c r="J681" s="173"/>
      <c r="K681" s="173"/>
      <c r="L681" s="173">
        <v>300</v>
      </c>
      <c r="M681" s="173">
        <v>190</v>
      </c>
      <c r="N681" s="88">
        <v>300</v>
      </c>
      <c r="O681" s="161"/>
      <c r="P681" s="170"/>
      <c r="Q681" s="170"/>
      <c r="R681"/>
      <c r="S681"/>
      <c r="T681"/>
    </row>
    <row r="682" spans="1:20" ht="13.5" customHeight="1" x14ac:dyDescent="0.2">
      <c r="A682" s="53"/>
      <c r="B682" s="54">
        <v>5511</v>
      </c>
      <c r="C682" s="55" t="s">
        <v>262</v>
      </c>
      <c r="D682" s="28">
        <f t="shared" ref="D682:E682" si="163">SUM(D683:D691)</f>
        <v>13504</v>
      </c>
      <c r="E682" s="172">
        <f t="shared" si="163"/>
        <v>13520</v>
      </c>
      <c r="F682" s="64"/>
      <c r="G682" s="324"/>
      <c r="H682" s="172">
        <f t="shared" si="145"/>
        <v>13520</v>
      </c>
      <c r="I682" s="230"/>
      <c r="J682" s="173">
        <f>+J683+J684+J685+J686+J687+J688+J689+J690+J691</f>
        <v>-4000</v>
      </c>
      <c r="K682" s="173"/>
      <c r="L682" s="173">
        <v>9520</v>
      </c>
      <c r="M682" s="173">
        <v>6791</v>
      </c>
      <c r="N682" s="247">
        <f>+N683+N684+N685+N686+N687+N688+N689+N690+N691</f>
        <v>19470</v>
      </c>
      <c r="O682" s="161"/>
      <c r="P682" s="170"/>
      <c r="Q682" s="170"/>
      <c r="R682"/>
      <c r="S682"/>
      <c r="T682"/>
    </row>
    <row r="683" spans="1:20" ht="13.5" customHeight="1" x14ac:dyDescent="0.2">
      <c r="A683" s="121"/>
      <c r="B683" s="126"/>
      <c r="C683" s="115" t="s">
        <v>156</v>
      </c>
      <c r="D683" s="116">
        <v>1200</v>
      </c>
      <c r="E683" s="191">
        <v>1500</v>
      </c>
      <c r="F683" s="188"/>
      <c r="G683" s="327"/>
      <c r="H683" s="172">
        <f t="shared" si="145"/>
        <v>1500</v>
      </c>
      <c r="I683" s="330"/>
      <c r="J683" s="227">
        <v>-1500</v>
      </c>
      <c r="K683" s="227"/>
      <c r="L683" s="227"/>
      <c r="M683" s="227"/>
      <c r="N683" s="88">
        <v>0</v>
      </c>
      <c r="O683" s="161"/>
      <c r="P683" s="170"/>
      <c r="Q683" s="170"/>
      <c r="R683"/>
      <c r="S683"/>
      <c r="T683"/>
    </row>
    <row r="684" spans="1:20" ht="13.5" customHeight="1" x14ac:dyDescent="0.2">
      <c r="A684" s="121"/>
      <c r="B684" s="126"/>
      <c r="C684" s="115" t="s">
        <v>157</v>
      </c>
      <c r="D684" s="116">
        <v>3205</v>
      </c>
      <c r="E684" s="191">
        <v>3000</v>
      </c>
      <c r="F684" s="188"/>
      <c r="G684" s="327"/>
      <c r="H684" s="172">
        <f t="shared" si="145"/>
        <v>3000</v>
      </c>
      <c r="I684" s="330"/>
      <c r="J684" s="227"/>
      <c r="K684" s="227"/>
      <c r="L684" s="227"/>
      <c r="M684" s="227">
        <v>964</v>
      </c>
      <c r="N684" s="88">
        <v>3000</v>
      </c>
      <c r="O684" s="161"/>
      <c r="P684" s="170"/>
      <c r="Q684" s="170"/>
      <c r="R684"/>
      <c r="S684"/>
      <c r="T684"/>
    </row>
    <row r="685" spans="1:20" ht="13.5" customHeight="1" x14ac:dyDescent="0.2">
      <c r="A685" s="121"/>
      <c r="B685" s="126"/>
      <c r="C685" s="115" t="s">
        <v>158</v>
      </c>
      <c r="D685" s="116">
        <v>255</v>
      </c>
      <c r="E685" s="191">
        <v>300</v>
      </c>
      <c r="F685" s="188"/>
      <c r="G685" s="327"/>
      <c r="H685" s="172">
        <f t="shared" si="145"/>
        <v>300</v>
      </c>
      <c r="I685" s="330"/>
      <c r="J685" s="227"/>
      <c r="K685" s="227"/>
      <c r="L685" s="227"/>
      <c r="M685" s="227">
        <v>93</v>
      </c>
      <c r="N685" s="88">
        <v>400</v>
      </c>
      <c r="O685" s="161"/>
      <c r="P685" s="170"/>
      <c r="Q685" s="170"/>
      <c r="R685"/>
      <c r="S685"/>
      <c r="T685"/>
    </row>
    <row r="686" spans="1:20" ht="13.5" customHeight="1" x14ac:dyDescent="0.2">
      <c r="A686" s="121"/>
      <c r="B686" s="126"/>
      <c r="C686" s="115" t="s">
        <v>159</v>
      </c>
      <c r="D686" s="116">
        <v>850</v>
      </c>
      <c r="E686" s="191">
        <v>700</v>
      </c>
      <c r="F686" s="188"/>
      <c r="G686" s="327"/>
      <c r="H686" s="172">
        <f t="shared" si="145"/>
        <v>700</v>
      </c>
      <c r="I686" s="330"/>
      <c r="J686" s="227"/>
      <c r="K686" s="227"/>
      <c r="L686" s="227"/>
      <c r="M686" s="227">
        <v>512</v>
      </c>
      <c r="N686" s="88">
        <v>600</v>
      </c>
      <c r="O686" s="161"/>
      <c r="P686" s="170"/>
      <c r="Q686" s="170"/>
      <c r="R686"/>
      <c r="S686"/>
      <c r="T686"/>
    </row>
    <row r="687" spans="1:20" ht="13.5" customHeight="1" x14ac:dyDescent="0.2">
      <c r="A687" s="121"/>
      <c r="B687" s="126"/>
      <c r="C687" s="115" t="s">
        <v>160</v>
      </c>
      <c r="D687" s="116">
        <v>35</v>
      </c>
      <c r="E687" s="191">
        <v>250</v>
      </c>
      <c r="F687" s="188"/>
      <c r="G687" s="327"/>
      <c r="H687" s="172">
        <f t="shared" si="145"/>
        <v>250</v>
      </c>
      <c r="I687" s="330"/>
      <c r="J687" s="227"/>
      <c r="K687" s="227"/>
      <c r="L687" s="227"/>
      <c r="M687" s="227"/>
      <c r="N687" s="88">
        <v>250</v>
      </c>
      <c r="O687" s="161"/>
      <c r="P687" s="170"/>
      <c r="Q687" s="170"/>
      <c r="R687"/>
      <c r="S687"/>
      <c r="T687"/>
    </row>
    <row r="688" spans="1:20" ht="13.5" customHeight="1" x14ac:dyDescent="0.2">
      <c r="A688" s="121"/>
      <c r="B688" s="126"/>
      <c r="C688" s="115" t="s">
        <v>161</v>
      </c>
      <c r="D688" s="116">
        <v>639</v>
      </c>
      <c r="E688" s="191">
        <v>650</v>
      </c>
      <c r="F688" s="188"/>
      <c r="G688" s="327"/>
      <c r="H688" s="172">
        <f t="shared" si="145"/>
        <v>650</v>
      </c>
      <c r="I688" s="330"/>
      <c r="J688" s="227"/>
      <c r="K688" s="227"/>
      <c r="L688" s="227"/>
      <c r="M688" s="227">
        <v>607</v>
      </c>
      <c r="N688" s="88">
        <v>700</v>
      </c>
      <c r="O688" s="161"/>
      <c r="P688" s="170"/>
      <c r="Q688" s="170"/>
      <c r="R688"/>
      <c r="S688"/>
      <c r="T688"/>
    </row>
    <row r="689" spans="1:20" ht="13.5" customHeight="1" x14ac:dyDescent="0.2">
      <c r="A689" s="121"/>
      <c r="B689" s="126"/>
      <c r="C689" s="115" t="s">
        <v>321</v>
      </c>
      <c r="D689" s="116">
        <v>3000</v>
      </c>
      <c r="E689" s="191">
        <v>2500</v>
      </c>
      <c r="F689" s="188"/>
      <c r="G689" s="327"/>
      <c r="H689" s="172">
        <f t="shared" si="145"/>
        <v>2500</v>
      </c>
      <c r="I689" s="330"/>
      <c r="J689" s="227">
        <v>-2500</v>
      </c>
      <c r="K689" s="227"/>
      <c r="L689" s="227"/>
      <c r="M689" s="227">
        <v>296</v>
      </c>
      <c r="N689" s="88">
        <v>10000</v>
      </c>
      <c r="O689" s="161"/>
      <c r="P689" s="170"/>
      <c r="Q689" s="170"/>
      <c r="R689"/>
      <c r="S689"/>
      <c r="T689"/>
    </row>
    <row r="690" spans="1:20" ht="13.5" customHeight="1" x14ac:dyDescent="0.2">
      <c r="A690" s="121"/>
      <c r="B690" s="126"/>
      <c r="C690" s="115" t="s">
        <v>355</v>
      </c>
      <c r="D690" s="116">
        <v>4320</v>
      </c>
      <c r="E690" s="191">
        <v>4320</v>
      </c>
      <c r="F690" s="188"/>
      <c r="G690" s="327"/>
      <c r="H690" s="172">
        <f t="shared" si="145"/>
        <v>4320</v>
      </c>
      <c r="I690" s="330"/>
      <c r="J690" s="227"/>
      <c r="K690" s="227"/>
      <c r="L690" s="227"/>
      <c r="M690" s="227">
        <v>4320</v>
      </c>
      <c r="N690" s="88">
        <v>4320</v>
      </c>
      <c r="O690" s="161"/>
      <c r="P690" s="170"/>
      <c r="Q690" s="170"/>
      <c r="R690"/>
      <c r="S690"/>
      <c r="T690"/>
    </row>
    <row r="691" spans="1:20" ht="13.5" customHeight="1" x14ac:dyDescent="0.2">
      <c r="A691" s="121"/>
      <c r="B691" s="126"/>
      <c r="C691" s="115" t="s">
        <v>351</v>
      </c>
      <c r="D691" s="116"/>
      <c r="E691" s="191">
        <v>300</v>
      </c>
      <c r="F691" s="188"/>
      <c r="G691" s="327"/>
      <c r="H691" s="172">
        <f t="shared" si="145"/>
        <v>300</v>
      </c>
      <c r="I691" s="330"/>
      <c r="J691" s="227"/>
      <c r="K691" s="227"/>
      <c r="L691" s="227"/>
      <c r="M691" s="227"/>
      <c r="N691" s="88">
        <v>200</v>
      </c>
      <c r="O691" s="161"/>
      <c r="P691" s="170"/>
      <c r="Q691" s="170"/>
      <c r="R691"/>
      <c r="S691"/>
      <c r="T691"/>
    </row>
    <row r="692" spans="1:20" ht="13.5" customHeight="1" x14ac:dyDescent="0.2">
      <c r="A692" s="53"/>
      <c r="B692" s="54">
        <v>5513</v>
      </c>
      <c r="C692" s="55" t="s">
        <v>286</v>
      </c>
      <c r="D692" s="28">
        <v>334</v>
      </c>
      <c r="E692" s="172">
        <v>500</v>
      </c>
      <c r="F692" s="64"/>
      <c r="G692" s="324"/>
      <c r="H692" s="172">
        <f t="shared" si="145"/>
        <v>500</v>
      </c>
      <c r="I692" s="230"/>
      <c r="J692" s="173">
        <v>-500</v>
      </c>
      <c r="K692" s="173"/>
      <c r="L692" s="173"/>
      <c r="M692" s="173">
        <v>203</v>
      </c>
      <c r="N692" s="88">
        <v>500</v>
      </c>
      <c r="O692" s="161"/>
      <c r="P692" s="170"/>
      <c r="Q692" s="170"/>
      <c r="R692"/>
      <c r="S692"/>
      <c r="T692"/>
    </row>
    <row r="693" spans="1:20" ht="13.5" customHeight="1" x14ac:dyDescent="0.2">
      <c r="A693" s="53"/>
      <c r="B693" s="54">
        <v>5514</v>
      </c>
      <c r="C693" s="55" t="s">
        <v>338</v>
      </c>
      <c r="D693" s="28">
        <v>909</v>
      </c>
      <c r="E693" s="172">
        <v>910</v>
      </c>
      <c r="F693" s="64"/>
      <c r="G693" s="324"/>
      <c r="H693" s="172">
        <f t="shared" si="145"/>
        <v>910</v>
      </c>
      <c r="I693" s="230"/>
      <c r="J693" s="173"/>
      <c r="K693" s="173"/>
      <c r="L693" s="173">
        <v>910</v>
      </c>
      <c r="M693" s="173">
        <v>653.58000000000004</v>
      </c>
      <c r="N693" s="88">
        <v>900</v>
      </c>
      <c r="O693" s="161"/>
      <c r="P693" s="170"/>
      <c r="Q693" s="170"/>
      <c r="R693"/>
      <c r="S693"/>
      <c r="T693"/>
    </row>
    <row r="694" spans="1:20" ht="13.5" customHeight="1" x14ac:dyDescent="0.2">
      <c r="A694" s="53"/>
      <c r="B694" s="54">
        <v>5515</v>
      </c>
      <c r="C694" s="55" t="s">
        <v>339</v>
      </c>
      <c r="D694" s="28">
        <v>2639</v>
      </c>
      <c r="E694" s="172">
        <v>2321</v>
      </c>
      <c r="F694" s="64"/>
      <c r="G694" s="324"/>
      <c r="H694" s="172">
        <f t="shared" si="145"/>
        <v>2321</v>
      </c>
      <c r="I694" s="230"/>
      <c r="J694" s="173">
        <v>-1000</v>
      </c>
      <c r="K694" s="173"/>
      <c r="L694" s="173">
        <v>1321</v>
      </c>
      <c r="M694" s="173">
        <v>1200</v>
      </c>
      <c r="N694" s="88">
        <v>2660</v>
      </c>
      <c r="O694" s="161"/>
      <c r="P694" s="170"/>
      <c r="Q694" s="170"/>
      <c r="R694"/>
      <c r="S694"/>
      <c r="T694"/>
    </row>
    <row r="695" spans="1:20" ht="13.5" customHeight="1" x14ac:dyDescent="0.2">
      <c r="A695" s="53"/>
      <c r="B695" s="54">
        <v>5522</v>
      </c>
      <c r="C695" s="55" t="s">
        <v>344</v>
      </c>
      <c r="D695" s="28"/>
      <c r="E695" s="172">
        <v>50</v>
      </c>
      <c r="F695" s="64"/>
      <c r="G695" s="324"/>
      <c r="H695" s="172">
        <f t="shared" si="145"/>
        <v>50</v>
      </c>
      <c r="I695" s="230"/>
      <c r="J695" s="173"/>
      <c r="K695" s="173"/>
      <c r="L695" s="173">
        <v>50</v>
      </c>
      <c r="M695" s="173">
        <v>0</v>
      </c>
      <c r="N695" s="88">
        <v>200</v>
      </c>
      <c r="O695" s="161"/>
      <c r="P695" s="170"/>
      <c r="Q695" s="170"/>
      <c r="R695"/>
      <c r="S695"/>
      <c r="T695"/>
    </row>
    <row r="696" spans="1:20" ht="13.5" customHeight="1" x14ac:dyDescent="0.2">
      <c r="A696" s="53"/>
      <c r="B696" s="54">
        <v>5525</v>
      </c>
      <c r="C696" s="55" t="s">
        <v>340</v>
      </c>
      <c r="D696" s="28">
        <v>8426</v>
      </c>
      <c r="E696" s="172">
        <v>10500</v>
      </c>
      <c r="F696" s="64"/>
      <c r="G696" s="324"/>
      <c r="H696" s="172">
        <f t="shared" si="145"/>
        <v>10500</v>
      </c>
      <c r="I696" s="230"/>
      <c r="J696" s="173">
        <v>-2600</v>
      </c>
      <c r="K696" s="173"/>
      <c r="L696" s="173">
        <v>7900</v>
      </c>
      <c r="M696" s="173">
        <v>3313.69</v>
      </c>
      <c r="N696" s="88">
        <v>11000</v>
      </c>
      <c r="O696" s="161"/>
      <c r="P696" s="170"/>
      <c r="Q696" s="170"/>
      <c r="R696"/>
      <c r="S696"/>
      <c r="T696"/>
    </row>
    <row r="697" spans="1:20" ht="13.5" customHeight="1" x14ac:dyDescent="0.2">
      <c r="A697" s="53"/>
      <c r="B697" s="54">
        <v>5540</v>
      </c>
      <c r="C697" s="55" t="s">
        <v>296</v>
      </c>
      <c r="D697" s="28">
        <v>1335</v>
      </c>
      <c r="E697" s="172">
        <v>2500</v>
      </c>
      <c r="F697" s="64"/>
      <c r="G697" s="324"/>
      <c r="H697" s="172">
        <f t="shared" si="145"/>
        <v>2500</v>
      </c>
      <c r="I697" s="230"/>
      <c r="J697" s="173">
        <v>-500</v>
      </c>
      <c r="K697" s="173"/>
      <c r="L697" s="173">
        <v>2000</v>
      </c>
      <c r="M697" s="173">
        <v>612.54999999999995</v>
      </c>
      <c r="N697" s="88">
        <v>2000</v>
      </c>
      <c r="O697" s="161"/>
      <c r="P697" s="170"/>
      <c r="Q697" s="170"/>
      <c r="R697"/>
      <c r="S697"/>
      <c r="T697"/>
    </row>
    <row r="698" spans="1:20" ht="13.5" customHeight="1" x14ac:dyDescent="0.2">
      <c r="A698" s="78" t="s">
        <v>356</v>
      </c>
      <c r="B698" s="79"/>
      <c r="C698" s="80" t="s">
        <v>357</v>
      </c>
      <c r="D698" s="90">
        <f>+D699+D700</f>
        <v>133917</v>
      </c>
      <c r="E698" s="90">
        <f>+E699+E700</f>
        <v>186960</v>
      </c>
      <c r="F698" s="90">
        <f t="shared" ref="F698:I698" si="164">+F699+F700</f>
        <v>0</v>
      </c>
      <c r="G698" s="86">
        <f t="shared" si="164"/>
        <v>0</v>
      </c>
      <c r="H698" s="90">
        <f t="shared" si="164"/>
        <v>173546</v>
      </c>
      <c r="I698" s="289">
        <f t="shared" si="164"/>
        <v>-13414</v>
      </c>
      <c r="J698" s="86">
        <f>+J699+J700</f>
        <v>-27535</v>
      </c>
      <c r="K698" s="86">
        <f t="shared" ref="K698:L698" si="165">+K699+K700</f>
        <v>0</v>
      </c>
      <c r="L698" s="86">
        <f t="shared" si="165"/>
        <v>146011</v>
      </c>
      <c r="M698" s="86">
        <f>+M699+M700+M719</f>
        <v>109105.9</v>
      </c>
      <c r="N698" s="89">
        <f>+N699+N700</f>
        <v>147495</v>
      </c>
      <c r="O698" s="161"/>
      <c r="P698" s="170"/>
      <c r="Q698" s="170"/>
      <c r="R698"/>
      <c r="S698"/>
      <c r="T698"/>
    </row>
    <row r="699" spans="1:20" ht="13.5" customHeight="1" x14ac:dyDescent="0.2">
      <c r="A699" s="53"/>
      <c r="B699" s="60" t="s">
        <v>137</v>
      </c>
      <c r="C699" s="61" t="s">
        <v>138</v>
      </c>
      <c r="D699" s="27">
        <v>56113</v>
      </c>
      <c r="E699" s="168">
        <v>60210</v>
      </c>
      <c r="F699" s="29"/>
      <c r="G699" s="324"/>
      <c r="H699" s="172">
        <f t="shared" ref="H699:H787" si="166">E699+I699</f>
        <v>55796</v>
      </c>
      <c r="I699" s="228">
        <v>-4414</v>
      </c>
      <c r="J699" s="201">
        <v>-4835</v>
      </c>
      <c r="K699" s="201"/>
      <c r="L699" s="201">
        <v>50961</v>
      </c>
      <c r="M699" s="201">
        <v>40948.32</v>
      </c>
      <c r="N699" s="87">
        <v>55795</v>
      </c>
      <c r="O699" s="161"/>
      <c r="P699" s="170"/>
      <c r="Q699" s="170"/>
      <c r="R699"/>
      <c r="S699"/>
      <c r="T699"/>
    </row>
    <row r="700" spans="1:20" ht="13.5" customHeight="1" x14ac:dyDescent="0.2">
      <c r="A700" s="53"/>
      <c r="B700" s="60" t="s">
        <v>139</v>
      </c>
      <c r="C700" s="61" t="s">
        <v>140</v>
      </c>
      <c r="D700" s="29">
        <f>+D701+D702+D703+D713+D714+D715+D716+D717+D718</f>
        <v>77804</v>
      </c>
      <c r="E700" s="168">
        <f>+E701+E702+E703+E713+E714+E715+E716+E717+E718</f>
        <v>126750</v>
      </c>
      <c r="F700" s="123">
        <f>SUM(F701:F718)</f>
        <v>0</v>
      </c>
      <c r="G700" s="324"/>
      <c r="H700" s="172">
        <f t="shared" si="166"/>
        <v>117750</v>
      </c>
      <c r="I700" s="347">
        <f>+I701+I702+I703+I713+I714+I715+I716+I717+I718</f>
        <v>-9000</v>
      </c>
      <c r="J700" s="234">
        <f>+J701+J702+J703+J713+J714+J715+J716+J717+J718</f>
        <v>-22700</v>
      </c>
      <c r="K700" s="234">
        <f t="shared" ref="K700:L700" si="167">+K701+K702+K703+K713+K714+K715+K716+K717+K718</f>
        <v>0</v>
      </c>
      <c r="L700" s="234">
        <f t="shared" si="167"/>
        <v>95050</v>
      </c>
      <c r="M700" s="234">
        <f>+M701+M702+M703+M713+M714+M715+M716+M717+M718+M719</f>
        <v>67957.579999999987</v>
      </c>
      <c r="N700" s="87">
        <f>+N701+N702+N703+N713+N714+N715+N716+N717+N718</f>
        <v>91700</v>
      </c>
      <c r="O700" s="220"/>
      <c r="P700" s="170"/>
      <c r="Q700" s="170"/>
      <c r="R700"/>
      <c r="S700"/>
      <c r="T700"/>
    </row>
    <row r="701" spans="1:20" ht="13.5" customHeight="1" x14ac:dyDescent="0.2">
      <c r="A701" s="53"/>
      <c r="B701" s="54">
        <v>5500</v>
      </c>
      <c r="C701" s="55" t="s">
        <v>281</v>
      </c>
      <c r="D701" s="28">
        <v>1971</v>
      </c>
      <c r="E701" s="172">
        <v>3000</v>
      </c>
      <c r="F701" s="28"/>
      <c r="G701" s="324"/>
      <c r="H701" s="172">
        <f t="shared" si="166"/>
        <v>3000</v>
      </c>
      <c r="I701" s="230"/>
      <c r="J701" s="173"/>
      <c r="K701" s="173"/>
      <c r="L701" s="173">
        <v>3000</v>
      </c>
      <c r="M701" s="173">
        <v>2941</v>
      </c>
      <c r="N701" s="88">
        <v>3000</v>
      </c>
      <c r="O701" s="161"/>
      <c r="P701" s="170"/>
      <c r="Q701" s="170"/>
      <c r="R701"/>
      <c r="S701"/>
      <c r="T701"/>
    </row>
    <row r="702" spans="1:20" ht="13.5" customHeight="1" x14ac:dyDescent="0.2">
      <c r="A702" s="53"/>
      <c r="B702" s="54">
        <v>5504</v>
      </c>
      <c r="C702" s="55" t="s">
        <v>154</v>
      </c>
      <c r="D702" s="28">
        <v>512</v>
      </c>
      <c r="E702" s="172">
        <v>1000</v>
      </c>
      <c r="F702" s="28"/>
      <c r="G702" s="324"/>
      <c r="H702" s="172">
        <f t="shared" si="166"/>
        <v>1000</v>
      </c>
      <c r="I702" s="230"/>
      <c r="J702" s="173"/>
      <c r="K702" s="173"/>
      <c r="L702" s="173">
        <v>1000</v>
      </c>
      <c r="M702" s="173">
        <v>90</v>
      </c>
      <c r="N702" s="88">
        <v>1000</v>
      </c>
      <c r="O702" s="161"/>
      <c r="P702" s="170"/>
      <c r="Q702" s="170"/>
      <c r="R702"/>
      <c r="S702"/>
      <c r="T702"/>
    </row>
    <row r="703" spans="1:20" ht="13.5" customHeight="1" x14ac:dyDescent="0.2">
      <c r="A703" s="53"/>
      <c r="B703" s="54">
        <v>5511</v>
      </c>
      <c r="C703" s="55" t="s">
        <v>262</v>
      </c>
      <c r="D703" s="28">
        <f>SUM(D704:D712)</f>
        <v>43787</v>
      </c>
      <c r="E703" s="172">
        <f>SUM(E704:E711)</f>
        <v>81000</v>
      </c>
      <c r="F703" s="65"/>
      <c r="G703" s="324"/>
      <c r="H703" s="172">
        <f t="shared" si="166"/>
        <v>81000</v>
      </c>
      <c r="I703" s="230"/>
      <c r="J703" s="173">
        <v>-15800</v>
      </c>
      <c r="K703" s="173"/>
      <c r="L703" s="173">
        <v>65200</v>
      </c>
      <c r="M703" s="173">
        <f>+M704+M705+M706+M707+M708+M709+M710+M711+M712</f>
        <v>47274.81</v>
      </c>
      <c r="N703" s="88">
        <f>+N704+N705+N706+N707+N708+N709+N710+N712+N711</f>
        <v>61000</v>
      </c>
      <c r="O703" s="161"/>
      <c r="P703" s="170"/>
      <c r="Q703" s="170"/>
      <c r="R703"/>
      <c r="S703"/>
      <c r="T703"/>
    </row>
    <row r="704" spans="1:20" s="5" customFormat="1" ht="13.5" customHeight="1" x14ac:dyDescent="0.2">
      <c r="A704" s="121"/>
      <c r="B704" s="126"/>
      <c r="C704" s="115" t="s">
        <v>156</v>
      </c>
      <c r="D704" s="116">
        <v>14273</v>
      </c>
      <c r="E704" s="191">
        <v>16720</v>
      </c>
      <c r="F704" s="197"/>
      <c r="G704" s="327"/>
      <c r="H704" s="172">
        <f t="shared" si="166"/>
        <v>16720</v>
      </c>
      <c r="I704" s="330"/>
      <c r="J704" s="227"/>
      <c r="K704" s="227"/>
      <c r="L704" s="173">
        <v>0</v>
      </c>
      <c r="M704" s="173">
        <v>12813.77</v>
      </c>
      <c r="N704" s="88">
        <v>16720</v>
      </c>
      <c r="O704" s="219"/>
      <c r="P704" s="170"/>
      <c r="Q704" s="170"/>
      <c r="R704"/>
      <c r="S704"/>
      <c r="T704"/>
    </row>
    <row r="705" spans="1:20" s="5" customFormat="1" ht="13.5" customHeight="1" x14ac:dyDescent="0.2">
      <c r="A705" s="121"/>
      <c r="B705" s="126"/>
      <c r="C705" s="115" t="s">
        <v>157</v>
      </c>
      <c r="D705" s="116">
        <v>10449</v>
      </c>
      <c r="E705" s="191">
        <v>10000</v>
      </c>
      <c r="F705" s="197"/>
      <c r="G705" s="327"/>
      <c r="H705" s="172">
        <f t="shared" si="166"/>
        <v>10000</v>
      </c>
      <c r="I705" s="330"/>
      <c r="J705" s="227"/>
      <c r="K705" s="227"/>
      <c r="L705" s="173">
        <v>0</v>
      </c>
      <c r="M705" s="173">
        <v>7014.4</v>
      </c>
      <c r="N705" s="88">
        <v>10000</v>
      </c>
      <c r="O705" s="219"/>
      <c r="P705" s="170"/>
      <c r="Q705" s="170"/>
      <c r="R705"/>
      <c r="S705"/>
      <c r="T705"/>
    </row>
    <row r="706" spans="1:20" s="5" customFormat="1" ht="13.5" customHeight="1" x14ac:dyDescent="0.2">
      <c r="A706" s="121"/>
      <c r="B706" s="126"/>
      <c r="C706" s="115" t="s">
        <v>158</v>
      </c>
      <c r="D706" s="116">
        <v>2034</v>
      </c>
      <c r="E706" s="191">
        <v>2500</v>
      </c>
      <c r="F706" s="197"/>
      <c r="G706" s="327"/>
      <c r="H706" s="172">
        <f t="shared" si="166"/>
        <v>2500</v>
      </c>
      <c r="I706" s="330"/>
      <c r="J706" s="227"/>
      <c r="K706" s="227"/>
      <c r="L706" s="173">
        <v>0</v>
      </c>
      <c r="M706" s="173">
        <v>768.66</v>
      </c>
      <c r="N706" s="88">
        <v>2500</v>
      </c>
      <c r="O706" s="219"/>
      <c r="P706" s="170"/>
      <c r="Q706" s="170"/>
      <c r="R706"/>
      <c r="S706"/>
      <c r="T706"/>
    </row>
    <row r="707" spans="1:20" s="5" customFormat="1" ht="13.5" customHeight="1" x14ac:dyDescent="0.2">
      <c r="A707" s="121"/>
      <c r="B707" s="126"/>
      <c r="C707" s="115" t="s">
        <v>159</v>
      </c>
      <c r="D707" s="116">
        <v>4316</v>
      </c>
      <c r="E707" s="191">
        <v>6000</v>
      </c>
      <c r="F707" s="197"/>
      <c r="G707" s="327"/>
      <c r="H707" s="172">
        <f t="shared" si="166"/>
        <v>6000</v>
      </c>
      <c r="I707" s="330"/>
      <c r="J707" s="227"/>
      <c r="K707" s="227"/>
      <c r="L707" s="173">
        <v>0</v>
      </c>
      <c r="M707" s="173">
        <v>3311.15</v>
      </c>
      <c r="N707" s="88">
        <v>6000</v>
      </c>
      <c r="O707" s="219"/>
      <c r="P707" s="170"/>
      <c r="Q707" s="170"/>
      <c r="R707"/>
      <c r="S707"/>
      <c r="T707"/>
    </row>
    <row r="708" spans="1:20" s="5" customFormat="1" ht="13.5" customHeight="1" x14ac:dyDescent="0.2">
      <c r="A708" s="121"/>
      <c r="B708" s="126"/>
      <c r="C708" s="115" t="s">
        <v>160</v>
      </c>
      <c r="D708" s="116">
        <v>11615</v>
      </c>
      <c r="E708" s="191">
        <v>9000</v>
      </c>
      <c r="F708" s="197"/>
      <c r="G708" s="327"/>
      <c r="H708" s="172">
        <f t="shared" si="166"/>
        <v>9000</v>
      </c>
      <c r="I708" s="330"/>
      <c r="J708" s="227"/>
      <c r="K708" s="227"/>
      <c r="L708" s="173">
        <v>0</v>
      </c>
      <c r="M708" s="173">
        <v>3806.57</v>
      </c>
      <c r="N708" s="88">
        <v>9000</v>
      </c>
      <c r="O708" s="219"/>
      <c r="P708" s="170"/>
      <c r="Q708" s="170"/>
      <c r="R708"/>
      <c r="S708"/>
      <c r="T708"/>
    </row>
    <row r="709" spans="1:20" s="5" customFormat="1" ht="13.5" customHeight="1" x14ac:dyDescent="0.2">
      <c r="A709" s="121"/>
      <c r="B709" s="126"/>
      <c r="C709" s="115" t="s">
        <v>161</v>
      </c>
      <c r="D709" s="116">
        <v>570</v>
      </c>
      <c r="E709" s="191">
        <v>600</v>
      </c>
      <c r="F709" s="197"/>
      <c r="G709" s="327"/>
      <c r="H709" s="172">
        <f t="shared" si="166"/>
        <v>600</v>
      </c>
      <c r="I709" s="330"/>
      <c r="J709" s="227"/>
      <c r="K709" s="227"/>
      <c r="L709" s="173">
        <v>0</v>
      </c>
      <c r="M709" s="173">
        <v>1918.06</v>
      </c>
      <c r="N709" s="88">
        <v>600</v>
      </c>
      <c r="O709" s="219"/>
      <c r="P709" s="170"/>
      <c r="Q709" s="170"/>
      <c r="R709"/>
      <c r="S709"/>
      <c r="T709"/>
    </row>
    <row r="710" spans="1:20" s="5" customFormat="1" ht="13.5" customHeight="1" x14ac:dyDescent="0.2">
      <c r="A710" s="121"/>
      <c r="B710" s="126"/>
      <c r="C710" s="115" t="s">
        <v>321</v>
      </c>
      <c r="D710" s="116">
        <v>0</v>
      </c>
      <c r="E710" s="191">
        <v>36000</v>
      </c>
      <c r="F710" s="197"/>
      <c r="G710" s="327"/>
      <c r="H710" s="172">
        <f t="shared" si="166"/>
        <v>36000</v>
      </c>
      <c r="I710" s="330"/>
      <c r="J710" s="227">
        <v>-15800</v>
      </c>
      <c r="K710" s="227"/>
      <c r="L710" s="173">
        <v>0</v>
      </c>
      <c r="M710" s="173">
        <v>17312</v>
      </c>
      <c r="N710" s="247">
        <v>16000</v>
      </c>
      <c r="O710" s="219"/>
      <c r="P710" s="170"/>
      <c r="Q710" s="170"/>
      <c r="R710"/>
      <c r="S710"/>
      <c r="T710"/>
    </row>
    <row r="711" spans="1:20" s="5" customFormat="1" ht="13.5" customHeight="1" x14ac:dyDescent="0.2">
      <c r="A711" s="121"/>
      <c r="B711" s="126"/>
      <c r="C711" s="115" t="s">
        <v>163</v>
      </c>
      <c r="D711" s="116">
        <v>508</v>
      </c>
      <c r="E711" s="191">
        <v>180</v>
      </c>
      <c r="F711" s="197"/>
      <c r="G711" s="327"/>
      <c r="H711" s="172">
        <f t="shared" si="166"/>
        <v>180</v>
      </c>
      <c r="I711" s="330"/>
      <c r="J711" s="227"/>
      <c r="K711" s="227"/>
      <c r="L711" s="173">
        <v>0</v>
      </c>
      <c r="M711" s="173">
        <v>317</v>
      </c>
      <c r="N711" s="88">
        <v>180</v>
      </c>
      <c r="O711" s="219"/>
      <c r="P711" s="170"/>
      <c r="Q711" s="170"/>
      <c r="R711"/>
      <c r="S711"/>
      <c r="T711"/>
    </row>
    <row r="712" spans="1:20" s="5" customFormat="1" ht="13.5" customHeight="1" x14ac:dyDescent="0.2">
      <c r="A712" s="121"/>
      <c r="B712" s="126"/>
      <c r="C712" s="115" t="s">
        <v>358</v>
      </c>
      <c r="D712" s="116">
        <v>22</v>
      </c>
      <c r="E712" s="191"/>
      <c r="F712" s="197"/>
      <c r="G712" s="327"/>
      <c r="H712" s="172"/>
      <c r="I712" s="330"/>
      <c r="J712" s="227"/>
      <c r="K712" s="227"/>
      <c r="L712" s="173">
        <v>0</v>
      </c>
      <c r="M712" s="173">
        <v>13.2</v>
      </c>
      <c r="N712" s="88"/>
      <c r="O712" s="219"/>
      <c r="P712" s="170"/>
      <c r="Q712" s="170"/>
      <c r="R712"/>
      <c r="S712"/>
      <c r="T712"/>
    </row>
    <row r="713" spans="1:20" ht="13.5" customHeight="1" x14ac:dyDescent="0.2">
      <c r="A713" s="53"/>
      <c r="B713" s="54">
        <v>5513</v>
      </c>
      <c r="C713" s="55" t="s">
        <v>286</v>
      </c>
      <c r="D713" s="28">
        <v>1137</v>
      </c>
      <c r="E713" s="172">
        <v>1200</v>
      </c>
      <c r="F713" s="172"/>
      <c r="G713" s="324"/>
      <c r="H713" s="172">
        <f t="shared" si="166"/>
        <v>1200</v>
      </c>
      <c r="I713" s="230"/>
      <c r="J713" s="173">
        <v>-400</v>
      </c>
      <c r="K713" s="173"/>
      <c r="L713" s="173">
        <v>800</v>
      </c>
      <c r="M713" s="173">
        <v>324</v>
      </c>
      <c r="N713" s="88">
        <v>1200</v>
      </c>
      <c r="O713" s="161"/>
      <c r="P713" s="170"/>
      <c r="Q713" s="170"/>
      <c r="R713"/>
      <c r="S713"/>
      <c r="T713"/>
    </row>
    <row r="714" spans="1:20" ht="13.5" customHeight="1" x14ac:dyDescent="0.2">
      <c r="A714" s="53"/>
      <c r="B714" s="54">
        <v>5514</v>
      </c>
      <c r="C714" s="55" t="s">
        <v>338</v>
      </c>
      <c r="D714" s="28">
        <v>3124</v>
      </c>
      <c r="E714" s="172">
        <v>3000</v>
      </c>
      <c r="F714" s="172"/>
      <c r="G714" s="324"/>
      <c r="H714" s="172">
        <f t="shared" si="166"/>
        <v>3000</v>
      </c>
      <c r="I714" s="230"/>
      <c r="J714" s="173"/>
      <c r="K714" s="173"/>
      <c r="L714" s="173">
        <v>3000</v>
      </c>
      <c r="M714" s="173">
        <v>1601.52</v>
      </c>
      <c r="N714" s="88">
        <v>3000</v>
      </c>
      <c r="O714" s="161"/>
      <c r="P714" s="170"/>
      <c r="Q714" s="170"/>
      <c r="R714"/>
      <c r="S714"/>
      <c r="T714"/>
    </row>
    <row r="715" spans="1:20" ht="13.5" customHeight="1" x14ac:dyDescent="0.2">
      <c r="A715" s="53"/>
      <c r="B715" s="54">
        <v>5515</v>
      </c>
      <c r="C715" s="55" t="s">
        <v>339</v>
      </c>
      <c r="D715" s="28">
        <v>4956</v>
      </c>
      <c r="E715" s="172">
        <v>10500</v>
      </c>
      <c r="F715" s="172"/>
      <c r="G715" s="324"/>
      <c r="H715" s="172">
        <f t="shared" si="166"/>
        <v>5500</v>
      </c>
      <c r="I715" s="230">
        <v>-5000</v>
      </c>
      <c r="J715" s="173">
        <v>-1500</v>
      </c>
      <c r="K715" s="173"/>
      <c r="L715" s="173">
        <v>4000</v>
      </c>
      <c r="M715" s="173">
        <v>2935.01</v>
      </c>
      <c r="N715" s="88">
        <v>5500</v>
      </c>
      <c r="O715" s="221"/>
      <c r="P715" s="170"/>
      <c r="Q715" s="170"/>
      <c r="R715"/>
      <c r="S715"/>
      <c r="T715"/>
    </row>
    <row r="716" spans="1:20" ht="13.5" customHeight="1" x14ac:dyDescent="0.2">
      <c r="A716" s="53"/>
      <c r="B716" s="54">
        <v>5522</v>
      </c>
      <c r="C716" s="55" t="s">
        <v>359</v>
      </c>
      <c r="D716" s="28">
        <v>16</v>
      </c>
      <c r="E716" s="172">
        <v>260</v>
      </c>
      <c r="F716" s="28"/>
      <c r="G716" s="324"/>
      <c r="H716" s="172">
        <f t="shared" si="166"/>
        <v>260</v>
      </c>
      <c r="I716" s="230"/>
      <c r="J716" s="173"/>
      <c r="K716" s="173"/>
      <c r="L716" s="173">
        <v>260</v>
      </c>
      <c r="M716" s="173">
        <v>41.2</v>
      </c>
      <c r="N716" s="88"/>
      <c r="O716" s="161"/>
      <c r="P716" s="170"/>
      <c r="Q716" s="170"/>
      <c r="R716"/>
      <c r="S716"/>
      <c r="T716"/>
    </row>
    <row r="717" spans="1:20" ht="13.5" customHeight="1" x14ac:dyDescent="0.2">
      <c r="A717" s="53"/>
      <c r="B717" s="54">
        <v>5525</v>
      </c>
      <c r="C717" s="55" t="s">
        <v>340</v>
      </c>
      <c r="D717" s="28">
        <v>20926</v>
      </c>
      <c r="E717" s="172">
        <v>24790</v>
      </c>
      <c r="F717" s="28"/>
      <c r="G717" s="324"/>
      <c r="H717" s="172">
        <f t="shared" si="166"/>
        <v>20790</v>
      </c>
      <c r="I717" s="230">
        <v>-4000</v>
      </c>
      <c r="J717" s="173">
        <v>-4500</v>
      </c>
      <c r="K717" s="173"/>
      <c r="L717" s="173">
        <v>16290</v>
      </c>
      <c r="M717" s="173">
        <v>12046.64</v>
      </c>
      <c r="N717" s="88">
        <v>15000</v>
      </c>
      <c r="O717" s="161"/>
      <c r="P717" s="170"/>
      <c r="Q717" s="170"/>
      <c r="R717"/>
      <c r="S717"/>
      <c r="T717"/>
    </row>
    <row r="718" spans="1:20" ht="13.5" customHeight="1" x14ac:dyDescent="0.2">
      <c r="A718" s="53"/>
      <c r="B718" s="54">
        <v>5540</v>
      </c>
      <c r="C718" s="55" t="s">
        <v>296</v>
      </c>
      <c r="D718" s="28">
        <v>1375</v>
      </c>
      <c r="E718" s="172">
        <v>2000</v>
      </c>
      <c r="F718" s="28"/>
      <c r="G718" s="323"/>
      <c r="H718" s="172">
        <f t="shared" si="166"/>
        <v>2000</v>
      </c>
      <c r="I718" s="230"/>
      <c r="J718" s="173">
        <v>-500</v>
      </c>
      <c r="K718" s="173"/>
      <c r="L718" s="173">
        <v>1500</v>
      </c>
      <c r="M718" s="173">
        <v>503.4</v>
      </c>
      <c r="N718" s="88">
        <v>2000</v>
      </c>
      <c r="O718" s="161"/>
      <c r="P718" s="170"/>
      <c r="Q718" s="170"/>
      <c r="R718"/>
      <c r="S718"/>
      <c r="T718"/>
    </row>
    <row r="719" spans="1:20" ht="13.5" customHeight="1" x14ac:dyDescent="0.2">
      <c r="A719" s="53"/>
      <c r="B719" s="54">
        <v>6</v>
      </c>
      <c r="C719" s="55" t="s">
        <v>690</v>
      </c>
      <c r="D719" s="28"/>
      <c r="E719" s="172"/>
      <c r="F719" s="28"/>
      <c r="G719" s="28"/>
      <c r="H719" s="172"/>
      <c r="I719" s="230"/>
      <c r="J719" s="173"/>
      <c r="K719" s="173"/>
      <c r="L719" s="173"/>
      <c r="M719" s="173">
        <v>200</v>
      </c>
      <c r="N719" s="88"/>
      <c r="O719" s="161"/>
      <c r="P719" s="170"/>
      <c r="Q719" s="170"/>
      <c r="R719"/>
      <c r="S719"/>
      <c r="T719"/>
    </row>
    <row r="720" spans="1:20" ht="13.5" customHeight="1" x14ac:dyDescent="0.2">
      <c r="A720" s="78" t="s">
        <v>353</v>
      </c>
      <c r="B720" s="79"/>
      <c r="C720" s="80" t="s">
        <v>694</v>
      </c>
      <c r="D720" s="90"/>
      <c r="E720" s="90"/>
      <c r="F720" s="90"/>
      <c r="G720" s="90"/>
      <c r="H720" s="90"/>
      <c r="I720" s="289"/>
      <c r="J720" s="86">
        <f>+J721</f>
        <v>5000</v>
      </c>
      <c r="K720" s="86">
        <f t="shared" ref="K720:M720" si="168">+K721</f>
        <v>0</v>
      </c>
      <c r="L720" s="86">
        <f t="shared" si="168"/>
        <v>5000</v>
      </c>
      <c r="M720" s="86">
        <f t="shared" si="168"/>
        <v>3326.26</v>
      </c>
      <c r="N720" s="89">
        <f>+N721+N722</f>
        <v>37270</v>
      </c>
      <c r="O720" s="161"/>
      <c r="P720" s="170"/>
      <c r="Q720" s="170"/>
      <c r="R720"/>
      <c r="S720"/>
      <c r="T720"/>
    </row>
    <row r="721" spans="1:21" ht="13.5" customHeight="1" x14ac:dyDescent="0.2">
      <c r="A721" s="53"/>
      <c r="B721" s="60" t="s">
        <v>137</v>
      </c>
      <c r="C721" s="61" t="s">
        <v>138</v>
      </c>
      <c r="D721" s="28"/>
      <c r="E721" s="172"/>
      <c r="F721" s="28"/>
      <c r="G721" s="28"/>
      <c r="H721" s="172"/>
      <c r="I721" s="230"/>
      <c r="J721" s="173">
        <v>5000</v>
      </c>
      <c r="K721" s="173"/>
      <c r="L721" s="173">
        <v>5000</v>
      </c>
      <c r="M721" s="173">
        <v>3326.26</v>
      </c>
      <c r="N721" s="87">
        <v>9640</v>
      </c>
      <c r="O721" s="161"/>
      <c r="P721" s="170"/>
      <c r="Q721" s="170"/>
      <c r="R721"/>
      <c r="S721"/>
      <c r="T721"/>
      <c r="U721"/>
    </row>
    <row r="722" spans="1:21" ht="13.5" customHeight="1" x14ac:dyDescent="0.2">
      <c r="A722" s="53"/>
      <c r="B722" s="60" t="s">
        <v>139</v>
      </c>
      <c r="C722" s="61" t="s">
        <v>140</v>
      </c>
      <c r="D722" s="28"/>
      <c r="E722" s="172"/>
      <c r="F722" s="28"/>
      <c r="G722" s="28"/>
      <c r="H722" s="172"/>
      <c r="I722" s="230"/>
      <c r="J722" s="173"/>
      <c r="K722" s="173"/>
      <c r="L722" s="173"/>
      <c r="M722" s="173"/>
      <c r="N722" s="87">
        <f>+N723+N724+N725+N734+N735+N736+N737+N738+N739</f>
        <v>27630</v>
      </c>
      <c r="O722" s="161"/>
      <c r="P722" s="170"/>
      <c r="Q722" s="170"/>
      <c r="R722"/>
      <c r="S722"/>
      <c r="T722"/>
      <c r="U722"/>
    </row>
    <row r="723" spans="1:21" ht="13.5" customHeight="1" x14ac:dyDescent="0.2">
      <c r="A723" s="53"/>
      <c r="B723" s="54">
        <v>5500</v>
      </c>
      <c r="C723" s="55" t="s">
        <v>281</v>
      </c>
      <c r="D723" s="28"/>
      <c r="E723" s="172"/>
      <c r="F723" s="28"/>
      <c r="G723" s="28"/>
      <c r="H723" s="172"/>
      <c r="I723" s="230"/>
      <c r="J723" s="173"/>
      <c r="K723" s="173"/>
      <c r="L723" s="173"/>
      <c r="M723" s="173"/>
      <c r="N723" s="88">
        <v>200</v>
      </c>
      <c r="O723" s="161"/>
      <c r="P723" s="170"/>
      <c r="Q723" s="170"/>
      <c r="R723"/>
      <c r="S723"/>
      <c r="T723"/>
      <c r="U723"/>
    </row>
    <row r="724" spans="1:21" ht="13.5" customHeight="1" x14ac:dyDescent="0.2">
      <c r="A724" s="53"/>
      <c r="B724" s="54">
        <v>5504</v>
      </c>
      <c r="C724" s="55" t="s">
        <v>154</v>
      </c>
      <c r="D724" s="28"/>
      <c r="E724" s="172"/>
      <c r="F724" s="28"/>
      <c r="G724" s="28"/>
      <c r="H724" s="172"/>
      <c r="I724" s="230"/>
      <c r="J724" s="173"/>
      <c r="K724" s="173"/>
      <c r="L724" s="173"/>
      <c r="M724" s="173"/>
      <c r="N724" s="88">
        <v>400</v>
      </c>
      <c r="O724" s="161"/>
      <c r="P724" s="170"/>
      <c r="Q724" s="170"/>
      <c r="R724"/>
      <c r="S724"/>
      <c r="T724"/>
      <c r="U724"/>
    </row>
    <row r="725" spans="1:21" ht="13.5" customHeight="1" x14ac:dyDescent="0.2">
      <c r="A725" s="53"/>
      <c r="B725" s="54">
        <v>5511</v>
      </c>
      <c r="C725" s="55" t="s">
        <v>262</v>
      </c>
      <c r="D725" s="28"/>
      <c r="E725" s="172"/>
      <c r="F725" s="28"/>
      <c r="G725" s="28"/>
      <c r="H725" s="172"/>
      <c r="I725" s="230"/>
      <c r="J725" s="173"/>
      <c r="K725" s="173"/>
      <c r="L725" s="173"/>
      <c r="M725" s="173"/>
      <c r="N725" s="88">
        <f>+N726+N727+N728+N729+N730+N731+N732+N733</f>
        <v>11300</v>
      </c>
      <c r="O725" s="161"/>
      <c r="P725" s="170"/>
      <c r="Q725" s="170"/>
      <c r="R725"/>
      <c r="S725"/>
      <c r="T725"/>
      <c r="U725"/>
    </row>
    <row r="726" spans="1:21" ht="13.5" customHeight="1" x14ac:dyDescent="0.2">
      <c r="A726" s="53"/>
      <c r="B726" s="126"/>
      <c r="C726" s="115" t="s">
        <v>156</v>
      </c>
      <c r="D726" s="28"/>
      <c r="E726" s="172"/>
      <c r="F726" s="28"/>
      <c r="G726" s="28"/>
      <c r="H726" s="172"/>
      <c r="I726" s="230"/>
      <c r="J726" s="173"/>
      <c r="K726" s="173"/>
      <c r="L726" s="173"/>
      <c r="M726" s="173"/>
      <c r="N726" s="88"/>
      <c r="O726" s="161"/>
      <c r="P726" s="170"/>
      <c r="Q726" s="170"/>
      <c r="R726"/>
      <c r="S726"/>
      <c r="T726"/>
      <c r="U726"/>
    </row>
    <row r="727" spans="1:21" ht="13.5" customHeight="1" x14ac:dyDescent="0.2">
      <c r="A727" s="53"/>
      <c r="B727" s="126"/>
      <c r="C727" s="115" t="s">
        <v>157</v>
      </c>
      <c r="D727" s="28"/>
      <c r="E727" s="172"/>
      <c r="F727" s="28"/>
      <c r="G727" s="28"/>
      <c r="H727" s="172"/>
      <c r="I727" s="230"/>
      <c r="J727" s="173"/>
      <c r="K727" s="173"/>
      <c r="L727" s="173"/>
      <c r="M727" s="173"/>
      <c r="N727" s="88">
        <v>4800</v>
      </c>
      <c r="O727" s="161"/>
      <c r="P727" s="170"/>
      <c r="Q727" s="170"/>
      <c r="R727"/>
      <c r="S727"/>
      <c r="T727"/>
      <c r="U727"/>
    </row>
    <row r="728" spans="1:21" ht="13.5" customHeight="1" x14ac:dyDescent="0.2">
      <c r="A728" s="53"/>
      <c r="B728" s="126"/>
      <c r="C728" s="115" t="s">
        <v>158</v>
      </c>
      <c r="D728" s="28"/>
      <c r="E728" s="172"/>
      <c r="F728" s="28"/>
      <c r="G728" s="28"/>
      <c r="H728" s="172"/>
      <c r="I728" s="230"/>
      <c r="J728" s="173"/>
      <c r="K728" s="173"/>
      <c r="L728" s="173"/>
      <c r="M728" s="173"/>
      <c r="N728" s="88">
        <v>2000</v>
      </c>
      <c r="O728" s="161"/>
      <c r="P728" s="170"/>
      <c r="Q728" s="170"/>
      <c r="R728"/>
      <c r="S728"/>
      <c r="T728"/>
      <c r="U728"/>
    </row>
    <row r="729" spans="1:21" ht="13.5" customHeight="1" x14ac:dyDescent="0.2">
      <c r="A729" s="53"/>
      <c r="B729" s="126"/>
      <c r="C729" s="115" t="s">
        <v>159</v>
      </c>
      <c r="D729" s="28"/>
      <c r="E729" s="172"/>
      <c r="F729" s="28"/>
      <c r="G729" s="28"/>
      <c r="H729" s="172"/>
      <c r="I729" s="230"/>
      <c r="J729" s="173"/>
      <c r="K729" s="173"/>
      <c r="L729" s="173"/>
      <c r="M729" s="173"/>
      <c r="N729" s="88">
        <v>500</v>
      </c>
      <c r="O729" s="161"/>
      <c r="P729" s="170"/>
      <c r="Q729" s="170"/>
      <c r="R729"/>
      <c r="S729"/>
      <c r="T729"/>
    </row>
    <row r="730" spans="1:21" ht="13.5" customHeight="1" x14ac:dyDescent="0.2">
      <c r="A730" s="53"/>
      <c r="B730" s="126"/>
      <c r="C730" s="115" t="s">
        <v>160</v>
      </c>
      <c r="D730" s="28"/>
      <c r="E730" s="172"/>
      <c r="F730" s="28"/>
      <c r="G730" s="28"/>
      <c r="H730" s="172"/>
      <c r="I730" s="230"/>
      <c r="J730" s="173"/>
      <c r="K730" s="173"/>
      <c r="L730" s="173"/>
      <c r="M730" s="173"/>
      <c r="N730" s="88">
        <v>300</v>
      </c>
      <c r="O730" s="161"/>
      <c r="P730" s="170"/>
      <c r="Q730" s="170"/>
      <c r="R730"/>
      <c r="S730"/>
      <c r="T730"/>
    </row>
    <row r="731" spans="1:21" ht="13.5" customHeight="1" x14ac:dyDescent="0.2">
      <c r="A731" s="53"/>
      <c r="B731" s="126"/>
      <c r="C731" s="115" t="s">
        <v>161</v>
      </c>
      <c r="D731" s="28"/>
      <c r="E731" s="172"/>
      <c r="F731" s="28"/>
      <c r="G731" s="28"/>
      <c r="H731" s="172"/>
      <c r="I731" s="230"/>
      <c r="J731" s="173"/>
      <c r="K731" s="173"/>
      <c r="L731" s="173"/>
      <c r="M731" s="173"/>
      <c r="N731" s="88">
        <v>200</v>
      </c>
      <c r="O731" s="161"/>
      <c r="P731" s="170"/>
      <c r="Q731" s="186"/>
      <c r="R731"/>
      <c r="S731"/>
      <c r="T731"/>
    </row>
    <row r="732" spans="1:21" ht="13.5" customHeight="1" x14ac:dyDescent="0.2">
      <c r="A732" s="53"/>
      <c r="B732" s="126"/>
      <c r="C732" s="115" t="s">
        <v>321</v>
      </c>
      <c r="D732" s="28"/>
      <c r="E732" s="172"/>
      <c r="F732" s="28"/>
      <c r="G732" s="28"/>
      <c r="H732" s="172"/>
      <c r="I732" s="230"/>
      <c r="J732" s="173"/>
      <c r="K732" s="173"/>
      <c r="L732" s="173"/>
      <c r="M732" s="173"/>
      <c r="N732" s="88">
        <v>3000</v>
      </c>
      <c r="O732" s="161"/>
      <c r="P732" s="170"/>
      <c r="Q732" s="170"/>
      <c r="R732"/>
      <c r="S732"/>
      <c r="T732"/>
    </row>
    <row r="733" spans="1:21" ht="13.5" customHeight="1" x14ac:dyDescent="0.2">
      <c r="A733" s="53"/>
      <c r="B733" s="126"/>
      <c r="C733" s="115" t="s">
        <v>163</v>
      </c>
      <c r="D733" s="28"/>
      <c r="E733" s="172"/>
      <c r="F733" s="28"/>
      <c r="G733" s="28"/>
      <c r="H733" s="172"/>
      <c r="I733" s="230"/>
      <c r="J733" s="173"/>
      <c r="K733" s="173"/>
      <c r="L733" s="173"/>
      <c r="M733" s="173"/>
      <c r="N733" s="88">
        <v>500</v>
      </c>
      <c r="O733" s="161"/>
      <c r="P733" s="170"/>
      <c r="Q733" s="170"/>
      <c r="R733"/>
      <c r="S733"/>
      <c r="T733"/>
    </row>
    <row r="734" spans="1:21" ht="13.5" customHeight="1" x14ac:dyDescent="0.2">
      <c r="A734" s="53"/>
      <c r="B734" s="54">
        <v>5513</v>
      </c>
      <c r="C734" s="55" t="s">
        <v>286</v>
      </c>
      <c r="D734" s="28"/>
      <c r="E734" s="172"/>
      <c r="F734" s="28"/>
      <c r="G734" s="28"/>
      <c r="H734" s="172"/>
      <c r="I734" s="230"/>
      <c r="J734" s="173"/>
      <c r="K734" s="173"/>
      <c r="L734" s="173"/>
      <c r="M734" s="173"/>
      <c r="N734" s="88">
        <v>300</v>
      </c>
      <c r="O734" s="161"/>
      <c r="P734" s="170"/>
      <c r="Q734" s="170"/>
      <c r="R734"/>
      <c r="S734"/>
      <c r="T734"/>
    </row>
    <row r="735" spans="1:21" ht="13.5" customHeight="1" x14ac:dyDescent="0.2">
      <c r="A735" s="53"/>
      <c r="B735" s="54">
        <v>5514</v>
      </c>
      <c r="C735" s="55" t="s">
        <v>338</v>
      </c>
      <c r="D735" s="28"/>
      <c r="E735" s="172"/>
      <c r="F735" s="28"/>
      <c r="G735" s="28"/>
      <c r="H735" s="172"/>
      <c r="I735" s="230"/>
      <c r="J735" s="173"/>
      <c r="K735" s="173"/>
      <c r="L735" s="173"/>
      <c r="M735" s="173"/>
      <c r="N735" s="88">
        <v>700</v>
      </c>
      <c r="O735" s="161"/>
      <c r="P735" s="170"/>
      <c r="Q735" s="170"/>
      <c r="R735"/>
      <c r="S735"/>
      <c r="T735"/>
    </row>
    <row r="736" spans="1:21" ht="13.5" customHeight="1" x14ac:dyDescent="0.2">
      <c r="A736" s="53"/>
      <c r="B736" s="54">
        <v>5515</v>
      </c>
      <c r="C736" s="55" t="s">
        <v>339</v>
      </c>
      <c r="D736" s="28"/>
      <c r="E736" s="172"/>
      <c r="F736" s="28"/>
      <c r="G736" s="28"/>
      <c r="H736" s="172"/>
      <c r="I736" s="230"/>
      <c r="J736" s="173"/>
      <c r="K736" s="173"/>
      <c r="L736" s="173"/>
      <c r="M736" s="173"/>
      <c r="N736" s="88">
        <v>3630</v>
      </c>
      <c r="O736" s="161"/>
      <c r="P736" s="170"/>
      <c r="Q736" s="170"/>
      <c r="R736"/>
      <c r="S736"/>
      <c r="T736"/>
    </row>
    <row r="737" spans="1:21" ht="13.5" customHeight="1" x14ac:dyDescent="0.2">
      <c r="A737" s="53"/>
      <c r="B737" s="54">
        <v>5522</v>
      </c>
      <c r="C737" s="55" t="s">
        <v>359</v>
      </c>
      <c r="D737" s="28"/>
      <c r="E737" s="172"/>
      <c r="F737" s="28"/>
      <c r="G737" s="28"/>
      <c r="H737" s="172"/>
      <c r="I737" s="230"/>
      <c r="J737" s="173"/>
      <c r="K737" s="173"/>
      <c r="L737" s="173"/>
      <c r="M737" s="173"/>
      <c r="N737" s="88">
        <v>100</v>
      </c>
      <c r="O737" s="161"/>
      <c r="P737" s="170"/>
      <c r="Q737" s="170"/>
      <c r="R737"/>
      <c r="S737"/>
      <c r="T737"/>
    </row>
    <row r="738" spans="1:21" ht="13.5" customHeight="1" x14ac:dyDescent="0.2">
      <c r="A738" s="53"/>
      <c r="B738" s="54">
        <v>5525</v>
      </c>
      <c r="C738" s="55" t="s">
        <v>340</v>
      </c>
      <c r="D738" s="28"/>
      <c r="E738" s="172"/>
      <c r="F738" s="28"/>
      <c r="G738" s="28"/>
      <c r="H738" s="172"/>
      <c r="I738" s="230"/>
      <c r="J738" s="173"/>
      <c r="K738" s="173"/>
      <c r="L738" s="173"/>
      <c r="M738" s="173"/>
      <c r="N738" s="88">
        <v>11000</v>
      </c>
      <c r="O738" s="161"/>
      <c r="P738" s="170"/>
      <c r="Q738" s="170"/>
      <c r="R738"/>
      <c r="S738"/>
      <c r="T738"/>
    </row>
    <row r="739" spans="1:21" ht="13.5" customHeight="1" x14ac:dyDescent="0.2">
      <c r="A739" s="53"/>
      <c r="B739" s="54">
        <v>5540</v>
      </c>
      <c r="C739" s="55" t="s">
        <v>296</v>
      </c>
      <c r="D739" s="28"/>
      <c r="E739" s="172"/>
      <c r="F739" s="28"/>
      <c r="G739" s="28"/>
      <c r="H739" s="172"/>
      <c r="I739" s="230"/>
      <c r="J739" s="173"/>
      <c r="K739" s="173"/>
      <c r="L739" s="173"/>
      <c r="M739" s="173"/>
      <c r="N739" s="257"/>
      <c r="O739" s="161"/>
      <c r="P739" s="170"/>
      <c r="Q739" s="170"/>
      <c r="R739"/>
      <c r="S739"/>
      <c r="T739"/>
      <c r="U739"/>
    </row>
    <row r="740" spans="1:21" ht="13.5" customHeight="1" x14ac:dyDescent="0.2">
      <c r="A740" s="93" t="s">
        <v>360</v>
      </c>
      <c r="B740" s="79"/>
      <c r="C740" s="80" t="s">
        <v>361</v>
      </c>
      <c r="D740" s="90">
        <f>+D741</f>
        <v>65000</v>
      </c>
      <c r="E740" s="90">
        <f>+E741</f>
        <v>65000</v>
      </c>
      <c r="F740" s="90">
        <f t="shared" ref="F740:H740" si="169">+F741</f>
        <v>0</v>
      </c>
      <c r="G740" s="86">
        <f t="shared" si="169"/>
        <v>-65000</v>
      </c>
      <c r="H740" s="90">
        <f t="shared" si="169"/>
        <v>65000</v>
      </c>
      <c r="I740" s="289">
        <f>+I741</f>
        <v>0</v>
      </c>
      <c r="J740" s="86">
        <v>0</v>
      </c>
      <c r="K740" s="86">
        <f>+K741</f>
        <v>0</v>
      </c>
      <c r="L740" s="86">
        <f t="shared" ref="L740:M740" si="170">+L741</f>
        <v>65000</v>
      </c>
      <c r="M740" s="86">
        <f t="shared" si="170"/>
        <v>15000</v>
      </c>
      <c r="N740" s="89">
        <f>+N741</f>
        <v>65000</v>
      </c>
      <c r="O740" s="161"/>
      <c r="Q740" s="170"/>
      <c r="R740"/>
      <c r="S740"/>
      <c r="T740"/>
      <c r="U740"/>
    </row>
    <row r="741" spans="1:21" ht="13.5" customHeight="1" x14ac:dyDescent="0.2">
      <c r="A741" s="59"/>
      <c r="B741" s="54">
        <v>4521</v>
      </c>
      <c r="C741" s="55" t="s">
        <v>362</v>
      </c>
      <c r="D741" s="28">
        <v>65000</v>
      </c>
      <c r="E741" s="172">
        <v>65000</v>
      </c>
      <c r="F741" s="28"/>
      <c r="G741" s="324">
        <f t="shared" ref="G741:G742" si="171">F741-E741</f>
        <v>-65000</v>
      </c>
      <c r="H741" s="172">
        <f t="shared" si="166"/>
        <v>65000</v>
      </c>
      <c r="I741" s="230"/>
      <c r="J741" s="173"/>
      <c r="K741" s="173"/>
      <c r="L741" s="173">
        <v>65000</v>
      </c>
      <c r="M741" s="173">
        <v>15000</v>
      </c>
      <c r="N741" s="88">
        <v>65000</v>
      </c>
      <c r="O741" s="161"/>
      <c r="Q741" s="170"/>
      <c r="R741"/>
      <c r="S741"/>
      <c r="T741"/>
      <c r="U741"/>
    </row>
    <row r="742" spans="1:21" ht="13.5" hidden="1" customHeight="1" x14ac:dyDescent="0.2">
      <c r="A742" s="53"/>
      <c r="B742" s="54" t="s">
        <v>141</v>
      </c>
      <c r="C742" s="55" t="s">
        <v>363</v>
      </c>
      <c r="D742" s="28"/>
      <c r="E742" s="172"/>
      <c r="F742" s="35"/>
      <c r="G742" s="324">
        <f t="shared" si="171"/>
        <v>0</v>
      </c>
      <c r="H742" s="172">
        <f t="shared" si="166"/>
        <v>0</v>
      </c>
      <c r="J742" s="173"/>
      <c r="K742" s="173"/>
      <c r="L742" s="173"/>
      <c r="M742" s="173"/>
      <c r="N742" s="87"/>
      <c r="O742" s="161"/>
      <c r="Q742" s="170"/>
      <c r="R742"/>
      <c r="S742"/>
      <c r="T742"/>
      <c r="U742"/>
    </row>
    <row r="743" spans="1:21" ht="13.5" customHeight="1" x14ac:dyDescent="0.2">
      <c r="A743" s="78" t="s">
        <v>364</v>
      </c>
      <c r="B743" s="79"/>
      <c r="C743" s="80" t="s">
        <v>365</v>
      </c>
      <c r="D743" s="90">
        <f>+D744+D745</f>
        <v>7229</v>
      </c>
      <c r="E743" s="90">
        <f>+E744+E745</f>
        <v>7660</v>
      </c>
      <c r="F743" s="90">
        <f t="shared" ref="F743:I743" si="172">+F744+F745</f>
        <v>0</v>
      </c>
      <c r="G743" s="86">
        <f t="shared" si="172"/>
        <v>0</v>
      </c>
      <c r="H743" s="90">
        <f t="shared" si="172"/>
        <v>7660</v>
      </c>
      <c r="I743" s="289">
        <f t="shared" si="172"/>
        <v>0</v>
      </c>
      <c r="J743" s="86">
        <v>0</v>
      </c>
      <c r="K743" s="86">
        <f>+K744+K745</f>
        <v>0</v>
      </c>
      <c r="L743" s="86">
        <f t="shared" ref="L743:M743" si="173">+L744+L745</f>
        <v>7660</v>
      </c>
      <c r="M743" s="86">
        <f t="shared" si="173"/>
        <v>6258</v>
      </c>
      <c r="N743" s="89">
        <f>+N744+N745</f>
        <v>7660</v>
      </c>
      <c r="O743" s="161"/>
      <c r="Q743" s="170"/>
      <c r="R743"/>
      <c r="S743"/>
      <c r="T743"/>
      <c r="U743"/>
    </row>
    <row r="744" spans="1:21" ht="13.5" customHeight="1" x14ac:dyDescent="0.2">
      <c r="A744" s="110"/>
      <c r="B744" s="105">
        <v>45</v>
      </c>
      <c r="C744" s="63" t="s">
        <v>366</v>
      </c>
      <c r="D744" s="64">
        <v>4760</v>
      </c>
      <c r="E744" s="172">
        <v>4760</v>
      </c>
      <c r="F744" s="28"/>
      <c r="G744" s="324"/>
      <c r="H744" s="172">
        <f t="shared" si="166"/>
        <v>4760</v>
      </c>
      <c r="I744" s="230"/>
      <c r="J744" s="173"/>
      <c r="K744" s="173"/>
      <c r="L744" s="173">
        <v>4760</v>
      </c>
      <c r="M744" s="173">
        <v>4760</v>
      </c>
      <c r="N744" s="88">
        <v>4760</v>
      </c>
      <c r="O744" s="161"/>
      <c r="Q744" s="170"/>
      <c r="R744"/>
      <c r="S744"/>
      <c r="T744"/>
      <c r="U744"/>
    </row>
    <row r="745" spans="1:21" ht="13.5" customHeight="1" x14ac:dyDescent="0.2">
      <c r="A745" s="53"/>
      <c r="B745" s="54">
        <v>55</v>
      </c>
      <c r="C745" s="55" t="s">
        <v>140</v>
      </c>
      <c r="D745" s="28">
        <v>2469</v>
      </c>
      <c r="E745" s="172">
        <v>2900</v>
      </c>
      <c r="F745" s="28"/>
      <c r="G745" s="324"/>
      <c r="H745" s="172">
        <f t="shared" si="166"/>
        <v>2900</v>
      </c>
      <c r="I745" s="230"/>
      <c r="J745" s="173"/>
      <c r="K745" s="173"/>
      <c r="L745" s="173">
        <v>2900</v>
      </c>
      <c r="M745" s="173">
        <v>1498</v>
      </c>
      <c r="N745" s="88">
        <v>2900</v>
      </c>
      <c r="Q745" s="170"/>
      <c r="R745" s="170"/>
      <c r="S745"/>
      <c r="T745"/>
      <c r="U745"/>
    </row>
    <row r="746" spans="1:21" ht="14.1" customHeight="1" x14ac:dyDescent="0.2">
      <c r="A746" s="78" t="s">
        <v>367</v>
      </c>
      <c r="B746" s="79"/>
      <c r="C746" s="80" t="s">
        <v>368</v>
      </c>
      <c r="D746" s="90">
        <f>+D748</f>
        <v>46735</v>
      </c>
      <c r="E746" s="90">
        <f t="shared" ref="E746:J746" si="174">+E749</f>
        <v>46000</v>
      </c>
      <c r="F746" s="90">
        <f t="shared" si="174"/>
        <v>0</v>
      </c>
      <c r="G746" s="86">
        <f t="shared" si="174"/>
        <v>0</v>
      </c>
      <c r="H746" s="90">
        <f t="shared" si="174"/>
        <v>46000</v>
      </c>
      <c r="I746" s="289">
        <f t="shared" si="174"/>
        <v>0</v>
      </c>
      <c r="J746" s="86">
        <f t="shared" si="174"/>
        <v>0</v>
      </c>
      <c r="K746" s="86">
        <f>+K747+K748</f>
        <v>0</v>
      </c>
      <c r="L746" s="86">
        <f t="shared" ref="L746:M746" si="175">+L747+L748</f>
        <v>46000</v>
      </c>
      <c r="M746" s="86">
        <f t="shared" si="175"/>
        <v>43070</v>
      </c>
      <c r="N746" s="89">
        <f>+N748</f>
        <v>46000</v>
      </c>
      <c r="Q746" s="170"/>
      <c r="R746"/>
      <c r="S746"/>
      <c r="T746"/>
      <c r="U746"/>
    </row>
    <row r="747" spans="1:21" ht="14.1" customHeight="1" x14ac:dyDescent="0.2">
      <c r="A747" s="165"/>
      <c r="B747" s="166">
        <v>50</v>
      </c>
      <c r="C747" s="61" t="s">
        <v>138</v>
      </c>
      <c r="D747" s="168"/>
      <c r="E747" s="168"/>
      <c r="F747" s="168"/>
      <c r="G747" s="182"/>
      <c r="H747" s="172"/>
      <c r="I747" s="228"/>
      <c r="J747" s="201"/>
      <c r="K747" s="201">
        <v>500</v>
      </c>
      <c r="L747" s="201">
        <v>500</v>
      </c>
      <c r="M747" s="201">
        <v>267</v>
      </c>
      <c r="N747" s="89"/>
      <c r="Q747" s="170"/>
      <c r="R747"/>
      <c r="S747"/>
      <c r="T747"/>
      <c r="U747"/>
    </row>
    <row r="748" spans="1:21" s="171" customFormat="1" ht="14.1" customHeight="1" x14ac:dyDescent="0.2">
      <c r="A748" s="165"/>
      <c r="B748" s="166">
        <v>55</v>
      </c>
      <c r="C748" s="61" t="s">
        <v>140</v>
      </c>
      <c r="D748" s="168">
        <f t="shared" ref="D748" si="176">+D749+D750+D751</f>
        <v>46735</v>
      </c>
      <c r="E748" s="168"/>
      <c r="F748" s="168"/>
      <c r="G748" s="232"/>
      <c r="H748" s="172">
        <f t="shared" si="166"/>
        <v>0</v>
      </c>
      <c r="I748" s="228"/>
      <c r="J748" s="201"/>
      <c r="K748" s="201">
        <f>+K749+K750+K751</f>
        <v>-500</v>
      </c>
      <c r="L748" s="201">
        <f t="shared" ref="L748:M748" si="177">+L749+L750+L751</f>
        <v>45500</v>
      </c>
      <c r="M748" s="201">
        <f t="shared" si="177"/>
        <v>42803</v>
      </c>
      <c r="N748" s="245">
        <f>+N749+N750+N751</f>
        <v>46000</v>
      </c>
      <c r="O748" s="279"/>
      <c r="Q748" s="170"/>
      <c r="R748"/>
      <c r="S748"/>
      <c r="T748"/>
      <c r="U748"/>
    </row>
    <row r="749" spans="1:21" ht="13.5" customHeight="1" x14ac:dyDescent="0.2">
      <c r="A749" s="53"/>
      <c r="B749" s="54">
        <v>5500</v>
      </c>
      <c r="C749" s="55" t="s">
        <v>281</v>
      </c>
      <c r="D749" s="28">
        <v>43482</v>
      </c>
      <c r="E749" s="172">
        <v>46000</v>
      </c>
      <c r="F749" s="28"/>
      <c r="G749" s="324"/>
      <c r="H749" s="172">
        <f t="shared" si="166"/>
        <v>46000</v>
      </c>
      <c r="I749" s="230"/>
      <c r="J749" s="173"/>
      <c r="K749" s="173">
        <v>-500</v>
      </c>
      <c r="L749" s="173">
        <v>42500</v>
      </c>
      <c r="M749" s="173">
        <v>39055</v>
      </c>
      <c r="N749" s="88">
        <v>46000</v>
      </c>
      <c r="Q749" s="170"/>
      <c r="R749"/>
      <c r="S749"/>
      <c r="T749"/>
      <c r="U749"/>
    </row>
    <row r="750" spans="1:21" ht="13.5" customHeight="1" x14ac:dyDescent="0.2">
      <c r="A750" s="53"/>
      <c r="B750" s="54">
        <v>5514</v>
      </c>
      <c r="C750" s="55" t="s">
        <v>338</v>
      </c>
      <c r="D750" s="28">
        <v>2384</v>
      </c>
      <c r="E750" s="172"/>
      <c r="F750" s="28"/>
      <c r="G750" s="324"/>
      <c r="H750" s="172">
        <f t="shared" si="166"/>
        <v>0</v>
      </c>
      <c r="I750" s="230"/>
      <c r="J750" s="173"/>
      <c r="K750" s="173"/>
      <c r="L750" s="173">
        <v>3000</v>
      </c>
      <c r="M750" s="173">
        <v>3233</v>
      </c>
      <c r="N750" s="87"/>
      <c r="Q750" s="170"/>
      <c r="R750"/>
      <c r="S750"/>
      <c r="T750"/>
      <c r="U750"/>
    </row>
    <row r="751" spans="1:21" ht="13.5" customHeight="1" x14ac:dyDescent="0.2">
      <c r="A751" s="53"/>
      <c r="B751" s="54">
        <v>5540</v>
      </c>
      <c r="C751" s="55" t="s">
        <v>296</v>
      </c>
      <c r="D751" s="28">
        <v>869</v>
      </c>
      <c r="E751" s="172"/>
      <c r="F751" s="28"/>
      <c r="G751" s="324"/>
      <c r="H751" s="172">
        <f t="shared" si="166"/>
        <v>0</v>
      </c>
      <c r="I751" s="230"/>
      <c r="J751" s="173"/>
      <c r="K751" s="173"/>
      <c r="L751" s="173"/>
      <c r="M751" s="173">
        <v>515</v>
      </c>
      <c r="N751" s="87"/>
      <c r="Q751" s="170"/>
      <c r="R751"/>
      <c r="S751"/>
      <c r="T751"/>
      <c r="U751"/>
    </row>
    <row r="752" spans="1:21" ht="14.1" customHeight="1" x14ac:dyDescent="0.2">
      <c r="A752" s="78" t="s">
        <v>369</v>
      </c>
      <c r="B752" s="79"/>
      <c r="C752" s="80" t="s">
        <v>370</v>
      </c>
      <c r="D752" s="90">
        <f t="shared" ref="D752:I752" si="178">+D753</f>
        <v>6300</v>
      </c>
      <c r="E752" s="90">
        <f t="shared" si="178"/>
        <v>9600</v>
      </c>
      <c r="F752" s="90">
        <f t="shared" si="178"/>
        <v>0</v>
      </c>
      <c r="G752" s="86">
        <f t="shared" si="178"/>
        <v>0</v>
      </c>
      <c r="H752" s="90">
        <f t="shared" si="178"/>
        <v>9600</v>
      </c>
      <c r="I752" s="289">
        <f t="shared" si="178"/>
        <v>0</v>
      </c>
      <c r="J752" s="86">
        <f>+J753</f>
        <v>-4600</v>
      </c>
      <c r="K752" s="86">
        <f t="shared" ref="K752:M752" si="179">+K753</f>
        <v>0</v>
      </c>
      <c r="L752" s="86">
        <f t="shared" si="179"/>
        <v>5000</v>
      </c>
      <c r="M752" s="86">
        <f t="shared" si="179"/>
        <v>5000</v>
      </c>
      <c r="N752" s="89">
        <f>+N753</f>
        <v>5000</v>
      </c>
      <c r="O752" s="280"/>
      <c r="Q752" s="170"/>
      <c r="R752"/>
      <c r="S752"/>
      <c r="T752"/>
      <c r="U752"/>
    </row>
    <row r="753" spans="1:22" s="171" customFormat="1" ht="14.1" customHeight="1" x14ac:dyDescent="0.2">
      <c r="A753" s="165" t="s">
        <v>371</v>
      </c>
      <c r="B753" s="166">
        <v>45</v>
      </c>
      <c r="C753" s="167" t="s">
        <v>372</v>
      </c>
      <c r="D753" s="168">
        <v>6300</v>
      </c>
      <c r="E753" s="168">
        <v>9600</v>
      </c>
      <c r="F753" s="168"/>
      <c r="G753" s="232"/>
      <c r="H753" s="172">
        <f t="shared" si="166"/>
        <v>9600</v>
      </c>
      <c r="I753" s="228"/>
      <c r="J753" s="201">
        <v>-4600</v>
      </c>
      <c r="K753" s="201"/>
      <c r="L753" s="201">
        <v>5000</v>
      </c>
      <c r="M753" s="201">
        <v>5000</v>
      </c>
      <c r="N753" s="247">
        <v>5000</v>
      </c>
      <c r="O753" s="281"/>
      <c r="Q753" s="170"/>
      <c r="R753"/>
      <c r="S753"/>
      <c r="T753"/>
      <c r="U753"/>
      <c r="V753" s="1"/>
    </row>
    <row r="754" spans="1:22" ht="14.1" customHeight="1" x14ac:dyDescent="0.2">
      <c r="A754" s="78" t="s">
        <v>373</v>
      </c>
      <c r="B754" s="79"/>
      <c r="C754" s="80" t="s">
        <v>374</v>
      </c>
      <c r="D754" s="90">
        <f>+D755+D756</f>
        <v>18378</v>
      </c>
      <c r="E754" s="90">
        <f>+E755+E756</f>
        <v>31400</v>
      </c>
      <c r="F754" s="90">
        <f t="shared" ref="F754:I754" si="180">+F755+F756</f>
        <v>0</v>
      </c>
      <c r="G754" s="86">
        <f t="shared" si="180"/>
        <v>0</v>
      </c>
      <c r="H754" s="90">
        <f t="shared" si="180"/>
        <v>31400</v>
      </c>
      <c r="I754" s="289">
        <f t="shared" si="180"/>
        <v>0</v>
      </c>
      <c r="J754" s="86">
        <f>+J755+J756</f>
        <v>0</v>
      </c>
      <c r="K754" s="86">
        <f t="shared" ref="K754:M754" si="181">+K755+K756</f>
        <v>-6600</v>
      </c>
      <c r="L754" s="86">
        <f t="shared" si="181"/>
        <v>24800</v>
      </c>
      <c r="M754" s="86">
        <f t="shared" si="181"/>
        <v>21119</v>
      </c>
      <c r="N754" s="89">
        <f>+N755+N756</f>
        <v>31400</v>
      </c>
      <c r="O754" s="280"/>
      <c r="Q754" s="170"/>
      <c r="R754"/>
      <c r="S754"/>
      <c r="T754"/>
      <c r="U754"/>
    </row>
    <row r="755" spans="1:22" ht="14.1" customHeight="1" x14ac:dyDescent="0.2">
      <c r="A755" s="59"/>
      <c r="B755" s="60">
        <v>50</v>
      </c>
      <c r="C755" s="61" t="s">
        <v>138</v>
      </c>
      <c r="D755" s="29">
        <v>13884</v>
      </c>
      <c r="E755" s="168">
        <v>24100</v>
      </c>
      <c r="F755" s="29"/>
      <c r="G755" s="324"/>
      <c r="H755" s="172">
        <f t="shared" si="166"/>
        <v>24100</v>
      </c>
      <c r="I755" s="228"/>
      <c r="J755" s="201"/>
      <c r="K755" s="201">
        <v>-6600</v>
      </c>
      <c r="L755" s="201">
        <v>17500</v>
      </c>
      <c r="M755" s="201">
        <v>15714</v>
      </c>
      <c r="N755" s="87">
        <v>24100</v>
      </c>
      <c r="O755" s="280"/>
      <c r="Q755" s="170"/>
      <c r="R755"/>
      <c r="S755"/>
      <c r="T755"/>
      <c r="U755"/>
    </row>
    <row r="756" spans="1:22" ht="14.1" customHeight="1" x14ac:dyDescent="0.2">
      <c r="A756" s="59"/>
      <c r="B756" s="60">
        <v>55</v>
      </c>
      <c r="C756" s="61" t="s">
        <v>140</v>
      </c>
      <c r="D756" s="29">
        <f>SUM(D757:D760)</f>
        <v>4494</v>
      </c>
      <c r="E756" s="168">
        <v>7300</v>
      </c>
      <c r="F756" s="29"/>
      <c r="G756" s="324"/>
      <c r="H756" s="172">
        <f t="shared" si="166"/>
        <v>7300</v>
      </c>
      <c r="I756" s="228"/>
      <c r="J756" s="201"/>
      <c r="K756" s="201">
        <f>+K757+K758+K759+K760+K761</f>
        <v>0</v>
      </c>
      <c r="L756" s="201">
        <f t="shared" ref="L756:M756" si="182">+L757+L758+L759+L760+L761</f>
        <v>7300</v>
      </c>
      <c r="M756" s="201">
        <f t="shared" si="182"/>
        <v>5405</v>
      </c>
      <c r="N756" s="87">
        <f>+N757+N758+N759</f>
        <v>7300</v>
      </c>
      <c r="O756" s="280"/>
      <c r="Q756" s="170"/>
      <c r="R756"/>
      <c r="S756"/>
      <c r="T756"/>
      <c r="U756"/>
    </row>
    <row r="757" spans="1:22" ht="14.1" customHeight="1" x14ac:dyDescent="0.2">
      <c r="A757" s="53"/>
      <c r="B757" s="54">
        <v>5500</v>
      </c>
      <c r="C757" s="55" t="s">
        <v>281</v>
      </c>
      <c r="D757" s="28">
        <v>0</v>
      </c>
      <c r="E757" s="168"/>
      <c r="F757" s="29"/>
      <c r="G757" s="180"/>
      <c r="H757" s="172">
        <f t="shared" si="166"/>
        <v>0</v>
      </c>
      <c r="I757" s="228"/>
      <c r="J757" s="201"/>
      <c r="K757" s="201"/>
      <c r="L757" s="173"/>
      <c r="M757" s="173">
        <v>93</v>
      </c>
      <c r="N757" s="88">
        <v>3000</v>
      </c>
      <c r="O757" s="280"/>
      <c r="Q757" s="170"/>
      <c r="R757"/>
      <c r="S757"/>
      <c r="T757"/>
      <c r="U757"/>
    </row>
    <row r="758" spans="1:22" ht="14.1" customHeight="1" x14ac:dyDescent="0.2">
      <c r="A758" s="53"/>
      <c r="B758" s="54">
        <v>5513</v>
      </c>
      <c r="C758" s="55" t="s">
        <v>286</v>
      </c>
      <c r="D758" s="28">
        <v>2098</v>
      </c>
      <c r="E758" s="168"/>
      <c r="F758" s="29"/>
      <c r="G758" s="180"/>
      <c r="H758" s="172">
        <f t="shared" si="166"/>
        <v>0</v>
      </c>
      <c r="I758" s="228"/>
      <c r="J758" s="201"/>
      <c r="K758" s="201"/>
      <c r="L758" s="173">
        <v>2100</v>
      </c>
      <c r="M758" s="173">
        <v>590</v>
      </c>
      <c r="N758" s="88">
        <v>2000</v>
      </c>
      <c r="O758" s="280"/>
      <c r="Q758" s="170"/>
      <c r="R758"/>
      <c r="S758"/>
      <c r="T758"/>
      <c r="U758"/>
    </row>
    <row r="759" spans="1:22" ht="14.1" customHeight="1" x14ac:dyDescent="0.2">
      <c r="A759" s="53"/>
      <c r="B759" s="54">
        <v>5514</v>
      </c>
      <c r="C759" s="55" t="s">
        <v>338</v>
      </c>
      <c r="D759" s="28">
        <v>2340</v>
      </c>
      <c r="E759" s="168"/>
      <c r="F759" s="29"/>
      <c r="G759" s="180"/>
      <c r="H759" s="172">
        <f t="shared" si="166"/>
        <v>0</v>
      </c>
      <c r="I759" s="228"/>
      <c r="J759" s="201"/>
      <c r="K759" s="201"/>
      <c r="L759" s="173">
        <v>2500</v>
      </c>
      <c r="M759" s="173">
        <v>4647</v>
      </c>
      <c r="N759" s="88">
        <v>2300</v>
      </c>
      <c r="O759" s="280"/>
      <c r="Q759" s="170"/>
      <c r="R759"/>
      <c r="S759"/>
      <c r="T759"/>
      <c r="U759"/>
    </row>
    <row r="760" spans="1:22" ht="14.1" customHeight="1" x14ac:dyDescent="0.2">
      <c r="A760" s="53"/>
      <c r="B760" s="54">
        <v>5522</v>
      </c>
      <c r="C760" s="55" t="s">
        <v>173</v>
      </c>
      <c r="D760" s="28">
        <v>56</v>
      </c>
      <c r="E760" s="168"/>
      <c r="F760" s="29"/>
      <c r="G760" s="180"/>
      <c r="H760" s="172">
        <f t="shared" si="166"/>
        <v>0</v>
      </c>
      <c r="I760" s="228"/>
      <c r="J760" s="201"/>
      <c r="K760" s="201"/>
      <c r="L760" s="173"/>
      <c r="M760" s="173">
        <v>75</v>
      </c>
      <c r="N760" s="87"/>
      <c r="O760" s="280"/>
      <c r="Q760" s="170"/>
      <c r="R760"/>
      <c r="S760"/>
      <c r="T760"/>
      <c r="U760"/>
    </row>
    <row r="761" spans="1:22" ht="14.1" customHeight="1" x14ac:dyDescent="0.2">
      <c r="A761" s="53"/>
      <c r="B761" s="54">
        <v>5525</v>
      </c>
      <c r="C761" s="55" t="s">
        <v>340</v>
      </c>
      <c r="D761" s="28"/>
      <c r="E761" s="168"/>
      <c r="F761" s="29"/>
      <c r="G761" s="180"/>
      <c r="H761" s="172"/>
      <c r="I761" s="228"/>
      <c r="J761" s="201"/>
      <c r="K761" s="201"/>
      <c r="L761" s="173">
        <v>2700</v>
      </c>
      <c r="M761" s="173"/>
      <c r="N761" s="87"/>
      <c r="O761" s="280"/>
      <c r="Q761" s="170"/>
      <c r="R761"/>
      <c r="S761"/>
      <c r="T761"/>
      <c r="U761"/>
    </row>
    <row r="762" spans="1:22" ht="14.1" customHeight="1" x14ac:dyDescent="0.2">
      <c r="A762" s="48" t="s">
        <v>375</v>
      </c>
      <c r="B762" s="49">
        <v>9</v>
      </c>
      <c r="C762" s="50" t="s">
        <v>376</v>
      </c>
      <c r="D762" s="58">
        <f>+D763+D789+D815+D839+D864+D866+D889+D915+D920+D922+D948+D955+D957+D982+D989+D1015+D1022+D1027+D1029+D1057+D1061+D1076+D1078+D1091+D1105+D1106+D1114+D1126+D1143+D1150+D1154+D1170+D1172</f>
        <v>10336991</v>
      </c>
      <c r="E762" s="58">
        <f>+E763+E789+E815+E839+E864+E866+E889+E915+E920+E922+E948+E955+E957+E982+E989+E1015+E1022+E1027+E1029+E1057+E1061+E1076+E1078+E1091+E1105+E1106+E1114+E1126+E1143+E1150+E1154+E1170+E1172</f>
        <v>11379586</v>
      </c>
      <c r="F762" s="58">
        <f>+F763+F789+F815+F839+F864+F866+F889+F915+F920+F922+F948+F955+F957+F982+F989+F1015+F1022+F1027+F1029+F1057+F1061+F1076+F1078+F1091+F1105+F1106+F1114+F1126+F1143+F1150+F1154+F1170+F1172</f>
        <v>1179168</v>
      </c>
      <c r="G762" s="51">
        <f>+G763+G789+G815+G839+G864+G866+G889+G915+G920+G922+G948+G955+G957+G982+G989+G1015+G1022+G1027+G1029+G1057+G1061+G1076+G1078+G1091+G1105+G1106+G1114+G1126+G1143+G1150+G1154+G1170+G1172</f>
        <v>954168</v>
      </c>
      <c r="H762" s="58">
        <f>+H763+H789+H815+H839+H864+H866+H889+H915+H920+H922+H948+H953+H955+H957+H982+H987+H989+H1015+H1020+H1022+H1027+H1029+H1057+H1059+H1061+H1076+H1078+H1091+H1105+H1106+H1114+H1126+H1143+H1150+H1154+H1170+H1172</f>
        <v>11060319</v>
      </c>
      <c r="I762" s="328">
        <f>+I763+I789+I815+I839+I864+I866+I889+I915+I920+I922+I948+I953+I955+I957+I982+I987+I989+I1015+I1020+I1022+I1027+I1029+I1057+I1061+I1076+I1078+I1091+I1105+I1106+I1114+I1126+I1143+I1150+I1154+I1170+I1172</f>
        <v>-399767</v>
      </c>
      <c r="J762" s="51">
        <f>+J763+J789+J815+J839+J864+J866+J889+J915+J920+J922+J948+J953+J955+J957+J982+J987+J989+J1015+J1020+J1022+J1027+J1029+J1057+J1061+J1076+J1078+J1091+J1105+J1106+J1114+J1126+J1143+J1150+J1154+J1170+J1172</f>
        <v>-322851</v>
      </c>
      <c r="K762" s="51">
        <f>+K763+K789+K815+K839+K864+K866+K889+K915+K920+K922+K948+K953+K955+K957+K982+K987+K989+K1015+K1020+K1022+K1027+K1029+K1057+K1059+K1061+K1076+K1078+K1091+K1105+K1106+K1114+K1126+K1143+K1150+K1154+K1170+K1172</f>
        <v>-26459</v>
      </c>
      <c r="L762" s="51">
        <f>+L763+L789+L815+L839+L864+L866+L889+L915+L920+L922+L948+L953+L955+L957+L982+L987+L989+L1015+L1020+L1022+L1027+L1029+L1057+L1059+L1061+L1076+L1078+L1091+L1105+L1106+L1114+L1126+L1143+L1150+L1154+L1170+L1172</f>
        <v>10704705</v>
      </c>
      <c r="M762" s="51">
        <f>+M763+M789+M815+M839+M864+M866+M889+M915+M920+M922+M948+M953+M955+M957+M982+M987+M989+M1015+M1020+M1022+M1027+M1029+M1057+M1059+M1061+M1076+M1078+M1091+M1105+M1106+M1114+M1126+M1143+M1150+M1154+M1170+M1172</f>
        <v>9243622.6500000004</v>
      </c>
      <c r="N762" s="77">
        <f>+N763+N789+N815+N839+N864+N866+N889+N915+N920+N922+N948+N953+N955+N957+N982+N987+N989+N1015+N1020+N1022+N1027+N1029+N1057+N1059+N1061+N1076+N1078+N1091+N1105+N1106+N1114+N1126+N1143+N1150+N1154+N1170+N1172</f>
        <v>11076544</v>
      </c>
      <c r="Q762" s="170"/>
      <c r="R762"/>
      <c r="S762"/>
      <c r="T762"/>
      <c r="U762"/>
      <c r="V762" s="2"/>
    </row>
    <row r="763" spans="1:22" ht="14.1" customHeight="1" x14ac:dyDescent="0.2">
      <c r="A763" s="78" t="s">
        <v>377</v>
      </c>
      <c r="B763" s="79"/>
      <c r="C763" s="80" t="s">
        <v>696</v>
      </c>
      <c r="D763" s="120">
        <f>+D764+D765+D766</f>
        <v>1856708</v>
      </c>
      <c r="E763" s="120">
        <f t="shared" ref="E763:G763" si="183">+E764+E765+E766</f>
        <v>1909867</v>
      </c>
      <c r="F763" s="120">
        <f t="shared" si="183"/>
        <v>1179168</v>
      </c>
      <c r="G763" s="235">
        <f t="shared" si="183"/>
        <v>1179168</v>
      </c>
      <c r="H763" s="117">
        <f>+H764+H765+H766</f>
        <v>1712987</v>
      </c>
      <c r="I763" s="349">
        <f>+I764+I765+I766</f>
        <v>-196880</v>
      </c>
      <c r="J763" s="86">
        <f>+J764+J765+J766</f>
        <v>-41161</v>
      </c>
      <c r="K763" s="86">
        <f t="shared" ref="K763:M763" si="184">+K764+K765+K766</f>
        <v>13709</v>
      </c>
      <c r="L763" s="86">
        <f t="shared" si="184"/>
        <v>1685535</v>
      </c>
      <c r="M763" s="86">
        <f t="shared" si="184"/>
        <v>1453179.28</v>
      </c>
      <c r="N763" s="89">
        <f>+N764+N765+N766</f>
        <v>1732686</v>
      </c>
      <c r="Q763" s="170"/>
      <c r="R763"/>
      <c r="S763"/>
      <c r="T763"/>
      <c r="U763"/>
      <c r="V763" s="7"/>
    </row>
    <row r="764" spans="1:22" ht="14.1" customHeight="1" x14ac:dyDescent="0.2">
      <c r="A764" s="53" t="s">
        <v>378</v>
      </c>
      <c r="B764" s="60">
        <v>45</v>
      </c>
      <c r="C764" s="124" t="s">
        <v>379</v>
      </c>
      <c r="D764" s="97">
        <v>34538</v>
      </c>
      <c r="E764" s="265">
        <v>23140</v>
      </c>
      <c r="F764" s="27"/>
      <c r="G764" s="324"/>
      <c r="H764" s="172">
        <f t="shared" si="166"/>
        <v>0</v>
      </c>
      <c r="I764" s="194">
        <v>-23140</v>
      </c>
      <c r="J764" s="201"/>
      <c r="K764" s="201"/>
      <c r="L764" s="201"/>
      <c r="M764" s="201"/>
      <c r="N764" s="87">
        <v>0</v>
      </c>
      <c r="Q764" s="170"/>
      <c r="R764"/>
      <c r="S764"/>
      <c r="T764"/>
      <c r="U764"/>
    </row>
    <row r="765" spans="1:22" ht="14.1" customHeight="1" x14ac:dyDescent="0.2">
      <c r="A765" s="53"/>
      <c r="B765" s="60" t="s">
        <v>137</v>
      </c>
      <c r="C765" s="61" t="s">
        <v>138</v>
      </c>
      <c r="D765" s="97">
        <v>1104620</v>
      </c>
      <c r="E765" s="265">
        <v>1179168</v>
      </c>
      <c r="F765" s="265">
        <v>1179168</v>
      </c>
      <c r="G765" s="228">
        <v>1179168</v>
      </c>
      <c r="H765" s="172">
        <f>+E765+I765</f>
        <v>1183188</v>
      </c>
      <c r="I765" s="228">
        <v>4020</v>
      </c>
      <c r="J765" s="201">
        <v>-5000</v>
      </c>
      <c r="K765" s="201"/>
      <c r="L765" s="201">
        <v>1178188</v>
      </c>
      <c r="M765" s="201">
        <v>1041062.43</v>
      </c>
      <c r="N765" s="258">
        <v>1191258</v>
      </c>
      <c r="O765" s="279"/>
      <c r="Q765" s="170"/>
      <c r="R765"/>
      <c r="S765"/>
      <c r="T765"/>
      <c r="U765"/>
    </row>
    <row r="766" spans="1:22" ht="14.1" customHeight="1" x14ac:dyDescent="0.2">
      <c r="A766" s="53"/>
      <c r="B766" s="60" t="s">
        <v>139</v>
      </c>
      <c r="C766" s="61" t="s">
        <v>140</v>
      </c>
      <c r="D766" s="125">
        <f t="shared" ref="D766:G766" si="185">+D767+D768+D769+D781+D782+D784+D785+D786+D787+D788</f>
        <v>717550</v>
      </c>
      <c r="E766" s="168">
        <f>+E767+E768+E769+E781+E782+E784+E785+E786+E787+E788</f>
        <v>707559</v>
      </c>
      <c r="F766" s="168">
        <f t="shared" si="185"/>
        <v>0</v>
      </c>
      <c r="G766" s="201">
        <f t="shared" si="185"/>
        <v>0</v>
      </c>
      <c r="H766" s="172">
        <f>+H767+H768+H769+H781+H782+H783+H784+H785+H786+H787+H788</f>
        <v>529799</v>
      </c>
      <c r="I766" s="228">
        <f>+I767+I768+I769+I781+I782+I783+I784+I785+I786+I787+I788</f>
        <v>-177760</v>
      </c>
      <c r="J766" s="201">
        <f>+J767+J768+J769+J781+J782+J783+J784+J785+J786+J787+J788</f>
        <v>-36161</v>
      </c>
      <c r="K766" s="201">
        <f t="shared" ref="K766:M766" si="186">+K767+K768+K769+K781+K782+K783+K784+K785+K786+K787+K788</f>
        <v>13709</v>
      </c>
      <c r="L766" s="201">
        <f>+L767+L768+L769+L781+L782+L783+L784+L785+L786+L787+L788</f>
        <v>507347</v>
      </c>
      <c r="M766" s="201">
        <f t="shared" si="186"/>
        <v>412116.85</v>
      </c>
      <c r="N766" s="245">
        <f>+N767+N768+N769+N781+N782+N783+N784+N785+N786+N787+N788</f>
        <v>541428</v>
      </c>
      <c r="Q766" s="170"/>
      <c r="R766"/>
      <c r="S766"/>
      <c r="T766"/>
      <c r="U766"/>
    </row>
    <row r="767" spans="1:22" ht="14.1" customHeight="1" x14ac:dyDescent="0.2">
      <c r="A767" s="53"/>
      <c r="B767" s="54" t="s">
        <v>141</v>
      </c>
      <c r="C767" s="55" t="s">
        <v>151</v>
      </c>
      <c r="D767" s="43">
        <v>2671</v>
      </c>
      <c r="E767" s="172">
        <v>4300</v>
      </c>
      <c r="F767" s="28"/>
      <c r="G767" s="324"/>
      <c r="H767" s="172">
        <f t="shared" si="166"/>
        <v>4300</v>
      </c>
      <c r="I767" s="230"/>
      <c r="J767" s="173">
        <v>-874</v>
      </c>
      <c r="K767" s="173"/>
      <c r="L767" s="173">
        <v>3426</v>
      </c>
      <c r="M767" s="173">
        <v>3046</v>
      </c>
      <c r="N767" s="247">
        <v>3590</v>
      </c>
      <c r="Q767" s="170"/>
      <c r="R767"/>
      <c r="S767"/>
      <c r="T767"/>
      <c r="U767"/>
    </row>
    <row r="768" spans="1:22" ht="14.1" customHeight="1" x14ac:dyDescent="0.2">
      <c r="A768" s="53"/>
      <c r="B768" s="54" t="s">
        <v>144</v>
      </c>
      <c r="C768" s="96" t="s">
        <v>154</v>
      </c>
      <c r="D768" s="56">
        <v>3311</v>
      </c>
      <c r="E768" s="313">
        <v>3000</v>
      </c>
      <c r="F768" s="28"/>
      <c r="G768" s="324"/>
      <c r="H768" s="172">
        <f t="shared" si="166"/>
        <v>3000</v>
      </c>
      <c r="I768" s="230"/>
      <c r="J768" s="173">
        <v>-1742</v>
      </c>
      <c r="K768" s="173"/>
      <c r="L768" s="173">
        <v>1258</v>
      </c>
      <c r="M768" s="173">
        <v>1138</v>
      </c>
      <c r="N768" s="247">
        <v>3000</v>
      </c>
      <c r="Q768" s="170"/>
      <c r="R768"/>
      <c r="S768"/>
      <c r="T768"/>
      <c r="U768"/>
    </row>
    <row r="769" spans="1:22" ht="14.1" customHeight="1" x14ac:dyDescent="0.2">
      <c r="A769" s="53"/>
      <c r="B769" s="54" t="s">
        <v>155</v>
      </c>
      <c r="C769" s="96" t="s">
        <v>146</v>
      </c>
      <c r="D769" s="56">
        <f t="shared" ref="D769:E769" si="187">SUM(D770:D780)</f>
        <v>614086</v>
      </c>
      <c r="E769" s="169">
        <f t="shared" si="187"/>
        <v>598842</v>
      </c>
      <c r="F769" s="43">
        <f>+F770+F773+F774+F776+F780</f>
        <v>0</v>
      </c>
      <c r="G769" s="323"/>
      <c r="H769" s="172">
        <f t="shared" si="166"/>
        <v>413582</v>
      </c>
      <c r="I769" s="350">
        <f>+I770+I773+I774+I776+I780</f>
        <v>-185260</v>
      </c>
      <c r="J769" s="173">
        <f>+J770+J771+J772+J773+J774++J775+J776+J777+J778+J779+J780</f>
        <v>-480</v>
      </c>
      <c r="K769" s="173">
        <f t="shared" ref="K769:M769" si="188">+K770+K771+K772+K773+K774++K775+K776+K777+K778+K779+K780</f>
        <v>0</v>
      </c>
      <c r="L769" s="173">
        <v>413102</v>
      </c>
      <c r="M769" s="173">
        <f t="shared" si="188"/>
        <v>346581.64</v>
      </c>
      <c r="N769" s="247">
        <f>+N770+N771+N772+N773+N774+N775+N776+N777+N778+N779+N780</f>
        <v>429638</v>
      </c>
      <c r="Q769" s="170"/>
      <c r="R769"/>
      <c r="S769"/>
      <c r="T769"/>
      <c r="U769"/>
    </row>
    <row r="770" spans="1:22" s="3" customFormat="1" ht="14.1" customHeight="1" x14ac:dyDescent="0.2">
      <c r="A770" s="121"/>
      <c r="B770" s="126"/>
      <c r="C770" s="115" t="s">
        <v>265</v>
      </c>
      <c r="D770" s="127">
        <v>23222</v>
      </c>
      <c r="E770" s="191">
        <v>27232</v>
      </c>
      <c r="F770" s="28"/>
      <c r="G770" s="72"/>
      <c r="H770" s="172">
        <f t="shared" si="166"/>
        <v>27232</v>
      </c>
      <c r="I770" s="230"/>
      <c r="J770" s="173"/>
      <c r="K770" s="173"/>
      <c r="L770" s="173">
        <v>0</v>
      </c>
      <c r="M770" s="173">
        <v>12980.27</v>
      </c>
      <c r="N770" s="88">
        <v>26000</v>
      </c>
      <c r="O770" s="143"/>
      <c r="P770" s="377"/>
      <c r="Q770" s="170"/>
      <c r="R770"/>
      <c r="S770"/>
      <c r="T770"/>
      <c r="U770"/>
      <c r="V770" s="1"/>
    </row>
    <row r="771" spans="1:22" s="3" customFormat="1" ht="14.1" customHeight="1" x14ac:dyDescent="0.2">
      <c r="A771" s="121"/>
      <c r="B771" s="126"/>
      <c r="C771" s="115" t="s">
        <v>380</v>
      </c>
      <c r="D771" s="127">
        <v>28726</v>
      </c>
      <c r="E771" s="191">
        <v>28104</v>
      </c>
      <c r="F771" s="28"/>
      <c r="G771" s="72"/>
      <c r="H771" s="172">
        <f t="shared" si="166"/>
        <v>28104</v>
      </c>
      <c r="I771" s="230"/>
      <c r="J771" s="173"/>
      <c r="K771" s="173"/>
      <c r="L771" s="173">
        <v>0</v>
      </c>
      <c r="M771" s="173">
        <v>19096.77</v>
      </c>
      <c r="N771" s="88">
        <v>28200</v>
      </c>
      <c r="O771" s="143"/>
      <c r="P771" s="377"/>
      <c r="Q771" s="170"/>
      <c r="R771"/>
      <c r="S771"/>
      <c r="T771"/>
      <c r="U771"/>
      <c r="V771" s="1"/>
    </row>
    <row r="772" spans="1:22" s="3" customFormat="1" ht="14.1" customHeight="1" x14ac:dyDescent="0.2">
      <c r="A772" s="121"/>
      <c r="B772" s="126"/>
      <c r="C772" s="115" t="s">
        <v>381</v>
      </c>
      <c r="D772" s="127">
        <v>6425</v>
      </c>
      <c r="E772" s="191">
        <v>5446</v>
      </c>
      <c r="F772" s="28"/>
      <c r="G772" s="72"/>
      <c r="H772" s="172">
        <f t="shared" si="166"/>
        <v>5446</v>
      </c>
      <c r="I772" s="230"/>
      <c r="J772" s="173"/>
      <c r="K772" s="173"/>
      <c r="L772" s="173">
        <v>0</v>
      </c>
      <c r="M772" s="173">
        <v>2965.31</v>
      </c>
      <c r="N772" s="88">
        <v>5446</v>
      </c>
      <c r="O772" s="143"/>
      <c r="P772" s="377"/>
      <c r="Q772" s="170"/>
      <c r="R772"/>
      <c r="S772"/>
      <c r="T772"/>
      <c r="U772"/>
      <c r="V772" s="1"/>
    </row>
    <row r="773" spans="1:22" s="3" customFormat="1" ht="14.1" customHeight="1" x14ac:dyDescent="0.2">
      <c r="A773" s="121"/>
      <c r="B773" s="126"/>
      <c r="C773" s="115" t="s">
        <v>268</v>
      </c>
      <c r="D773" s="116">
        <v>549</v>
      </c>
      <c r="E773" s="172">
        <v>13500</v>
      </c>
      <c r="F773" s="46"/>
      <c r="G773" s="333"/>
      <c r="H773" s="172">
        <f t="shared" si="166"/>
        <v>13500</v>
      </c>
      <c r="I773" s="351"/>
      <c r="J773" s="173"/>
      <c r="K773" s="173"/>
      <c r="L773" s="173">
        <v>0</v>
      </c>
      <c r="M773" s="173">
        <v>11385.93</v>
      </c>
      <c r="N773" s="88">
        <v>13000</v>
      </c>
      <c r="O773" s="143"/>
      <c r="P773" s="377"/>
      <c r="Q773" s="170"/>
      <c r="R773"/>
      <c r="S773"/>
      <c r="T773"/>
      <c r="U773"/>
    </row>
    <row r="774" spans="1:22" s="3" customFormat="1" ht="14.1" customHeight="1" x14ac:dyDescent="0.2">
      <c r="A774" s="121"/>
      <c r="B774" s="126"/>
      <c r="C774" s="115" t="s">
        <v>269</v>
      </c>
      <c r="D774" s="116">
        <v>11463</v>
      </c>
      <c r="E774" s="172">
        <v>21500</v>
      </c>
      <c r="F774" s="28"/>
      <c r="G774" s="324"/>
      <c r="H774" s="172">
        <f t="shared" si="166"/>
        <v>21500</v>
      </c>
      <c r="I774" s="230"/>
      <c r="J774" s="173"/>
      <c r="K774" s="173"/>
      <c r="L774" s="173">
        <v>0</v>
      </c>
      <c r="M774" s="173">
        <v>13120.3</v>
      </c>
      <c r="N774" s="88">
        <v>30000</v>
      </c>
      <c r="O774" s="143"/>
      <c r="P774" s="377"/>
      <c r="Q774" s="170"/>
      <c r="R774"/>
      <c r="S774"/>
      <c r="T774"/>
      <c r="U774"/>
    </row>
    <row r="775" spans="1:22" s="3" customFormat="1" ht="14.1" customHeight="1" x14ac:dyDescent="0.2">
      <c r="A775" s="121"/>
      <c r="B775" s="126"/>
      <c r="C775" s="115" t="s">
        <v>382</v>
      </c>
      <c r="D775" s="116">
        <v>3832</v>
      </c>
      <c r="E775" s="172">
        <v>5475</v>
      </c>
      <c r="F775" s="28"/>
      <c r="G775" s="324"/>
      <c r="H775" s="172">
        <f t="shared" si="166"/>
        <v>5475</v>
      </c>
      <c r="I775" s="230"/>
      <c r="J775" s="173"/>
      <c r="K775" s="173"/>
      <c r="L775" s="173">
        <v>0</v>
      </c>
      <c r="M775" s="173">
        <v>1494.06</v>
      </c>
      <c r="N775" s="88">
        <v>5000</v>
      </c>
      <c r="O775" s="143"/>
      <c r="P775" s="377"/>
      <c r="Q775" s="170"/>
      <c r="R775"/>
      <c r="S775"/>
      <c r="T775"/>
      <c r="U775"/>
    </row>
    <row r="776" spans="1:22" s="3" customFormat="1" ht="14.1" customHeight="1" x14ac:dyDescent="0.2">
      <c r="A776" s="121"/>
      <c r="B776" s="126"/>
      <c r="C776" s="115" t="s">
        <v>272</v>
      </c>
      <c r="D776" s="116">
        <v>25663</v>
      </c>
      <c r="E776" s="172">
        <v>30000</v>
      </c>
      <c r="F776" s="28"/>
      <c r="G776" s="324"/>
      <c r="H776" s="172">
        <f t="shared" si="166"/>
        <v>30000</v>
      </c>
      <c r="I776" s="230"/>
      <c r="J776" s="173">
        <v>-30000</v>
      </c>
      <c r="K776" s="173"/>
      <c r="L776" s="173"/>
      <c r="M776" s="173"/>
      <c r="N776" s="88"/>
      <c r="O776" s="143"/>
      <c r="P776" s="377"/>
      <c r="Q776" s="170"/>
      <c r="R776"/>
      <c r="S776"/>
      <c r="T776"/>
      <c r="U776"/>
    </row>
    <row r="777" spans="1:22" s="3" customFormat="1" ht="14.1" customHeight="1" x14ac:dyDescent="0.2">
      <c r="A777" s="121"/>
      <c r="B777" s="126"/>
      <c r="C777" s="115" t="s">
        <v>383</v>
      </c>
      <c r="D777" s="116">
        <v>14622</v>
      </c>
      <c r="E777" s="172"/>
      <c r="F777" s="28"/>
      <c r="G777" s="324"/>
      <c r="H777" s="172"/>
      <c r="I777" s="230"/>
      <c r="J777" s="173"/>
      <c r="K777" s="173"/>
      <c r="L777" s="173"/>
      <c r="M777" s="173"/>
      <c r="N777" s="88"/>
      <c r="O777" s="143"/>
      <c r="P777" s="377"/>
      <c r="Q777" s="170"/>
      <c r="R777"/>
      <c r="S777"/>
      <c r="T777"/>
      <c r="U777"/>
    </row>
    <row r="778" spans="1:22" s="3" customFormat="1" ht="14.1" customHeight="1" x14ac:dyDescent="0.2">
      <c r="A778" s="121"/>
      <c r="B778" s="126"/>
      <c r="C778" s="115" t="s">
        <v>384</v>
      </c>
      <c r="D778" s="116">
        <v>31342</v>
      </c>
      <c r="E778" s="172">
        <v>1082</v>
      </c>
      <c r="F778" s="28"/>
      <c r="G778" s="324"/>
      <c r="H778" s="172">
        <f t="shared" si="166"/>
        <v>1082</v>
      </c>
      <c r="I778" s="344"/>
      <c r="J778" s="175"/>
      <c r="K778" s="175"/>
      <c r="L778" s="175"/>
      <c r="M778" s="173">
        <v>555</v>
      </c>
      <c r="N778" s="88">
        <v>1082</v>
      </c>
      <c r="O778" s="143"/>
      <c r="P778" s="377"/>
      <c r="Q778" s="170"/>
      <c r="R778"/>
      <c r="S778"/>
      <c r="T778"/>
      <c r="U778"/>
    </row>
    <row r="779" spans="1:22" s="3" customFormat="1" ht="14.1" customHeight="1" x14ac:dyDescent="0.2">
      <c r="A779" s="121"/>
      <c r="B779" s="126"/>
      <c r="C779" s="115" t="s">
        <v>385</v>
      </c>
      <c r="D779" s="116">
        <v>15</v>
      </c>
      <c r="E779" s="172"/>
      <c r="F779" s="28"/>
      <c r="G779" s="324"/>
      <c r="H779" s="172"/>
      <c r="I779" s="344"/>
      <c r="J779" s="175"/>
      <c r="K779" s="175"/>
      <c r="L779" s="175"/>
      <c r="M779" s="173">
        <v>10</v>
      </c>
      <c r="N779" s="88"/>
      <c r="O779" s="143"/>
      <c r="P779" s="377"/>
      <c r="Q779" s="170"/>
      <c r="R779"/>
      <c r="S779"/>
      <c r="T779"/>
      <c r="U779"/>
    </row>
    <row r="780" spans="1:22" s="3" customFormat="1" ht="14.1" customHeight="1" x14ac:dyDescent="0.2">
      <c r="A780" s="121"/>
      <c r="B780" s="126"/>
      <c r="C780" s="115" t="s">
        <v>271</v>
      </c>
      <c r="D780" s="116">
        <v>468227</v>
      </c>
      <c r="E780" s="172">
        <v>466503</v>
      </c>
      <c r="F780" s="172"/>
      <c r="G780" s="324"/>
      <c r="H780" s="172">
        <f t="shared" si="166"/>
        <v>281243</v>
      </c>
      <c r="I780" s="230">
        <v>-185260</v>
      </c>
      <c r="J780" s="173">
        <v>29520</v>
      </c>
      <c r="K780" s="173"/>
      <c r="L780" s="173"/>
      <c r="M780" s="173">
        <v>284974</v>
      </c>
      <c r="N780" s="88">
        <v>320910</v>
      </c>
      <c r="O780" s="280"/>
      <c r="P780" s="377"/>
      <c r="Q780" s="170"/>
      <c r="R780"/>
      <c r="S780"/>
      <c r="T780"/>
      <c r="U780"/>
    </row>
    <row r="781" spans="1:22" ht="14.1" customHeight="1" x14ac:dyDescent="0.2">
      <c r="A781" s="53"/>
      <c r="B781" s="54" t="s">
        <v>167</v>
      </c>
      <c r="C781" s="55" t="s">
        <v>147</v>
      </c>
      <c r="D781" s="28">
        <v>4801</v>
      </c>
      <c r="E781" s="172">
        <v>4000</v>
      </c>
      <c r="F781" s="28"/>
      <c r="G781" s="324"/>
      <c r="H781" s="172">
        <f t="shared" si="166"/>
        <v>4000</v>
      </c>
      <c r="I781" s="230"/>
      <c r="J781" s="173">
        <v>-2273</v>
      </c>
      <c r="K781" s="173">
        <v>12311</v>
      </c>
      <c r="L781" s="173">
        <v>14038</v>
      </c>
      <c r="M781" s="173">
        <v>1551.15</v>
      </c>
      <c r="N781" s="88">
        <v>4600</v>
      </c>
      <c r="Q781" s="170"/>
      <c r="R781"/>
      <c r="S781"/>
      <c r="T781"/>
      <c r="U781"/>
    </row>
    <row r="782" spans="1:22" ht="14.1" customHeight="1" x14ac:dyDescent="0.2">
      <c r="A782" s="53"/>
      <c r="B782" s="54" t="s">
        <v>168</v>
      </c>
      <c r="C782" s="55" t="s">
        <v>169</v>
      </c>
      <c r="D782" s="28">
        <v>8786</v>
      </c>
      <c r="E782" s="172">
        <v>8500</v>
      </c>
      <c r="F782" s="28"/>
      <c r="G782" s="324"/>
      <c r="H782" s="172">
        <f t="shared" si="166"/>
        <v>8500</v>
      </c>
      <c r="I782" s="230"/>
      <c r="J782" s="173">
        <v>-5392</v>
      </c>
      <c r="K782" s="173"/>
      <c r="L782" s="173">
        <v>6108</v>
      </c>
      <c r="M782" s="173">
        <v>5055.88</v>
      </c>
      <c r="N782" s="88">
        <v>7900</v>
      </c>
      <c r="Q782" s="170"/>
      <c r="R782"/>
      <c r="S782"/>
      <c r="T782"/>
      <c r="U782"/>
    </row>
    <row r="783" spans="1:22" ht="14.1" customHeight="1" x14ac:dyDescent="0.2">
      <c r="A783" s="53"/>
      <c r="B783" s="54">
        <v>5516</v>
      </c>
      <c r="C783" s="55" t="s">
        <v>386</v>
      </c>
      <c r="D783" s="28"/>
      <c r="E783" s="172">
        <v>7500</v>
      </c>
      <c r="F783" s="28"/>
      <c r="G783" s="324"/>
      <c r="H783" s="172">
        <v>7500</v>
      </c>
      <c r="I783" s="230">
        <v>7500</v>
      </c>
      <c r="J783" s="173"/>
      <c r="K783" s="173"/>
      <c r="L783" s="173">
        <v>6500</v>
      </c>
      <c r="M783" s="173">
        <v>0</v>
      </c>
      <c r="N783" s="88">
        <v>7500</v>
      </c>
      <c r="Q783" s="170"/>
      <c r="R783"/>
      <c r="S783"/>
      <c r="T783"/>
      <c r="U783"/>
    </row>
    <row r="784" spans="1:22" ht="14.1" customHeight="1" x14ac:dyDescent="0.2">
      <c r="A784" s="53"/>
      <c r="B784" s="54" t="s">
        <v>387</v>
      </c>
      <c r="C784" s="55" t="s">
        <v>388</v>
      </c>
      <c r="D784" s="28">
        <v>50136</v>
      </c>
      <c r="E784" s="172">
        <v>52890</v>
      </c>
      <c r="F784" s="28"/>
      <c r="G784" s="324"/>
      <c r="H784" s="172">
        <f t="shared" si="166"/>
        <v>52890</v>
      </c>
      <c r="I784" s="230"/>
      <c r="J784" s="173">
        <v>-15000</v>
      </c>
      <c r="K784" s="173"/>
      <c r="L784" s="173">
        <v>37890</v>
      </c>
      <c r="M784" s="173">
        <v>32128.18</v>
      </c>
      <c r="N784" s="88">
        <v>50200</v>
      </c>
      <c r="O784" s="161"/>
      <c r="Q784" s="170"/>
      <c r="R784"/>
      <c r="S784"/>
      <c r="T784"/>
      <c r="U784"/>
    </row>
    <row r="785" spans="1:21" ht="14.1" customHeight="1" x14ac:dyDescent="0.2">
      <c r="A785" s="53"/>
      <c r="B785" s="54" t="s">
        <v>172</v>
      </c>
      <c r="C785" s="55" t="s">
        <v>173</v>
      </c>
      <c r="D785" s="28">
        <v>281</v>
      </c>
      <c r="E785" s="172">
        <v>600</v>
      </c>
      <c r="F785" s="28"/>
      <c r="G785" s="324"/>
      <c r="H785" s="172">
        <f t="shared" si="166"/>
        <v>600</v>
      </c>
      <c r="I785" s="230"/>
      <c r="J785" s="173">
        <v>-400</v>
      </c>
      <c r="K785" s="173"/>
      <c r="L785" s="173">
        <v>200</v>
      </c>
      <c r="M785" s="173">
        <v>195.72</v>
      </c>
      <c r="N785" s="88">
        <v>1500</v>
      </c>
      <c r="O785" s="161"/>
      <c r="Q785" s="170"/>
      <c r="R785"/>
      <c r="S785"/>
      <c r="T785"/>
      <c r="U785"/>
    </row>
    <row r="786" spans="1:21" ht="14.1" customHeight="1" x14ac:dyDescent="0.2">
      <c r="A786" s="53"/>
      <c r="B786" s="54" t="s">
        <v>389</v>
      </c>
      <c r="C786" s="55" t="s">
        <v>390</v>
      </c>
      <c r="D786" s="28">
        <v>29906</v>
      </c>
      <c r="E786" s="172">
        <v>28000</v>
      </c>
      <c r="F786" s="28"/>
      <c r="G786" s="324"/>
      <c r="H786" s="172">
        <f t="shared" si="166"/>
        <v>28000</v>
      </c>
      <c r="I786" s="230"/>
      <c r="J786" s="173">
        <v>-10000</v>
      </c>
      <c r="K786" s="173">
        <v>1398</v>
      </c>
      <c r="L786" s="173">
        <v>19398</v>
      </c>
      <c r="M786" s="173">
        <v>19279.54</v>
      </c>
      <c r="N786" s="88">
        <v>28000</v>
      </c>
      <c r="O786" s="161"/>
      <c r="Q786" s="170"/>
      <c r="R786"/>
      <c r="S786"/>
      <c r="T786"/>
      <c r="U786"/>
    </row>
    <row r="787" spans="1:21" ht="14.1" customHeight="1" x14ac:dyDescent="0.2">
      <c r="A787" s="53"/>
      <c r="B787" s="54" t="s">
        <v>174</v>
      </c>
      <c r="C787" s="55" t="s">
        <v>175</v>
      </c>
      <c r="D787" s="28">
        <v>1507</v>
      </c>
      <c r="E787" s="172">
        <v>2800</v>
      </c>
      <c r="F787" s="28"/>
      <c r="G787" s="324"/>
      <c r="H787" s="172">
        <f t="shared" si="166"/>
        <v>2800</v>
      </c>
      <c r="I787" s="230"/>
      <c r="J787" s="173"/>
      <c r="K787" s="173"/>
      <c r="L787" s="173">
        <v>2800</v>
      </c>
      <c r="M787" s="173">
        <v>828.83</v>
      </c>
      <c r="N787" s="88">
        <v>2500</v>
      </c>
      <c r="O787" s="161"/>
      <c r="Q787" s="170"/>
      <c r="R787"/>
      <c r="S787"/>
      <c r="T787"/>
      <c r="U787"/>
    </row>
    <row r="788" spans="1:21" ht="14.1" customHeight="1" x14ac:dyDescent="0.2">
      <c r="A788" s="53"/>
      <c r="B788" s="54" t="s">
        <v>199</v>
      </c>
      <c r="C788" s="55" t="s">
        <v>148</v>
      </c>
      <c r="D788" s="28">
        <v>2065</v>
      </c>
      <c r="E788" s="172">
        <v>4627</v>
      </c>
      <c r="F788" s="28"/>
      <c r="G788" s="324"/>
      <c r="H788" s="172">
        <f>E788+I788</f>
        <v>4627</v>
      </c>
      <c r="I788" s="230"/>
      <c r="J788" s="173"/>
      <c r="K788" s="173"/>
      <c r="L788" s="173">
        <v>2627</v>
      </c>
      <c r="M788" s="173">
        <v>2311.91</v>
      </c>
      <c r="N788" s="88">
        <v>3000</v>
      </c>
      <c r="O788" s="161"/>
      <c r="Q788" s="170"/>
      <c r="R788"/>
      <c r="S788"/>
      <c r="T788"/>
      <c r="U788"/>
    </row>
    <row r="789" spans="1:21" ht="14.1" customHeight="1" x14ac:dyDescent="0.2">
      <c r="A789" s="78" t="s">
        <v>391</v>
      </c>
      <c r="B789" s="79"/>
      <c r="C789" s="80" t="s">
        <v>695</v>
      </c>
      <c r="D789" s="90">
        <f>+D790+D791+D792</f>
        <v>741659</v>
      </c>
      <c r="E789" s="90">
        <f>+E790+E791+E792</f>
        <v>916877</v>
      </c>
      <c r="F789" s="90">
        <f t="shared" ref="F789:H789" si="189">+F790+F791+F792</f>
        <v>0</v>
      </c>
      <c r="G789" s="86">
        <f t="shared" si="189"/>
        <v>0</v>
      </c>
      <c r="H789" s="117">
        <f t="shared" si="189"/>
        <v>684983</v>
      </c>
      <c r="I789" s="289">
        <f>+I790+I791+I792</f>
        <v>-232394</v>
      </c>
      <c r="J789" s="86">
        <f>+J790+J791+J792</f>
        <v>-5000</v>
      </c>
      <c r="K789" s="86">
        <f t="shared" ref="K789:M789" si="190">+K790+K791+K792</f>
        <v>-39000</v>
      </c>
      <c r="L789" s="86">
        <f t="shared" si="190"/>
        <v>634679</v>
      </c>
      <c r="M789" s="86">
        <f t="shared" si="190"/>
        <v>541274.93000000005</v>
      </c>
      <c r="N789" s="89">
        <f>+N790+N791+N792</f>
        <v>673896</v>
      </c>
      <c r="O789" s="161"/>
      <c r="Q789" s="170"/>
      <c r="R789"/>
      <c r="S789"/>
      <c r="T789"/>
      <c r="U789"/>
    </row>
    <row r="790" spans="1:21" ht="14.1" customHeight="1" x14ac:dyDescent="0.2">
      <c r="A790" s="53" t="s">
        <v>378</v>
      </c>
      <c r="B790" s="60">
        <v>45</v>
      </c>
      <c r="C790" s="61" t="s">
        <v>379</v>
      </c>
      <c r="D790" s="29">
        <v>2448</v>
      </c>
      <c r="E790" s="168">
        <v>13094</v>
      </c>
      <c r="F790" s="29"/>
      <c r="G790" s="324"/>
      <c r="H790" s="172">
        <f t="shared" ref="H790:H838" si="191">E790+I790</f>
        <v>0</v>
      </c>
      <c r="I790" s="228">
        <v>-13094</v>
      </c>
      <c r="J790" s="201"/>
      <c r="K790" s="201"/>
      <c r="L790" s="201"/>
      <c r="M790" s="201"/>
      <c r="N790" s="87"/>
      <c r="O790" s="161"/>
      <c r="Q790" s="170"/>
      <c r="R790"/>
      <c r="S790"/>
      <c r="T790"/>
      <c r="U790"/>
    </row>
    <row r="791" spans="1:21" ht="14.1" customHeight="1" x14ac:dyDescent="0.2">
      <c r="A791" s="53"/>
      <c r="B791" s="60" t="s">
        <v>137</v>
      </c>
      <c r="C791" s="61" t="s">
        <v>138</v>
      </c>
      <c r="D791" s="27">
        <v>450389</v>
      </c>
      <c r="E791" s="168">
        <v>487600</v>
      </c>
      <c r="F791" s="29"/>
      <c r="G791" s="324"/>
      <c r="H791" s="172">
        <f t="shared" si="191"/>
        <v>492800</v>
      </c>
      <c r="I791" s="228">
        <v>5200</v>
      </c>
      <c r="J791" s="201">
        <v>-5000</v>
      </c>
      <c r="K791" s="201"/>
      <c r="L791" s="201">
        <v>487800</v>
      </c>
      <c r="M791" s="201">
        <v>450911.38</v>
      </c>
      <c r="N791" s="87">
        <v>492800</v>
      </c>
      <c r="O791" s="161"/>
      <c r="Q791" s="170"/>
      <c r="R791"/>
      <c r="S791"/>
      <c r="T791"/>
      <c r="U791"/>
    </row>
    <row r="792" spans="1:21" ht="14.1" customHeight="1" x14ac:dyDescent="0.2">
      <c r="A792" s="53"/>
      <c r="B792" s="60" t="s">
        <v>139</v>
      </c>
      <c r="C792" s="61" t="s">
        <v>140</v>
      </c>
      <c r="D792" s="29">
        <f>+D793+D794+D795+D806+D807+D808+D810+D811+D812+D813+D814</f>
        <v>288822</v>
      </c>
      <c r="E792" s="168">
        <f>+E793+E794+E795+E806+E807+E808+E810+E811+E812+E813+E814</f>
        <v>416183</v>
      </c>
      <c r="F792" s="168">
        <f t="shared" ref="F792:G792" si="192">+F793+F794+F795+F806+F807+F808+F810+F811+F812+F813+F814</f>
        <v>0</v>
      </c>
      <c r="G792" s="201">
        <f t="shared" si="192"/>
        <v>0</v>
      </c>
      <c r="H792" s="168">
        <f>+H793+H794+H795+H806+H807+H808+H810+H809+H811+H812+H813+H814</f>
        <v>192183</v>
      </c>
      <c r="I792" s="228">
        <f>+I795+I807</f>
        <v>-224500</v>
      </c>
      <c r="J792" s="201"/>
      <c r="K792" s="201">
        <f>+K793+K794+K795+K806+K807+K808+K809+K810+K811+K812+K813+K814</f>
        <v>-39000</v>
      </c>
      <c r="L792" s="201">
        <f>+L793+L794+L795+L806+L807+L808+L809+L810+L811+L812+L813+L814</f>
        <v>146879</v>
      </c>
      <c r="M792" s="201">
        <f>+M793+M794+M795+M806+M807+M808+M809+M810+M811+M812+M813+M814</f>
        <v>90363.55</v>
      </c>
      <c r="N792" s="245">
        <f>+N793+N794+N795+N806+N807+N808+N809+N810+N811+N812+N813+N814</f>
        <v>181096</v>
      </c>
      <c r="O792" s="161"/>
      <c r="Q792" s="170"/>
      <c r="R792"/>
      <c r="S792"/>
      <c r="T792"/>
      <c r="U792"/>
    </row>
    <row r="793" spans="1:21" ht="15" customHeight="1" x14ac:dyDescent="0.2">
      <c r="A793" s="53"/>
      <c r="B793" s="54" t="s">
        <v>141</v>
      </c>
      <c r="C793" s="55" t="s">
        <v>215</v>
      </c>
      <c r="D793" s="28">
        <v>643</v>
      </c>
      <c r="E793" s="172">
        <v>1000</v>
      </c>
      <c r="F793" s="28"/>
      <c r="G793" s="324"/>
      <c r="H793" s="172">
        <f t="shared" si="191"/>
        <v>1000</v>
      </c>
      <c r="I793" s="230"/>
      <c r="J793" s="173"/>
      <c r="K793" s="173"/>
      <c r="L793" s="173">
        <v>1000</v>
      </c>
      <c r="M793" s="173">
        <v>312</v>
      </c>
      <c r="N793" s="247">
        <v>750</v>
      </c>
      <c r="O793" s="161"/>
      <c r="Q793" s="170"/>
      <c r="R793"/>
      <c r="S793"/>
      <c r="T793"/>
      <c r="U793"/>
    </row>
    <row r="794" spans="1:21" ht="14.1" customHeight="1" x14ac:dyDescent="0.2">
      <c r="A794" s="53"/>
      <c r="B794" s="54" t="s">
        <v>144</v>
      </c>
      <c r="C794" s="55" t="s">
        <v>154</v>
      </c>
      <c r="D794" s="28">
        <v>2492</v>
      </c>
      <c r="E794" s="172">
        <v>2500</v>
      </c>
      <c r="F794" s="28"/>
      <c r="G794" s="324"/>
      <c r="H794" s="172">
        <f t="shared" si="191"/>
        <v>2500</v>
      </c>
      <c r="I794" s="230"/>
      <c r="J794" s="173"/>
      <c r="K794" s="173"/>
      <c r="L794" s="173">
        <v>2500</v>
      </c>
      <c r="M794" s="173">
        <v>1075</v>
      </c>
      <c r="N794" s="247">
        <v>2500</v>
      </c>
      <c r="O794" s="161"/>
      <c r="Q794" s="170"/>
      <c r="R794"/>
      <c r="S794"/>
      <c r="T794"/>
      <c r="U794"/>
    </row>
    <row r="795" spans="1:21" ht="14.1" customHeight="1" x14ac:dyDescent="0.2">
      <c r="A795" s="53"/>
      <c r="B795" s="54" t="s">
        <v>155</v>
      </c>
      <c r="C795" s="55" t="s">
        <v>146</v>
      </c>
      <c r="D795" s="28">
        <f>SUM(D796:D805)</f>
        <v>206880</v>
      </c>
      <c r="E795" s="172">
        <f>SUM(E796:E804)</f>
        <v>325783</v>
      </c>
      <c r="F795" s="28"/>
      <c r="G795" s="324"/>
      <c r="H795" s="172">
        <f t="shared" si="191"/>
        <v>95783</v>
      </c>
      <c r="I795" s="230">
        <v>-230000</v>
      </c>
      <c r="J795" s="173">
        <f>SUM(J796:J805)</f>
        <v>8696</v>
      </c>
      <c r="K795" s="173">
        <v>-39000</v>
      </c>
      <c r="L795" s="173">
        <v>65479</v>
      </c>
      <c r="M795" s="173">
        <v>52061.04</v>
      </c>
      <c r="N795" s="247">
        <f>SUM(N796:N805)</f>
        <v>95696</v>
      </c>
      <c r="O795" s="161"/>
      <c r="Q795" s="170"/>
      <c r="R795"/>
      <c r="S795"/>
      <c r="T795"/>
      <c r="U795"/>
    </row>
    <row r="796" spans="1:21" s="3" customFormat="1" ht="14.1" customHeight="1" x14ac:dyDescent="0.2">
      <c r="A796" s="121"/>
      <c r="B796" s="126"/>
      <c r="C796" s="115" t="s">
        <v>265</v>
      </c>
      <c r="D796" s="116">
        <v>15512</v>
      </c>
      <c r="E796" s="172">
        <v>14000</v>
      </c>
      <c r="F796" s="122"/>
      <c r="G796" s="324"/>
      <c r="H796" s="172">
        <f t="shared" si="191"/>
        <v>14000</v>
      </c>
      <c r="I796" s="230"/>
      <c r="J796" s="173"/>
      <c r="K796" s="173"/>
      <c r="L796" s="173">
        <v>0</v>
      </c>
      <c r="M796" s="173">
        <v>9803.76</v>
      </c>
      <c r="N796" s="256">
        <v>14500</v>
      </c>
      <c r="O796" s="161"/>
      <c r="P796" s="377"/>
      <c r="Q796" s="170"/>
      <c r="R796"/>
      <c r="S796"/>
      <c r="T796"/>
      <c r="U796"/>
    </row>
    <row r="797" spans="1:21" s="3" customFormat="1" ht="14.1" customHeight="1" x14ac:dyDescent="0.2">
      <c r="A797" s="121"/>
      <c r="B797" s="126"/>
      <c r="C797" s="115" t="s">
        <v>266</v>
      </c>
      <c r="D797" s="116">
        <v>9137</v>
      </c>
      <c r="E797" s="172">
        <v>8500</v>
      </c>
      <c r="F797" s="122"/>
      <c r="G797" s="324"/>
      <c r="H797" s="172">
        <f t="shared" si="191"/>
        <v>8500</v>
      </c>
      <c r="I797" s="230"/>
      <c r="J797" s="173"/>
      <c r="K797" s="173"/>
      <c r="L797" s="173">
        <v>0</v>
      </c>
      <c r="M797" s="173">
        <v>5146.6499999999996</v>
      </c>
      <c r="N797" s="256">
        <v>9000</v>
      </c>
      <c r="O797" s="161"/>
      <c r="P797" s="377"/>
      <c r="Q797" s="170"/>
      <c r="R797"/>
      <c r="S797"/>
      <c r="T797"/>
      <c r="U797"/>
    </row>
    <row r="798" spans="1:21" s="3" customFormat="1" ht="14.1" customHeight="1" x14ac:dyDescent="0.2">
      <c r="A798" s="121"/>
      <c r="B798" s="126"/>
      <c r="C798" s="115" t="s">
        <v>267</v>
      </c>
      <c r="D798" s="116">
        <v>2777</v>
      </c>
      <c r="E798" s="172">
        <v>2500</v>
      </c>
      <c r="F798" s="122"/>
      <c r="G798" s="324"/>
      <c r="H798" s="172">
        <f t="shared" si="191"/>
        <v>2500</v>
      </c>
      <c r="I798" s="230"/>
      <c r="J798" s="173"/>
      <c r="K798" s="173"/>
      <c r="L798" s="173">
        <v>0</v>
      </c>
      <c r="M798" s="173">
        <v>1418.05</v>
      </c>
      <c r="N798" s="256">
        <v>3000</v>
      </c>
      <c r="O798" s="161"/>
      <c r="P798" s="377"/>
      <c r="Q798" s="170"/>
      <c r="R798"/>
      <c r="S798"/>
      <c r="T798"/>
      <c r="U798"/>
    </row>
    <row r="799" spans="1:21" s="3" customFormat="1" ht="14.1" customHeight="1" x14ac:dyDescent="0.2">
      <c r="A799" s="121"/>
      <c r="B799" s="126"/>
      <c r="C799" s="115" t="s">
        <v>383</v>
      </c>
      <c r="D799" s="116">
        <v>8810</v>
      </c>
      <c r="E799" s="172">
        <v>11000</v>
      </c>
      <c r="F799" s="28"/>
      <c r="G799" s="324"/>
      <c r="H799" s="172">
        <f t="shared" si="191"/>
        <v>11000</v>
      </c>
      <c r="I799" s="230"/>
      <c r="J799" s="173"/>
      <c r="K799" s="173"/>
      <c r="L799" s="173">
        <v>0</v>
      </c>
      <c r="M799" s="173">
        <v>6848.99</v>
      </c>
      <c r="N799" s="256">
        <v>15000</v>
      </c>
      <c r="O799" s="161"/>
      <c r="P799" s="377"/>
      <c r="Q799" s="170"/>
      <c r="R799"/>
      <c r="S799"/>
      <c r="T799"/>
      <c r="U799"/>
    </row>
    <row r="800" spans="1:21" s="3" customFormat="1" ht="14.1" customHeight="1" x14ac:dyDescent="0.2">
      <c r="A800" s="121"/>
      <c r="B800" s="126"/>
      <c r="C800" s="115" t="s">
        <v>392</v>
      </c>
      <c r="D800" s="116">
        <v>7582</v>
      </c>
      <c r="E800" s="172">
        <v>6500</v>
      </c>
      <c r="F800" s="28"/>
      <c r="G800" s="324"/>
      <c r="H800" s="172">
        <f t="shared" si="191"/>
        <v>6500</v>
      </c>
      <c r="I800" s="230"/>
      <c r="J800" s="173"/>
      <c r="K800" s="173"/>
      <c r="L800" s="173">
        <v>0</v>
      </c>
      <c r="M800" s="173">
        <v>5240.18</v>
      </c>
      <c r="N800" s="256">
        <v>10000</v>
      </c>
      <c r="O800" s="161"/>
      <c r="P800" s="377"/>
      <c r="Q800" s="170"/>
      <c r="R800"/>
      <c r="S800"/>
      <c r="T800"/>
      <c r="U800"/>
    </row>
    <row r="801" spans="1:21" s="3" customFormat="1" ht="14.1" customHeight="1" x14ac:dyDescent="0.2">
      <c r="A801" s="121"/>
      <c r="B801" s="126"/>
      <c r="C801" s="115" t="s">
        <v>272</v>
      </c>
      <c r="D801" s="116">
        <v>10336</v>
      </c>
      <c r="E801" s="172">
        <v>16000</v>
      </c>
      <c r="F801" s="28"/>
      <c r="G801" s="324"/>
      <c r="H801" s="172">
        <f t="shared" si="191"/>
        <v>16000</v>
      </c>
      <c r="I801" s="230"/>
      <c r="J801" s="173">
        <v>-16000</v>
      </c>
      <c r="K801" s="173"/>
      <c r="L801" s="173"/>
      <c r="M801" s="173"/>
      <c r="N801" s="256">
        <v>17000</v>
      </c>
      <c r="O801" s="161"/>
      <c r="P801" s="377"/>
      <c r="Q801" s="170"/>
      <c r="R801"/>
      <c r="S801"/>
      <c r="T801"/>
      <c r="U801"/>
    </row>
    <row r="802" spans="1:21" s="3" customFormat="1" ht="14.1" customHeight="1" x14ac:dyDescent="0.2">
      <c r="A802" s="121"/>
      <c r="B802" s="126"/>
      <c r="C802" s="115" t="s">
        <v>393</v>
      </c>
      <c r="D802" s="116">
        <v>1757</v>
      </c>
      <c r="E802" s="172">
        <v>2000</v>
      </c>
      <c r="F802" s="122"/>
      <c r="G802" s="324"/>
      <c r="H802" s="172">
        <f t="shared" si="191"/>
        <v>2000</v>
      </c>
      <c r="I802" s="230"/>
      <c r="J802" s="173"/>
      <c r="K802" s="173"/>
      <c r="L802" s="173"/>
      <c r="M802" s="173">
        <v>867</v>
      </c>
      <c r="N802" s="256">
        <v>2500</v>
      </c>
      <c r="O802" s="161"/>
      <c r="P802" s="377"/>
      <c r="Q802" s="170"/>
      <c r="R802"/>
      <c r="S802"/>
      <c r="T802"/>
      <c r="U802"/>
    </row>
    <row r="803" spans="1:21" s="3" customFormat="1" ht="14.1" customHeight="1" x14ac:dyDescent="0.2">
      <c r="A803" s="121"/>
      <c r="B803" s="126"/>
      <c r="C803" s="115" t="s">
        <v>394</v>
      </c>
      <c r="D803" s="116"/>
      <c r="E803" s="172">
        <v>0</v>
      </c>
      <c r="F803" s="122"/>
      <c r="G803" s="324"/>
      <c r="H803" s="172">
        <f t="shared" si="191"/>
        <v>0</v>
      </c>
      <c r="I803" s="230"/>
      <c r="J803" s="173"/>
      <c r="K803" s="173"/>
      <c r="L803" s="173"/>
      <c r="M803" s="173"/>
      <c r="N803" s="256"/>
      <c r="O803" s="282"/>
      <c r="P803" s="377"/>
      <c r="Q803" s="170"/>
      <c r="R803"/>
      <c r="S803"/>
      <c r="T803"/>
      <c r="U803"/>
    </row>
    <row r="804" spans="1:21" s="3" customFormat="1" ht="14.1" customHeight="1" x14ac:dyDescent="0.2">
      <c r="A804" s="121"/>
      <c r="B804" s="126"/>
      <c r="C804" s="115" t="s">
        <v>395</v>
      </c>
      <c r="D804" s="116">
        <v>150935</v>
      </c>
      <c r="E804" s="172">
        <v>265283</v>
      </c>
      <c r="F804" s="122"/>
      <c r="G804" s="324"/>
      <c r="H804" s="172">
        <f t="shared" si="191"/>
        <v>35283</v>
      </c>
      <c r="I804" s="230">
        <v>-230000</v>
      </c>
      <c r="J804" s="173">
        <v>24696</v>
      </c>
      <c r="K804" s="173"/>
      <c r="L804" s="173"/>
      <c r="M804" s="173">
        <v>22638</v>
      </c>
      <c r="N804" s="256">
        <v>24696</v>
      </c>
      <c r="O804" s="161"/>
      <c r="P804" s="377"/>
      <c r="Q804" s="170"/>
      <c r="R804"/>
      <c r="S804"/>
      <c r="T804"/>
      <c r="U804"/>
    </row>
    <row r="805" spans="1:21" s="3" customFormat="1" ht="14.1" customHeight="1" x14ac:dyDescent="0.2">
      <c r="A805" s="121"/>
      <c r="B805" s="126"/>
      <c r="C805" s="115" t="s">
        <v>274</v>
      </c>
      <c r="D805" s="116">
        <v>34</v>
      </c>
      <c r="E805" s="172"/>
      <c r="F805" s="122"/>
      <c r="G805" s="324"/>
      <c r="H805" s="172"/>
      <c r="I805" s="230"/>
      <c r="J805" s="173"/>
      <c r="K805" s="173"/>
      <c r="L805" s="173"/>
      <c r="M805" s="173">
        <v>99</v>
      </c>
      <c r="N805" s="256"/>
      <c r="O805" s="161"/>
      <c r="P805" s="377"/>
      <c r="Q805" s="170"/>
      <c r="R805"/>
      <c r="S805"/>
      <c r="T805"/>
      <c r="U805"/>
    </row>
    <row r="806" spans="1:21" ht="14.1" customHeight="1" x14ac:dyDescent="0.2">
      <c r="A806" s="53"/>
      <c r="B806" s="54" t="s">
        <v>165</v>
      </c>
      <c r="C806" s="55" t="s">
        <v>396</v>
      </c>
      <c r="D806" s="28">
        <v>195</v>
      </c>
      <c r="E806" s="172">
        <v>300</v>
      </c>
      <c r="F806" s="28"/>
      <c r="G806" s="324"/>
      <c r="H806" s="172">
        <f t="shared" si="191"/>
        <v>300</v>
      </c>
      <c r="I806" s="230"/>
      <c r="J806" s="173"/>
      <c r="K806" s="173"/>
      <c r="L806" s="173">
        <v>300</v>
      </c>
      <c r="M806" s="173">
        <v>17</v>
      </c>
      <c r="N806" s="88">
        <v>150</v>
      </c>
      <c r="O806" s="161"/>
      <c r="P806" s="171"/>
      <c r="Q806" s="170"/>
      <c r="R806"/>
      <c r="S806"/>
      <c r="T806"/>
      <c r="U806"/>
    </row>
    <row r="807" spans="1:21" ht="14.1" customHeight="1" x14ac:dyDescent="0.2">
      <c r="A807" s="53"/>
      <c r="B807" s="54" t="s">
        <v>167</v>
      </c>
      <c r="C807" s="55" t="s">
        <v>147</v>
      </c>
      <c r="D807" s="28">
        <v>1306</v>
      </c>
      <c r="E807" s="172">
        <v>5000</v>
      </c>
      <c r="F807" s="28"/>
      <c r="G807" s="324"/>
      <c r="H807" s="172">
        <v>5500</v>
      </c>
      <c r="I807" s="230">
        <v>5500</v>
      </c>
      <c r="J807" s="173"/>
      <c r="K807" s="173"/>
      <c r="L807" s="173">
        <v>5500</v>
      </c>
      <c r="M807" s="173">
        <v>1500.29</v>
      </c>
      <c r="N807" s="88">
        <v>6000</v>
      </c>
      <c r="O807" s="161"/>
      <c r="P807" s="171"/>
      <c r="Q807" s="170"/>
      <c r="R807"/>
      <c r="S807"/>
      <c r="T807"/>
      <c r="U807"/>
    </row>
    <row r="808" spans="1:21" ht="14.1" customHeight="1" x14ac:dyDescent="0.2">
      <c r="A808" s="53"/>
      <c r="B808" s="54" t="s">
        <v>168</v>
      </c>
      <c r="C808" s="55" t="s">
        <v>169</v>
      </c>
      <c r="D808" s="28">
        <v>5272</v>
      </c>
      <c r="E808" s="172">
        <v>6600</v>
      </c>
      <c r="F808" s="28"/>
      <c r="G808" s="324"/>
      <c r="H808" s="172">
        <f t="shared" si="191"/>
        <v>6600</v>
      </c>
      <c r="I808" s="230"/>
      <c r="J808" s="173"/>
      <c r="K808" s="173"/>
      <c r="L808" s="173">
        <v>6600</v>
      </c>
      <c r="M808" s="173">
        <v>3622.49</v>
      </c>
      <c r="N808" s="88">
        <v>6000</v>
      </c>
      <c r="O808" s="161"/>
      <c r="P808" s="171"/>
      <c r="Q808" s="170"/>
      <c r="R808"/>
      <c r="S808"/>
      <c r="T808"/>
      <c r="U808"/>
    </row>
    <row r="809" spans="1:21" ht="14.1" customHeight="1" x14ac:dyDescent="0.2">
      <c r="A809" s="53"/>
      <c r="B809" s="54">
        <v>5516</v>
      </c>
      <c r="C809" s="55" t="s">
        <v>386</v>
      </c>
      <c r="D809" s="28"/>
      <c r="E809" s="172">
        <v>5500</v>
      </c>
      <c r="F809" s="28"/>
      <c r="G809" s="324"/>
      <c r="H809" s="172">
        <f t="shared" si="191"/>
        <v>5500</v>
      </c>
      <c r="I809" s="230"/>
      <c r="J809" s="173"/>
      <c r="K809" s="173"/>
      <c r="L809" s="173">
        <v>5500</v>
      </c>
      <c r="M809" s="173">
        <v>0</v>
      </c>
      <c r="N809" s="88">
        <v>5500</v>
      </c>
      <c r="O809" s="161"/>
      <c r="P809" s="171"/>
      <c r="Q809" s="170"/>
      <c r="R809"/>
      <c r="S809"/>
      <c r="T809"/>
      <c r="U809"/>
    </row>
    <row r="810" spans="1:21" ht="14.1" customHeight="1" x14ac:dyDescent="0.2">
      <c r="A810" s="53"/>
      <c r="B810" s="54" t="s">
        <v>387</v>
      </c>
      <c r="C810" s="55" t="s">
        <v>388</v>
      </c>
      <c r="D810" s="28">
        <v>55336</v>
      </c>
      <c r="E810" s="172">
        <v>53000</v>
      </c>
      <c r="F810" s="28"/>
      <c r="G810" s="324"/>
      <c r="H810" s="172">
        <f t="shared" si="191"/>
        <v>53000</v>
      </c>
      <c r="I810" s="230"/>
      <c r="J810" s="173">
        <v>-15000</v>
      </c>
      <c r="K810" s="173"/>
      <c r="L810" s="173">
        <v>38000</v>
      </c>
      <c r="M810" s="173">
        <v>24270.75</v>
      </c>
      <c r="N810" s="88">
        <v>42000</v>
      </c>
      <c r="O810" s="161"/>
      <c r="P810" s="171"/>
      <c r="Q810" s="170"/>
      <c r="R810"/>
      <c r="S810"/>
      <c r="T810"/>
      <c r="U810"/>
    </row>
    <row r="811" spans="1:21" ht="14.1" customHeight="1" x14ac:dyDescent="0.2">
      <c r="A811" s="53"/>
      <c r="B811" s="54" t="s">
        <v>172</v>
      </c>
      <c r="C811" s="55" t="s">
        <v>173</v>
      </c>
      <c r="D811" s="28"/>
      <c r="E811" s="172">
        <v>500</v>
      </c>
      <c r="F811" s="28"/>
      <c r="G811" s="324"/>
      <c r="H811" s="172">
        <f t="shared" si="191"/>
        <v>500</v>
      </c>
      <c r="I811" s="230"/>
      <c r="J811" s="173"/>
      <c r="K811" s="173"/>
      <c r="L811" s="173">
        <v>500</v>
      </c>
      <c r="M811" s="173">
        <v>160.96</v>
      </c>
      <c r="N811" s="88">
        <v>500</v>
      </c>
      <c r="O811" s="161"/>
      <c r="P811" s="171"/>
      <c r="Q811" s="170"/>
      <c r="R811"/>
      <c r="S811"/>
      <c r="T811"/>
      <c r="U811"/>
    </row>
    <row r="812" spans="1:21" ht="14.1" customHeight="1" x14ac:dyDescent="0.2">
      <c r="A812" s="53"/>
      <c r="B812" s="54" t="s">
        <v>389</v>
      </c>
      <c r="C812" s="55" t="s">
        <v>397</v>
      </c>
      <c r="D812" s="28">
        <v>11971</v>
      </c>
      <c r="E812" s="172">
        <v>15000</v>
      </c>
      <c r="F812" s="28"/>
      <c r="G812" s="324"/>
      <c r="H812" s="172">
        <f t="shared" si="191"/>
        <v>15000</v>
      </c>
      <c r="I812" s="230"/>
      <c r="J812" s="173"/>
      <c r="K812" s="173"/>
      <c r="L812" s="173">
        <v>15000</v>
      </c>
      <c r="M812" s="173">
        <v>5699.73</v>
      </c>
      <c r="N812" s="88">
        <v>15000</v>
      </c>
      <c r="O812" s="161"/>
      <c r="P812" s="171"/>
      <c r="Q812" s="170"/>
      <c r="R812"/>
      <c r="S812"/>
      <c r="T812"/>
      <c r="U812"/>
    </row>
    <row r="813" spans="1:21" ht="14.1" customHeight="1" x14ac:dyDescent="0.2">
      <c r="A813" s="53"/>
      <c r="B813" s="54" t="s">
        <v>174</v>
      </c>
      <c r="C813" s="55" t="s">
        <v>175</v>
      </c>
      <c r="D813" s="28">
        <v>1699</v>
      </c>
      <c r="E813" s="172">
        <v>2500</v>
      </c>
      <c r="F813" s="28"/>
      <c r="G813" s="324"/>
      <c r="H813" s="172">
        <f t="shared" si="191"/>
        <v>2500</v>
      </c>
      <c r="I813" s="230"/>
      <c r="J813" s="173"/>
      <c r="K813" s="173"/>
      <c r="L813" s="173">
        <v>2500</v>
      </c>
      <c r="M813" s="173">
        <v>1106.4000000000001</v>
      </c>
      <c r="N813" s="88">
        <v>3000</v>
      </c>
      <c r="O813" s="161"/>
      <c r="P813" s="171"/>
      <c r="Q813" s="170"/>
      <c r="R813"/>
      <c r="S813"/>
      <c r="T813"/>
      <c r="U813"/>
    </row>
    <row r="814" spans="1:21" ht="14.1" customHeight="1" x14ac:dyDescent="0.2">
      <c r="A814" s="53"/>
      <c r="B814" s="54" t="s">
        <v>199</v>
      </c>
      <c r="C814" s="55" t="s">
        <v>148</v>
      </c>
      <c r="D814" s="28">
        <v>3028</v>
      </c>
      <c r="E814" s="172">
        <v>4000</v>
      </c>
      <c r="F814" s="28"/>
      <c r="G814" s="324"/>
      <c r="H814" s="172">
        <f t="shared" si="191"/>
        <v>4000</v>
      </c>
      <c r="I814" s="230"/>
      <c r="J814" s="173"/>
      <c r="K814" s="173"/>
      <c r="L814" s="173">
        <v>4000</v>
      </c>
      <c r="M814" s="173">
        <v>537.89</v>
      </c>
      <c r="N814" s="88">
        <v>4000</v>
      </c>
      <c r="O814" s="161"/>
      <c r="P814" s="171"/>
      <c r="Q814" s="170"/>
      <c r="R814"/>
      <c r="S814"/>
      <c r="T814"/>
      <c r="U814"/>
    </row>
    <row r="815" spans="1:21" s="2" customFormat="1" ht="14.1" customHeight="1" x14ac:dyDescent="0.2">
      <c r="A815" s="78">
        <v>91107</v>
      </c>
      <c r="B815" s="79"/>
      <c r="C815" s="80" t="s">
        <v>398</v>
      </c>
      <c r="D815" s="90">
        <f>+D816+D817</f>
        <v>198138</v>
      </c>
      <c r="E815" s="90">
        <f>+E816+E817</f>
        <v>217206</v>
      </c>
      <c r="F815" s="90">
        <f t="shared" ref="F815:H815" si="193">+F816+F817</f>
        <v>0</v>
      </c>
      <c r="G815" s="86">
        <f t="shared" si="193"/>
        <v>0</v>
      </c>
      <c r="H815" s="90">
        <f t="shared" si="193"/>
        <v>218666</v>
      </c>
      <c r="I815" s="289">
        <f>+I816+I818</f>
        <v>1460</v>
      </c>
      <c r="J815" s="86">
        <f>+J816+J817</f>
        <v>-16800</v>
      </c>
      <c r="K815" s="86">
        <f t="shared" ref="K815:M815" si="194">+K816+K817</f>
        <v>0</v>
      </c>
      <c r="L815" s="86">
        <f t="shared" si="194"/>
        <v>201866</v>
      </c>
      <c r="M815" s="86">
        <f t="shared" si="194"/>
        <v>174516.16999999998</v>
      </c>
      <c r="N815" s="89">
        <f>+N816+N817</f>
        <v>220850</v>
      </c>
      <c r="O815" s="161"/>
      <c r="P815" s="214"/>
      <c r="Q815" s="170"/>
      <c r="R815"/>
      <c r="S815"/>
      <c r="T815"/>
      <c r="U815"/>
    </row>
    <row r="816" spans="1:21" s="7" customFormat="1" ht="14.1" customHeight="1" x14ac:dyDescent="0.2">
      <c r="A816" s="98"/>
      <c r="B816" s="99" t="s">
        <v>137</v>
      </c>
      <c r="C816" s="100" t="s">
        <v>138</v>
      </c>
      <c r="D816" s="27">
        <v>143615</v>
      </c>
      <c r="E816" s="168">
        <v>153656</v>
      </c>
      <c r="F816" s="111"/>
      <c r="G816" s="324"/>
      <c r="H816" s="172">
        <f t="shared" si="191"/>
        <v>154216</v>
      </c>
      <c r="I816" s="228">
        <v>560</v>
      </c>
      <c r="J816" s="292"/>
      <c r="K816" s="292"/>
      <c r="L816" s="201">
        <v>154216</v>
      </c>
      <c r="M816" s="201">
        <v>139286.37</v>
      </c>
      <c r="N816" s="258">
        <v>157900</v>
      </c>
      <c r="O816" s="161"/>
      <c r="P816" s="171"/>
      <c r="Q816" s="170"/>
      <c r="R816"/>
      <c r="S816"/>
      <c r="T816"/>
      <c r="U816"/>
    </row>
    <row r="817" spans="1:21" ht="14.1" customHeight="1" x14ac:dyDescent="0.2">
      <c r="A817" s="53"/>
      <c r="B817" s="60" t="s">
        <v>139</v>
      </c>
      <c r="C817" s="61" t="s">
        <v>140</v>
      </c>
      <c r="D817" s="29">
        <f>+D818+D819+D820+D831+D832+D833+D834+D835+D836+D837+D838</f>
        <v>54523</v>
      </c>
      <c r="E817" s="168">
        <f>+E819+E820+E831+E832+E833+E834+E835+E836+E837+E838</f>
        <v>63550</v>
      </c>
      <c r="F817" s="111">
        <f>+F818+F819+F820+F831+F832+F833+F834+F835+F836+F838</f>
        <v>0</v>
      </c>
      <c r="G817" s="324"/>
      <c r="H817" s="172">
        <f>+H818+H819+H820+H831+H832+H833+H834+H835+H836+H837+H838</f>
        <v>64450</v>
      </c>
      <c r="I817" s="228"/>
      <c r="J817" s="201">
        <f>+J818+J819+J820+J831+J832+J833+J834+J835+J836+J837+J838</f>
        <v>-16800</v>
      </c>
      <c r="K817" s="201">
        <f t="shared" ref="K817:M817" si="195">+K818+K819+K820+K831+K832+K833+K834+K835+K836+K837+K838</f>
        <v>0</v>
      </c>
      <c r="L817" s="201">
        <f t="shared" si="195"/>
        <v>47650</v>
      </c>
      <c r="M817" s="201">
        <f t="shared" si="195"/>
        <v>35229.799999999996</v>
      </c>
      <c r="N817" s="87">
        <f>+N818+N819+N820+N831+N832+N833+N834+N835+N836+N837+N838</f>
        <v>62950</v>
      </c>
      <c r="O817" s="161"/>
      <c r="P817" s="171"/>
      <c r="Q817" s="170"/>
      <c r="R817"/>
      <c r="S817"/>
      <c r="T817"/>
      <c r="U817"/>
    </row>
    <row r="818" spans="1:21" ht="14.1" customHeight="1" x14ac:dyDescent="0.2">
      <c r="A818" s="53"/>
      <c r="B818" s="54" t="s">
        <v>141</v>
      </c>
      <c r="C818" s="55" t="s">
        <v>151</v>
      </c>
      <c r="D818" s="28">
        <v>1638</v>
      </c>
      <c r="E818" s="172">
        <v>900</v>
      </c>
      <c r="F818" s="28"/>
      <c r="G818" s="324"/>
      <c r="H818" s="172">
        <v>900</v>
      </c>
      <c r="I818" s="230">
        <v>900</v>
      </c>
      <c r="J818" s="173"/>
      <c r="K818" s="173"/>
      <c r="L818" s="173">
        <v>900</v>
      </c>
      <c r="M818" s="173">
        <v>809</v>
      </c>
      <c r="N818" s="88">
        <v>900</v>
      </c>
      <c r="O818" s="161"/>
      <c r="P818" s="171"/>
      <c r="Q818" s="170"/>
      <c r="R818"/>
      <c r="S818"/>
      <c r="T818"/>
      <c r="U818"/>
    </row>
    <row r="819" spans="1:21" ht="14.1" customHeight="1" x14ac:dyDescent="0.2">
      <c r="A819" s="53"/>
      <c r="B819" s="54" t="s">
        <v>144</v>
      </c>
      <c r="C819" s="55" t="s">
        <v>154</v>
      </c>
      <c r="D819" s="28">
        <v>1033</v>
      </c>
      <c r="E819" s="172">
        <v>1000</v>
      </c>
      <c r="F819" s="28"/>
      <c r="G819" s="324"/>
      <c r="H819" s="172">
        <f t="shared" si="191"/>
        <v>1000</v>
      </c>
      <c r="I819" s="230"/>
      <c r="J819" s="173">
        <v>-300</v>
      </c>
      <c r="K819" s="173"/>
      <c r="L819" s="173">
        <v>700</v>
      </c>
      <c r="M819" s="173">
        <v>484</v>
      </c>
      <c r="N819" s="88">
        <v>1000</v>
      </c>
      <c r="O819" s="161"/>
      <c r="P819" s="171"/>
      <c r="Q819" s="170"/>
      <c r="R819"/>
      <c r="S819"/>
      <c r="T819"/>
      <c r="U819"/>
    </row>
    <row r="820" spans="1:21" ht="14.1" customHeight="1" x14ac:dyDescent="0.2">
      <c r="A820" s="53"/>
      <c r="B820" s="54" t="s">
        <v>155</v>
      </c>
      <c r="C820" s="55" t="s">
        <v>146</v>
      </c>
      <c r="D820" s="28">
        <f t="shared" ref="D820:E820" si="196">SUM(D821:D830)</f>
        <v>29793</v>
      </c>
      <c r="E820" s="172">
        <f t="shared" si="196"/>
        <v>33000</v>
      </c>
      <c r="F820" s="28"/>
      <c r="G820" s="324"/>
      <c r="H820" s="172">
        <f t="shared" si="191"/>
        <v>33000</v>
      </c>
      <c r="I820" s="230"/>
      <c r="J820" s="173">
        <f>SUM(J821:J830)</f>
        <v>-5000</v>
      </c>
      <c r="K820" s="173"/>
      <c r="L820" s="173">
        <v>28000</v>
      </c>
      <c r="M820" s="173">
        <v>20160.43</v>
      </c>
      <c r="N820" s="88">
        <f>+N821+N822+N823+N824+N825+N826+N827+N828+N829+N830</f>
        <v>31800</v>
      </c>
      <c r="O820" s="161"/>
      <c r="P820" s="171"/>
      <c r="Q820" s="170"/>
      <c r="R820"/>
      <c r="S820"/>
      <c r="T820"/>
      <c r="U820"/>
    </row>
    <row r="821" spans="1:21" ht="14.1" customHeight="1" x14ac:dyDescent="0.2">
      <c r="A821" s="53"/>
      <c r="B821" s="54"/>
      <c r="C821" s="115" t="s">
        <v>265</v>
      </c>
      <c r="D821" s="116">
        <v>19032</v>
      </c>
      <c r="E821" s="191">
        <v>16000</v>
      </c>
      <c r="F821" s="28"/>
      <c r="G821" s="324"/>
      <c r="H821" s="172">
        <f t="shared" si="191"/>
        <v>16000</v>
      </c>
      <c r="I821" s="230"/>
      <c r="J821" s="173"/>
      <c r="K821" s="173"/>
      <c r="L821" s="173">
        <v>0</v>
      </c>
      <c r="M821" s="173">
        <v>12230.62</v>
      </c>
      <c r="N821" s="88">
        <v>16000</v>
      </c>
      <c r="O821" s="161"/>
      <c r="P821" s="171"/>
      <c r="Q821" s="170"/>
      <c r="R821"/>
      <c r="S821"/>
      <c r="T821"/>
      <c r="U821"/>
    </row>
    <row r="822" spans="1:21" ht="14.1" customHeight="1" x14ac:dyDescent="0.2">
      <c r="A822" s="53"/>
      <c r="B822" s="54"/>
      <c r="C822" s="115" t="s">
        <v>266</v>
      </c>
      <c r="D822" s="116">
        <v>2515</v>
      </c>
      <c r="E822" s="191">
        <v>2000</v>
      </c>
      <c r="F822" s="28"/>
      <c r="G822" s="324"/>
      <c r="H822" s="172">
        <f t="shared" si="191"/>
        <v>2000</v>
      </c>
      <c r="I822" s="230"/>
      <c r="J822" s="173"/>
      <c r="K822" s="173"/>
      <c r="L822" s="173">
        <v>0</v>
      </c>
      <c r="M822" s="173">
        <v>2042.95</v>
      </c>
      <c r="N822" s="88">
        <v>2300</v>
      </c>
      <c r="O822" s="161"/>
      <c r="P822" s="171"/>
      <c r="Q822" s="170"/>
      <c r="R822"/>
      <c r="S822"/>
      <c r="T822"/>
      <c r="U822"/>
    </row>
    <row r="823" spans="1:21" ht="14.1" customHeight="1" x14ac:dyDescent="0.2">
      <c r="A823" s="53"/>
      <c r="B823" s="54"/>
      <c r="C823" s="115" t="s">
        <v>267</v>
      </c>
      <c r="D823" s="116">
        <v>502</v>
      </c>
      <c r="E823" s="191">
        <v>1300</v>
      </c>
      <c r="F823" s="28"/>
      <c r="G823" s="324"/>
      <c r="H823" s="172">
        <f t="shared" si="191"/>
        <v>1300</v>
      </c>
      <c r="I823" s="230"/>
      <c r="J823" s="173"/>
      <c r="K823" s="173"/>
      <c r="L823" s="173">
        <v>0</v>
      </c>
      <c r="M823" s="173">
        <v>546.5</v>
      </c>
      <c r="N823" s="88">
        <v>1300</v>
      </c>
      <c r="O823" s="161"/>
      <c r="P823" s="171"/>
      <c r="Q823" s="170"/>
      <c r="R823"/>
      <c r="S823"/>
      <c r="T823"/>
      <c r="U823"/>
    </row>
    <row r="824" spans="1:21" ht="14.1" customHeight="1" x14ac:dyDescent="0.2">
      <c r="A824" s="53"/>
      <c r="B824" s="54"/>
      <c r="C824" s="115" t="s">
        <v>268</v>
      </c>
      <c r="D824" s="116">
        <v>3652</v>
      </c>
      <c r="E824" s="191">
        <v>2100</v>
      </c>
      <c r="F824" s="28"/>
      <c r="G824" s="324"/>
      <c r="H824" s="172">
        <f t="shared" si="191"/>
        <v>2100</v>
      </c>
      <c r="I824" s="230"/>
      <c r="J824" s="173"/>
      <c r="K824" s="173"/>
      <c r="L824" s="173">
        <v>0</v>
      </c>
      <c r="M824" s="173">
        <v>2418.36</v>
      </c>
      <c r="N824" s="88">
        <v>1000</v>
      </c>
      <c r="O824" s="161"/>
      <c r="P824" s="171"/>
      <c r="Q824" s="170"/>
      <c r="R824"/>
      <c r="S824"/>
      <c r="T824"/>
      <c r="U824"/>
    </row>
    <row r="825" spans="1:21" ht="14.1" customHeight="1" x14ac:dyDescent="0.2">
      <c r="A825" s="53"/>
      <c r="B825" s="54"/>
      <c r="C825" s="115" t="s">
        <v>399</v>
      </c>
      <c r="D825" s="116">
        <v>2236</v>
      </c>
      <c r="E825" s="191">
        <v>1500</v>
      </c>
      <c r="F825" s="28"/>
      <c r="G825" s="324"/>
      <c r="H825" s="172">
        <f t="shared" si="191"/>
        <v>1500</v>
      </c>
      <c r="I825" s="230"/>
      <c r="J825" s="173"/>
      <c r="K825" s="173"/>
      <c r="L825" s="173">
        <v>0</v>
      </c>
      <c r="M825" s="173">
        <v>1236.29</v>
      </c>
      <c r="N825" s="88">
        <v>1000</v>
      </c>
      <c r="O825" s="161"/>
      <c r="P825" s="171"/>
      <c r="Q825" s="170"/>
      <c r="R825"/>
      <c r="S825"/>
      <c r="T825"/>
      <c r="U825"/>
    </row>
    <row r="826" spans="1:21" ht="12.75" customHeight="1" x14ac:dyDescent="0.2">
      <c r="A826" s="53"/>
      <c r="B826" s="54"/>
      <c r="C826" s="115" t="s">
        <v>722</v>
      </c>
      <c r="D826" s="116"/>
      <c r="E826" s="191">
        <v>7000</v>
      </c>
      <c r="F826" s="28"/>
      <c r="G826" s="324"/>
      <c r="H826" s="172">
        <f t="shared" si="191"/>
        <v>7000</v>
      </c>
      <c r="I826" s="230"/>
      <c r="J826" s="173">
        <v>-5000</v>
      </c>
      <c r="K826" s="173"/>
      <c r="L826" s="173"/>
      <c r="M826" s="173">
        <v>33</v>
      </c>
      <c r="N826" s="88">
        <v>7300</v>
      </c>
      <c r="P826" s="185"/>
      <c r="Q826" s="170"/>
      <c r="R826"/>
      <c r="S826"/>
      <c r="T826"/>
      <c r="U826"/>
    </row>
    <row r="827" spans="1:21" ht="14.1" customHeight="1" x14ac:dyDescent="0.2">
      <c r="A827" s="53"/>
      <c r="B827" s="54"/>
      <c r="C827" s="115" t="s">
        <v>393</v>
      </c>
      <c r="D827" s="116">
        <v>1150</v>
      </c>
      <c r="E827" s="191">
        <v>1200</v>
      </c>
      <c r="F827" s="28"/>
      <c r="G827" s="324"/>
      <c r="H827" s="172">
        <f t="shared" si="191"/>
        <v>1200</v>
      </c>
      <c r="I827" s="230"/>
      <c r="J827" s="173"/>
      <c r="K827" s="173"/>
      <c r="L827" s="173"/>
      <c r="M827" s="173">
        <v>1012</v>
      </c>
      <c r="N827" s="88">
        <v>1200</v>
      </c>
      <c r="P827" s="185"/>
      <c r="Q827" s="170"/>
      <c r="R827"/>
      <c r="S827"/>
      <c r="T827"/>
      <c r="U827"/>
    </row>
    <row r="828" spans="1:21" ht="14.1" customHeight="1" x14ac:dyDescent="0.2">
      <c r="A828" s="53"/>
      <c r="B828" s="54"/>
      <c r="C828" s="115" t="s">
        <v>394</v>
      </c>
      <c r="D828" s="116">
        <v>560</v>
      </c>
      <c r="E828" s="191">
        <v>500</v>
      </c>
      <c r="F828" s="28"/>
      <c r="G828" s="324"/>
      <c r="H828" s="172">
        <f t="shared" si="191"/>
        <v>500</v>
      </c>
      <c r="I828" s="230"/>
      <c r="J828" s="173"/>
      <c r="K828" s="173"/>
      <c r="L828" s="173"/>
      <c r="M828" s="173">
        <v>560</v>
      </c>
      <c r="N828" s="88">
        <v>500</v>
      </c>
      <c r="P828" s="185"/>
      <c r="Q828" s="170"/>
      <c r="R828"/>
      <c r="S828"/>
      <c r="T828"/>
      <c r="U828"/>
    </row>
    <row r="829" spans="1:21" ht="14.1" customHeight="1" x14ac:dyDescent="0.2">
      <c r="A829" s="53"/>
      <c r="B829" s="54"/>
      <c r="C829" s="115" t="s">
        <v>400</v>
      </c>
      <c r="D829" s="116">
        <v>146</v>
      </c>
      <c r="E829" s="191">
        <v>200</v>
      </c>
      <c r="F829" s="28"/>
      <c r="G829" s="324"/>
      <c r="H829" s="172">
        <f t="shared" si="191"/>
        <v>200</v>
      </c>
      <c r="I829" s="230"/>
      <c r="J829" s="173"/>
      <c r="K829" s="173"/>
      <c r="L829" s="173"/>
      <c r="M829" s="173">
        <v>80</v>
      </c>
      <c r="N829" s="88"/>
      <c r="P829" s="185"/>
      <c r="Q829" s="170"/>
      <c r="R829"/>
      <c r="S829"/>
      <c r="T829"/>
      <c r="U829"/>
    </row>
    <row r="830" spans="1:21" ht="14.1" customHeight="1" x14ac:dyDescent="0.2">
      <c r="A830" s="53"/>
      <c r="B830" s="54"/>
      <c r="C830" s="115" t="s">
        <v>401</v>
      </c>
      <c r="D830" s="116"/>
      <c r="E830" s="191">
        <v>1200</v>
      </c>
      <c r="F830" s="28"/>
      <c r="G830" s="324"/>
      <c r="H830" s="172">
        <f t="shared" si="191"/>
        <v>1200</v>
      </c>
      <c r="I830" s="230"/>
      <c r="J830" s="173"/>
      <c r="K830" s="173"/>
      <c r="L830" s="173"/>
      <c r="M830" s="173"/>
      <c r="N830" s="88">
        <v>1200</v>
      </c>
      <c r="P830" s="185"/>
      <c r="Q830" s="170"/>
      <c r="R830"/>
      <c r="S830"/>
      <c r="T830"/>
      <c r="U830"/>
    </row>
    <row r="831" spans="1:21" ht="14.1" customHeight="1" x14ac:dyDescent="0.2">
      <c r="A831" s="53"/>
      <c r="B831" s="54">
        <v>5513</v>
      </c>
      <c r="C831" s="55" t="s">
        <v>402</v>
      </c>
      <c r="D831" s="28">
        <v>469</v>
      </c>
      <c r="E831" s="172">
        <v>1000</v>
      </c>
      <c r="F831" s="28"/>
      <c r="G831" s="324"/>
      <c r="H831" s="172">
        <f t="shared" si="191"/>
        <v>1000</v>
      </c>
      <c r="I831" s="230"/>
      <c r="J831" s="173">
        <v>-500</v>
      </c>
      <c r="K831" s="173"/>
      <c r="L831" s="173">
        <v>500</v>
      </c>
      <c r="M831" s="173">
        <v>69</v>
      </c>
      <c r="N831" s="88">
        <v>1000</v>
      </c>
      <c r="P831" s="185"/>
      <c r="Q831" s="170"/>
      <c r="R831"/>
      <c r="S831"/>
      <c r="T831"/>
      <c r="U831"/>
    </row>
    <row r="832" spans="1:21" ht="14.1" customHeight="1" x14ac:dyDescent="0.2">
      <c r="A832" s="53"/>
      <c r="B832" s="54">
        <v>5514</v>
      </c>
      <c r="C832" s="55" t="s">
        <v>403</v>
      </c>
      <c r="D832" s="28">
        <v>1080</v>
      </c>
      <c r="E832" s="172">
        <v>1400</v>
      </c>
      <c r="F832" s="28"/>
      <c r="G832" s="324"/>
      <c r="H832" s="172">
        <f t="shared" si="191"/>
        <v>1400</v>
      </c>
      <c r="I832" s="230"/>
      <c r="J832" s="173"/>
      <c r="K832" s="173"/>
      <c r="L832" s="173">
        <v>1400</v>
      </c>
      <c r="M832" s="173">
        <v>1350.76</v>
      </c>
      <c r="N832" s="88">
        <v>600</v>
      </c>
      <c r="P832" s="185"/>
      <c r="Q832" s="170"/>
      <c r="R832"/>
      <c r="S832"/>
      <c r="T832"/>
      <c r="U832"/>
    </row>
    <row r="833" spans="1:21" ht="14.1" customHeight="1" x14ac:dyDescent="0.2">
      <c r="A833" s="53"/>
      <c r="B833" s="54">
        <v>5515</v>
      </c>
      <c r="C833" s="55" t="s">
        <v>404</v>
      </c>
      <c r="D833" s="28">
        <v>2995</v>
      </c>
      <c r="E833" s="172">
        <v>7200</v>
      </c>
      <c r="F833" s="65"/>
      <c r="G833" s="324"/>
      <c r="H833" s="172">
        <f t="shared" si="191"/>
        <v>7200</v>
      </c>
      <c r="I833" s="230"/>
      <c r="J833" s="173">
        <v>-6000</v>
      </c>
      <c r="K833" s="173"/>
      <c r="L833" s="173">
        <v>1200</v>
      </c>
      <c r="M833" s="173">
        <v>638.42999999999995</v>
      </c>
      <c r="N833" s="88">
        <v>7200</v>
      </c>
      <c r="P833" s="185"/>
      <c r="Q833" s="170"/>
      <c r="R833"/>
      <c r="S833"/>
      <c r="T833"/>
      <c r="U833"/>
    </row>
    <row r="834" spans="1:21" ht="14.1" customHeight="1" x14ac:dyDescent="0.2">
      <c r="A834" s="53"/>
      <c r="B834" s="54">
        <v>5521</v>
      </c>
      <c r="C834" s="55" t="s">
        <v>303</v>
      </c>
      <c r="D834" s="28">
        <v>12148</v>
      </c>
      <c r="E834" s="172">
        <v>13520</v>
      </c>
      <c r="F834" s="28"/>
      <c r="G834" s="324"/>
      <c r="H834" s="172">
        <f t="shared" si="191"/>
        <v>13520</v>
      </c>
      <c r="I834" s="230"/>
      <c r="J834" s="173">
        <v>-3000</v>
      </c>
      <c r="K834" s="173"/>
      <c r="L834" s="173">
        <v>10520</v>
      </c>
      <c r="M834" s="173">
        <v>8204.2199999999993</v>
      </c>
      <c r="N834" s="88">
        <v>13020</v>
      </c>
      <c r="P834" s="185"/>
      <c r="Q834" s="170"/>
      <c r="R834"/>
      <c r="S834"/>
      <c r="T834"/>
      <c r="U834"/>
    </row>
    <row r="835" spans="1:21" ht="14.1" customHeight="1" x14ac:dyDescent="0.2">
      <c r="A835" s="53"/>
      <c r="B835" s="54">
        <v>5522</v>
      </c>
      <c r="C835" s="55" t="s">
        <v>173</v>
      </c>
      <c r="D835" s="28">
        <v>723</v>
      </c>
      <c r="E835" s="172">
        <v>150</v>
      </c>
      <c r="F835" s="28"/>
      <c r="G835" s="324"/>
      <c r="H835" s="172">
        <f t="shared" si="191"/>
        <v>150</v>
      </c>
      <c r="I835" s="230"/>
      <c r="J835" s="173"/>
      <c r="K835" s="173"/>
      <c r="L835" s="173">
        <v>150</v>
      </c>
      <c r="M835" s="173">
        <v>44.22</v>
      </c>
      <c r="N835" s="88">
        <v>150</v>
      </c>
      <c r="P835" s="185"/>
      <c r="Q835" s="170"/>
      <c r="R835"/>
      <c r="S835"/>
      <c r="T835"/>
      <c r="U835"/>
    </row>
    <row r="836" spans="1:21" ht="14.1" customHeight="1" x14ac:dyDescent="0.2">
      <c r="A836" s="53"/>
      <c r="B836" s="54">
        <v>5524</v>
      </c>
      <c r="C836" s="55" t="s">
        <v>390</v>
      </c>
      <c r="D836" s="28">
        <v>3716</v>
      </c>
      <c r="E836" s="172">
        <v>5000</v>
      </c>
      <c r="F836" s="28"/>
      <c r="G836" s="324"/>
      <c r="H836" s="172">
        <f t="shared" si="191"/>
        <v>5000</v>
      </c>
      <c r="I836" s="230"/>
      <c r="J836" s="173">
        <v>-2000</v>
      </c>
      <c r="K836" s="173"/>
      <c r="L836" s="173">
        <v>3000</v>
      </c>
      <c r="M836" s="173">
        <v>2460.31</v>
      </c>
      <c r="N836" s="88">
        <v>5000</v>
      </c>
      <c r="P836" s="185"/>
      <c r="Q836" s="170"/>
      <c r="R836"/>
      <c r="S836"/>
      <c r="T836"/>
      <c r="U836"/>
    </row>
    <row r="837" spans="1:21" ht="14.1" customHeight="1" x14ac:dyDescent="0.2">
      <c r="A837" s="53"/>
      <c r="B837" s="54">
        <v>5525</v>
      </c>
      <c r="C837" s="55" t="s">
        <v>175</v>
      </c>
      <c r="D837" s="28">
        <v>558</v>
      </c>
      <c r="E837" s="172">
        <v>900</v>
      </c>
      <c r="F837" s="28"/>
      <c r="G837" s="324"/>
      <c r="H837" s="172">
        <f t="shared" si="191"/>
        <v>900</v>
      </c>
      <c r="I837" s="230"/>
      <c r="J837" s="173"/>
      <c r="K837" s="173"/>
      <c r="L837" s="173">
        <v>900</v>
      </c>
      <c r="M837" s="173">
        <v>1009.43</v>
      </c>
      <c r="N837" s="88">
        <v>1900</v>
      </c>
      <c r="P837" s="185"/>
      <c r="Q837" s="170"/>
      <c r="R837"/>
      <c r="S837"/>
      <c r="T837"/>
      <c r="U837"/>
    </row>
    <row r="838" spans="1:21" ht="14.1" customHeight="1" x14ac:dyDescent="0.2">
      <c r="A838" s="53"/>
      <c r="B838" s="54">
        <v>5540</v>
      </c>
      <c r="C838" s="55" t="s">
        <v>148</v>
      </c>
      <c r="D838" s="28">
        <v>370</v>
      </c>
      <c r="E838" s="172">
        <v>380</v>
      </c>
      <c r="F838" s="28"/>
      <c r="G838" s="324"/>
      <c r="H838" s="172">
        <f t="shared" si="191"/>
        <v>380</v>
      </c>
      <c r="I838" s="230"/>
      <c r="J838" s="173"/>
      <c r="K838" s="173"/>
      <c r="L838" s="173">
        <v>380</v>
      </c>
      <c r="M838" s="173">
        <v>0</v>
      </c>
      <c r="N838" s="88">
        <v>380</v>
      </c>
      <c r="P838" s="185"/>
      <c r="Q838" s="170"/>
      <c r="R838"/>
      <c r="S838"/>
      <c r="T838"/>
      <c r="U838"/>
    </row>
    <row r="839" spans="1:21" ht="14.1" customHeight="1" x14ac:dyDescent="0.2">
      <c r="A839" s="93" t="s">
        <v>405</v>
      </c>
      <c r="B839" s="79"/>
      <c r="C839" s="80" t="s">
        <v>406</v>
      </c>
      <c r="D839" s="90">
        <f t="shared" ref="D839:I839" si="197">+D840+D841+D842</f>
        <v>415613</v>
      </c>
      <c r="E839" s="90">
        <f t="shared" si="197"/>
        <v>892616</v>
      </c>
      <c r="F839" s="90">
        <f t="shared" si="197"/>
        <v>0</v>
      </c>
      <c r="G839" s="86">
        <f t="shared" si="197"/>
        <v>0</v>
      </c>
      <c r="H839" s="90">
        <f t="shared" si="197"/>
        <v>656180</v>
      </c>
      <c r="I839" s="289">
        <f t="shared" si="197"/>
        <v>-236436</v>
      </c>
      <c r="J839" s="86">
        <f>+J840+J841+J842</f>
        <v>-41209</v>
      </c>
      <c r="K839" s="86">
        <f t="shared" ref="K839:M839" si="198">+K840+K841+K842</f>
        <v>0</v>
      </c>
      <c r="L839" s="86">
        <f t="shared" si="198"/>
        <v>614971</v>
      </c>
      <c r="M839" s="86">
        <f t="shared" si="198"/>
        <v>539598.57999999996</v>
      </c>
      <c r="N839" s="89">
        <f>+N840+N841+N842</f>
        <v>704290</v>
      </c>
      <c r="P839" s="185"/>
      <c r="Q839" s="170"/>
      <c r="R839"/>
      <c r="S839"/>
      <c r="T839"/>
      <c r="U839"/>
    </row>
    <row r="840" spans="1:21" s="171" customFormat="1" ht="14.1" customHeight="1" x14ac:dyDescent="0.2">
      <c r="A840" s="178"/>
      <c r="B840" s="166">
        <v>45</v>
      </c>
      <c r="C840" s="167" t="s">
        <v>379</v>
      </c>
      <c r="D840" s="168">
        <v>45000</v>
      </c>
      <c r="E840" s="168">
        <v>59205</v>
      </c>
      <c r="F840" s="168"/>
      <c r="G840" s="232"/>
      <c r="H840" s="172">
        <f>E840+I840</f>
        <v>0</v>
      </c>
      <c r="I840" s="228">
        <v>-59205</v>
      </c>
      <c r="J840" s="201"/>
      <c r="K840" s="201"/>
      <c r="L840" s="201"/>
      <c r="M840" s="201"/>
      <c r="N840" s="245"/>
      <c r="O840" s="279"/>
      <c r="P840" s="185"/>
      <c r="Q840" s="170"/>
      <c r="R840"/>
      <c r="S840"/>
      <c r="T840"/>
      <c r="U840"/>
    </row>
    <row r="841" spans="1:21" ht="14.1" customHeight="1" x14ac:dyDescent="0.2">
      <c r="A841" s="114"/>
      <c r="B841" s="60">
        <v>50</v>
      </c>
      <c r="C841" s="61" t="s">
        <v>138</v>
      </c>
      <c r="D841" s="28">
        <v>194303</v>
      </c>
      <c r="E841" s="172">
        <v>492080</v>
      </c>
      <c r="F841" s="28"/>
      <c r="G841" s="324"/>
      <c r="H841" s="172">
        <f t="shared" ref="H841:H863" si="199">E841+I841</f>
        <v>492080</v>
      </c>
      <c r="I841" s="230"/>
      <c r="J841" s="173">
        <v>-26000</v>
      </c>
      <c r="K841" s="173"/>
      <c r="L841" s="173">
        <v>466080</v>
      </c>
      <c r="M841" s="173">
        <v>425908</v>
      </c>
      <c r="N841" s="245">
        <v>508430</v>
      </c>
      <c r="O841" s="161"/>
      <c r="P841" s="185"/>
      <c r="Q841" s="170"/>
      <c r="R841"/>
      <c r="S841"/>
      <c r="T841"/>
      <c r="U841"/>
    </row>
    <row r="842" spans="1:21" ht="14.1" customHeight="1" x14ac:dyDescent="0.2">
      <c r="A842" s="114"/>
      <c r="B842" s="60">
        <v>55</v>
      </c>
      <c r="C842" s="61" t="s">
        <v>140</v>
      </c>
      <c r="D842" s="29">
        <f t="shared" ref="D842" si="200">+D843+D844+D845+D855+D856+D857+D858+D859+D860+D861+D862+D863</f>
        <v>176310</v>
      </c>
      <c r="E842" s="168">
        <f>+E843+E844+E845+E855+E856+E857+E858+E859+E860+E861+E862+E863</f>
        <v>341331</v>
      </c>
      <c r="F842" s="168">
        <f t="shared" ref="F842:G842" si="201">+F843+F844+F845+F855+F856+F857+F858+F859+F860+F861+F862+F863</f>
        <v>0</v>
      </c>
      <c r="G842" s="201">
        <f t="shared" si="201"/>
        <v>0</v>
      </c>
      <c r="H842" s="172">
        <f t="shared" si="199"/>
        <v>164100</v>
      </c>
      <c r="I842" s="228">
        <f>SUM(I843:I863)</f>
        <v>-177231</v>
      </c>
      <c r="J842" s="201">
        <f>+J843+J844+J845+J855+J856+J857+J858+J859+J860+J861+J862+J863</f>
        <v>-15209</v>
      </c>
      <c r="K842" s="201">
        <f t="shared" ref="K842:M842" si="202">+K843+K844+K845+K855+K856+K857+K858+K859+K860+K861+K862+K863</f>
        <v>0</v>
      </c>
      <c r="L842" s="201">
        <f>+L843+L844+L845+L855+L856+L857+L858+L859+L860+L861+L862+L863</f>
        <v>148891</v>
      </c>
      <c r="M842" s="201">
        <f t="shared" si="202"/>
        <v>113690.57999999999</v>
      </c>
      <c r="N842" s="245">
        <f>+N843+N844+N845+N855+N856+N857+N858+N859+N860+N861+N862+N863</f>
        <v>195860</v>
      </c>
      <c r="O842" s="161"/>
      <c r="P842" s="185"/>
      <c r="Q842" s="170"/>
      <c r="R842"/>
      <c r="S842"/>
      <c r="T842"/>
      <c r="U842"/>
    </row>
    <row r="843" spans="1:21" ht="14.1" customHeight="1" x14ac:dyDescent="0.2">
      <c r="A843" s="114"/>
      <c r="B843" s="54" t="s">
        <v>141</v>
      </c>
      <c r="C843" s="55" t="s">
        <v>151</v>
      </c>
      <c r="D843" s="28">
        <v>3140</v>
      </c>
      <c r="E843" s="172">
        <v>4950</v>
      </c>
      <c r="F843" s="28"/>
      <c r="G843" s="324"/>
      <c r="H843" s="172">
        <f t="shared" si="199"/>
        <v>4950</v>
      </c>
      <c r="I843" s="230"/>
      <c r="J843" s="173">
        <v>-900</v>
      </c>
      <c r="K843" s="173"/>
      <c r="L843" s="173">
        <v>4050</v>
      </c>
      <c r="M843" s="173">
        <v>1182</v>
      </c>
      <c r="N843" s="247">
        <v>2230</v>
      </c>
      <c r="O843" s="161"/>
      <c r="P843" s="185"/>
      <c r="Q843" s="170"/>
      <c r="R843"/>
      <c r="S843"/>
      <c r="T843"/>
      <c r="U843"/>
    </row>
    <row r="844" spans="1:21" ht="14.1" customHeight="1" x14ac:dyDescent="0.2">
      <c r="A844" s="114"/>
      <c r="B844" s="54" t="s">
        <v>144</v>
      </c>
      <c r="C844" s="55" t="s">
        <v>154</v>
      </c>
      <c r="D844" s="28">
        <v>5266</v>
      </c>
      <c r="E844" s="172">
        <v>6000</v>
      </c>
      <c r="F844" s="28"/>
      <c r="G844" s="324"/>
      <c r="H844" s="172">
        <f t="shared" si="199"/>
        <v>6000</v>
      </c>
      <c r="I844" s="230"/>
      <c r="J844" s="173">
        <v>-3000</v>
      </c>
      <c r="K844" s="173"/>
      <c r="L844" s="173">
        <v>3000</v>
      </c>
      <c r="M844" s="173">
        <v>501</v>
      </c>
      <c r="N844" s="247">
        <v>6000</v>
      </c>
      <c r="O844" s="161"/>
      <c r="P844" s="185"/>
      <c r="Q844" s="170"/>
      <c r="R844"/>
      <c r="S844"/>
      <c r="T844"/>
      <c r="U844"/>
    </row>
    <row r="845" spans="1:21" ht="14.1" customHeight="1" x14ac:dyDescent="0.2">
      <c r="A845" s="114"/>
      <c r="B845" s="54" t="s">
        <v>155</v>
      </c>
      <c r="C845" s="55" t="s">
        <v>146</v>
      </c>
      <c r="D845" s="29">
        <f t="shared" ref="D845:E845" si="203">SUM(D846:D854)</f>
        <v>79378</v>
      </c>
      <c r="E845" s="168">
        <f t="shared" si="203"/>
        <v>218381</v>
      </c>
      <c r="F845" s="28"/>
      <c r="G845" s="324"/>
      <c r="H845" s="172">
        <f t="shared" si="199"/>
        <v>218381</v>
      </c>
      <c r="I845" s="230"/>
      <c r="J845" s="173">
        <f>SUM(J846:J854)</f>
        <v>24666</v>
      </c>
      <c r="K845" s="173"/>
      <c r="L845" s="173">
        <v>65816</v>
      </c>
      <c r="M845" s="173">
        <v>52359.67</v>
      </c>
      <c r="N845" s="247">
        <f>SUM(N846:N854)</f>
        <v>66010</v>
      </c>
      <c r="O845" s="161"/>
      <c r="P845" s="185"/>
      <c r="Q845" s="170"/>
      <c r="R845"/>
      <c r="S845"/>
      <c r="T845"/>
      <c r="U845"/>
    </row>
    <row r="846" spans="1:21" ht="14.1" customHeight="1" x14ac:dyDescent="0.2">
      <c r="A846" s="114"/>
      <c r="B846" s="54"/>
      <c r="C846" s="115" t="s">
        <v>265</v>
      </c>
      <c r="D846" s="28">
        <v>4017</v>
      </c>
      <c r="E846" s="172">
        <v>17500</v>
      </c>
      <c r="F846" s="28"/>
      <c r="G846" s="324"/>
      <c r="H846" s="172">
        <f t="shared" si="199"/>
        <v>17500</v>
      </c>
      <c r="I846" s="230"/>
      <c r="J846" s="173"/>
      <c r="K846" s="173"/>
      <c r="L846" s="173"/>
      <c r="M846" s="173">
        <v>6827.1</v>
      </c>
      <c r="N846" s="247">
        <v>12000</v>
      </c>
      <c r="O846" s="161"/>
      <c r="P846" s="185"/>
      <c r="Q846" s="170"/>
      <c r="R846"/>
      <c r="S846"/>
      <c r="T846"/>
      <c r="U846"/>
    </row>
    <row r="847" spans="1:21" ht="14.1" customHeight="1" x14ac:dyDescent="0.2">
      <c r="A847" s="114"/>
      <c r="B847" s="54"/>
      <c r="C847" s="115" t="s">
        <v>266</v>
      </c>
      <c r="D847" s="28">
        <v>3851</v>
      </c>
      <c r="E847" s="172">
        <v>10500</v>
      </c>
      <c r="F847" s="28"/>
      <c r="G847" s="324"/>
      <c r="H847" s="172">
        <f t="shared" si="199"/>
        <v>10500</v>
      </c>
      <c r="I847" s="230"/>
      <c r="J847" s="173"/>
      <c r="K847" s="173"/>
      <c r="L847" s="173"/>
      <c r="M847" s="173">
        <v>8082.41</v>
      </c>
      <c r="N847" s="247">
        <v>11000</v>
      </c>
      <c r="O847" s="161"/>
      <c r="P847" s="185"/>
      <c r="Q847" s="170"/>
      <c r="R847"/>
      <c r="S847"/>
      <c r="T847"/>
      <c r="U847"/>
    </row>
    <row r="848" spans="1:21" ht="14.1" customHeight="1" x14ac:dyDescent="0.2">
      <c r="A848" s="114"/>
      <c r="B848" s="54"/>
      <c r="C848" s="115" t="s">
        <v>267</v>
      </c>
      <c r="D848" s="28">
        <v>729</v>
      </c>
      <c r="E848" s="172">
        <v>2100</v>
      </c>
      <c r="F848" s="28"/>
      <c r="G848" s="324"/>
      <c r="H848" s="172">
        <f t="shared" si="199"/>
        <v>2100</v>
      </c>
      <c r="I848" s="230"/>
      <c r="J848" s="173"/>
      <c r="K848" s="173"/>
      <c r="L848" s="173"/>
      <c r="M848" s="173">
        <v>1357.46</v>
      </c>
      <c r="N848" s="247">
        <v>1700</v>
      </c>
      <c r="O848" s="161"/>
      <c r="P848" s="185"/>
      <c r="Q848" s="170"/>
      <c r="R848"/>
      <c r="S848"/>
      <c r="T848"/>
      <c r="U848"/>
    </row>
    <row r="849" spans="1:21" ht="14.1" customHeight="1" x14ac:dyDescent="0.2">
      <c r="A849" s="114"/>
      <c r="B849" s="54"/>
      <c r="C849" s="115" t="s">
        <v>268</v>
      </c>
      <c r="D849" s="28">
        <v>9419</v>
      </c>
      <c r="E849" s="172">
        <v>5000</v>
      </c>
      <c r="F849" s="28"/>
      <c r="G849" s="324"/>
      <c r="H849" s="172">
        <f t="shared" si="199"/>
        <v>5000</v>
      </c>
      <c r="I849" s="230"/>
      <c r="J849" s="173"/>
      <c r="K849" s="173"/>
      <c r="L849" s="173"/>
      <c r="M849" s="173">
        <v>5226.7</v>
      </c>
      <c r="N849" s="247">
        <v>6700</v>
      </c>
      <c r="O849" s="161"/>
      <c r="P849" s="185"/>
      <c r="Q849" s="170"/>
      <c r="R849"/>
      <c r="S849"/>
      <c r="T849"/>
      <c r="U849"/>
    </row>
    <row r="850" spans="1:21" ht="14.1" customHeight="1" x14ac:dyDescent="0.2">
      <c r="A850" s="114"/>
      <c r="B850" s="54"/>
      <c r="C850" s="115" t="s">
        <v>269</v>
      </c>
      <c r="D850" s="28">
        <v>1813</v>
      </c>
      <c r="E850" s="172">
        <v>5000</v>
      </c>
      <c r="F850" s="28"/>
      <c r="G850" s="324"/>
      <c r="H850" s="172">
        <f t="shared" si="199"/>
        <v>5000</v>
      </c>
      <c r="I850" s="230"/>
      <c r="J850" s="173"/>
      <c r="K850" s="173"/>
      <c r="L850" s="173"/>
      <c r="M850" s="173">
        <v>6804</v>
      </c>
      <c r="N850" s="247">
        <v>8000</v>
      </c>
      <c r="O850" s="161"/>
      <c r="P850" s="185"/>
      <c r="Q850" s="170"/>
      <c r="R850"/>
      <c r="S850"/>
      <c r="T850"/>
      <c r="U850"/>
    </row>
    <row r="851" spans="1:21" ht="14.1" customHeight="1" x14ac:dyDescent="0.2">
      <c r="A851" s="114"/>
      <c r="B851" s="54"/>
      <c r="C851" s="115" t="s">
        <v>393</v>
      </c>
      <c r="D851" s="28">
        <v>473</v>
      </c>
      <c r="E851" s="172">
        <v>350</v>
      </c>
      <c r="F851" s="28"/>
      <c r="G851" s="324"/>
      <c r="H851" s="172">
        <f t="shared" si="199"/>
        <v>350</v>
      </c>
      <c r="I851" s="230"/>
      <c r="J851" s="173"/>
      <c r="K851" s="173"/>
      <c r="L851" s="173"/>
      <c r="M851" s="173">
        <v>1452</v>
      </c>
      <c r="N851" s="247">
        <v>1910</v>
      </c>
      <c r="O851" s="161"/>
      <c r="P851" s="185"/>
      <c r="Q851" s="170"/>
      <c r="R851"/>
      <c r="S851"/>
      <c r="T851"/>
      <c r="U851"/>
    </row>
    <row r="852" spans="1:21" ht="14.1" customHeight="1" x14ac:dyDescent="0.2">
      <c r="A852" s="114"/>
      <c r="B852" s="54"/>
      <c r="C852" s="115" t="s">
        <v>394</v>
      </c>
      <c r="D852" s="28"/>
      <c r="E852" s="172">
        <v>600</v>
      </c>
      <c r="F852" s="28"/>
      <c r="G852" s="324"/>
      <c r="H852" s="172">
        <f t="shared" si="199"/>
        <v>600</v>
      </c>
      <c r="I852" s="230"/>
      <c r="J852" s="173"/>
      <c r="K852" s="173"/>
      <c r="L852" s="173"/>
      <c r="M852" s="173"/>
      <c r="N852" s="247"/>
      <c r="O852" s="161"/>
      <c r="P852" s="185"/>
      <c r="Q852" s="170"/>
      <c r="R852"/>
      <c r="S852"/>
      <c r="T852"/>
      <c r="U852"/>
    </row>
    <row r="853" spans="1:21" ht="14.1" customHeight="1" x14ac:dyDescent="0.2">
      <c r="A853" s="114"/>
      <c r="B853" s="54"/>
      <c r="C853" s="115" t="s">
        <v>271</v>
      </c>
      <c r="D853" s="28">
        <v>59076</v>
      </c>
      <c r="E853" s="172">
        <v>177231</v>
      </c>
      <c r="F853" s="28"/>
      <c r="G853" s="324"/>
      <c r="H853" s="172"/>
      <c r="I853" s="230">
        <v>-177231</v>
      </c>
      <c r="J853" s="173">
        <v>24666</v>
      </c>
      <c r="K853" s="173"/>
      <c r="L853" s="173"/>
      <c r="M853" s="173">
        <v>22610</v>
      </c>
      <c r="N853" s="247">
        <v>24700</v>
      </c>
      <c r="O853" s="161"/>
      <c r="P853" s="185"/>
      <c r="Q853" s="170"/>
      <c r="R853"/>
      <c r="S853"/>
      <c r="T853"/>
      <c r="U853"/>
    </row>
    <row r="854" spans="1:21" ht="14.1" customHeight="1" x14ac:dyDescent="0.2">
      <c r="A854" s="114"/>
      <c r="B854" s="54"/>
      <c r="C854" s="115" t="s">
        <v>400</v>
      </c>
      <c r="D854" s="28"/>
      <c r="E854" s="172">
        <v>100</v>
      </c>
      <c r="F854" s="28"/>
      <c r="G854" s="324"/>
      <c r="H854" s="172">
        <f t="shared" si="199"/>
        <v>100</v>
      </c>
      <c r="I854" s="230"/>
      <c r="J854" s="173"/>
      <c r="K854" s="173"/>
      <c r="L854" s="173"/>
      <c r="M854" s="173"/>
      <c r="N854" s="247"/>
      <c r="O854" s="161"/>
      <c r="P854" s="185"/>
      <c r="Q854" s="170"/>
      <c r="R854"/>
      <c r="S854"/>
      <c r="T854"/>
      <c r="U854"/>
    </row>
    <row r="855" spans="1:21" ht="14.1" customHeight="1" x14ac:dyDescent="0.2">
      <c r="A855" s="114"/>
      <c r="B855" s="54">
        <v>5513</v>
      </c>
      <c r="C855" s="55" t="s">
        <v>402</v>
      </c>
      <c r="D855" s="28">
        <v>75</v>
      </c>
      <c r="E855" s="172">
        <v>2000</v>
      </c>
      <c r="F855" s="28"/>
      <c r="G855" s="324"/>
      <c r="H855" s="172">
        <f t="shared" si="199"/>
        <v>2000</v>
      </c>
      <c r="I855" s="230"/>
      <c r="J855" s="173">
        <v>-2000</v>
      </c>
      <c r="K855" s="173"/>
      <c r="L855" s="173"/>
      <c r="M855" s="173"/>
      <c r="N855" s="247"/>
      <c r="O855" s="161"/>
      <c r="P855" s="185"/>
      <c r="Q855" s="170"/>
      <c r="R855"/>
      <c r="S855"/>
      <c r="T855"/>
      <c r="U855"/>
    </row>
    <row r="856" spans="1:21" ht="14.1" customHeight="1" x14ac:dyDescent="0.2">
      <c r="A856" s="114"/>
      <c r="B856" s="54">
        <v>5514</v>
      </c>
      <c r="C856" s="55" t="s">
        <v>403</v>
      </c>
      <c r="D856" s="28">
        <v>21154</v>
      </c>
      <c r="E856" s="172">
        <v>500</v>
      </c>
      <c r="F856" s="28"/>
      <c r="G856" s="324"/>
      <c r="H856" s="172">
        <f t="shared" si="199"/>
        <v>500</v>
      </c>
      <c r="I856" s="230"/>
      <c r="J856" s="173"/>
      <c r="K856" s="173"/>
      <c r="L856" s="173">
        <v>1900</v>
      </c>
      <c r="M856" s="173">
        <v>1844.35</v>
      </c>
      <c r="N856" s="247">
        <v>2000</v>
      </c>
      <c r="O856" s="161"/>
      <c r="P856" s="185"/>
      <c r="Q856" s="170"/>
      <c r="R856"/>
      <c r="S856"/>
      <c r="T856"/>
      <c r="U856"/>
    </row>
    <row r="857" spans="1:21" ht="14.1" customHeight="1" x14ac:dyDescent="0.2">
      <c r="A857" s="114"/>
      <c r="B857" s="54">
        <v>5515</v>
      </c>
      <c r="C857" s="55" t="s">
        <v>404</v>
      </c>
      <c r="D857" s="28">
        <v>22923</v>
      </c>
      <c r="E857" s="172">
        <v>2000</v>
      </c>
      <c r="F857" s="28"/>
      <c r="G857" s="324"/>
      <c r="H857" s="172">
        <f t="shared" si="199"/>
        <v>2000</v>
      </c>
      <c r="I857" s="230"/>
      <c r="J857" s="173"/>
      <c r="K857" s="173"/>
      <c r="L857" s="173">
        <v>2000</v>
      </c>
      <c r="M857" s="173">
        <v>1524.8</v>
      </c>
      <c r="N857" s="247">
        <v>2000</v>
      </c>
      <c r="O857" s="161"/>
      <c r="P857" s="185"/>
      <c r="Q857" s="170"/>
      <c r="R857"/>
      <c r="S857"/>
      <c r="T857"/>
      <c r="U857"/>
    </row>
    <row r="858" spans="1:21" ht="14.1" customHeight="1" x14ac:dyDescent="0.2">
      <c r="A858" s="114"/>
      <c r="B858" s="54">
        <v>5516</v>
      </c>
      <c r="C858" s="55" t="s">
        <v>386</v>
      </c>
      <c r="D858" s="28"/>
      <c r="E858" s="172">
        <v>4000</v>
      </c>
      <c r="F858" s="28"/>
      <c r="G858" s="324"/>
      <c r="H858" s="172">
        <f t="shared" si="199"/>
        <v>4000</v>
      </c>
      <c r="I858" s="230"/>
      <c r="J858" s="173"/>
      <c r="K858" s="173"/>
      <c r="L858" s="173">
        <v>2300</v>
      </c>
      <c r="M858" s="173">
        <v>458.4</v>
      </c>
      <c r="N858" s="247">
        <v>1000</v>
      </c>
      <c r="O858" s="161"/>
      <c r="P858" s="185"/>
      <c r="Q858" s="170"/>
      <c r="R858"/>
      <c r="S858"/>
      <c r="T858"/>
      <c r="U858"/>
    </row>
    <row r="859" spans="1:21" ht="14.1" customHeight="1" x14ac:dyDescent="0.2">
      <c r="A859" s="114"/>
      <c r="B859" s="54">
        <v>5521</v>
      </c>
      <c r="C859" s="55" t="s">
        <v>303</v>
      </c>
      <c r="D859" s="28">
        <v>19977</v>
      </c>
      <c r="E859" s="172">
        <v>77000</v>
      </c>
      <c r="F859" s="28"/>
      <c r="G859" s="324"/>
      <c r="H859" s="172">
        <f t="shared" si="199"/>
        <v>77000</v>
      </c>
      <c r="I859" s="230"/>
      <c r="J859" s="173">
        <v>-20000</v>
      </c>
      <c r="K859" s="173"/>
      <c r="L859" s="173">
        <v>57000</v>
      </c>
      <c r="M859" s="173">
        <v>45650.25</v>
      </c>
      <c r="N859" s="247">
        <v>88200</v>
      </c>
      <c r="O859" s="161"/>
      <c r="P859" s="185"/>
      <c r="Q859" s="170"/>
      <c r="R859"/>
      <c r="S859"/>
      <c r="T859"/>
      <c r="U859"/>
    </row>
    <row r="860" spans="1:21" ht="14.1" customHeight="1" x14ac:dyDescent="0.2">
      <c r="A860" s="114"/>
      <c r="B860" s="54">
        <v>5522</v>
      </c>
      <c r="C860" s="55" t="s">
        <v>173</v>
      </c>
      <c r="D860" s="28">
        <v>311</v>
      </c>
      <c r="E860" s="172">
        <v>2000</v>
      </c>
      <c r="F860" s="28"/>
      <c r="G860" s="324"/>
      <c r="H860" s="172">
        <f t="shared" si="199"/>
        <v>2000</v>
      </c>
      <c r="I860" s="230"/>
      <c r="J860" s="173">
        <v>2025</v>
      </c>
      <c r="K860" s="173"/>
      <c r="L860" s="173">
        <v>2300</v>
      </c>
      <c r="M860" s="173">
        <v>2252.2800000000002</v>
      </c>
      <c r="N860" s="247">
        <v>1000</v>
      </c>
      <c r="O860" s="161"/>
      <c r="P860" s="185"/>
      <c r="Q860" s="170"/>
      <c r="R860"/>
      <c r="S860"/>
      <c r="T860"/>
      <c r="U860"/>
    </row>
    <row r="861" spans="1:21" ht="14.1" customHeight="1" x14ac:dyDescent="0.2">
      <c r="A861" s="114"/>
      <c r="B861" s="54">
        <v>5524</v>
      </c>
      <c r="C861" s="55" t="s">
        <v>390</v>
      </c>
      <c r="D861" s="28">
        <v>15534</v>
      </c>
      <c r="E861" s="172">
        <v>22500</v>
      </c>
      <c r="F861" s="28"/>
      <c r="G861" s="324"/>
      <c r="H861" s="172">
        <f t="shared" si="199"/>
        <v>22500</v>
      </c>
      <c r="I861" s="230"/>
      <c r="J861" s="173">
        <v>-15000</v>
      </c>
      <c r="K861" s="173"/>
      <c r="L861" s="173">
        <v>9525</v>
      </c>
      <c r="M861" s="173">
        <v>7507.11</v>
      </c>
      <c r="N861" s="247">
        <v>24220</v>
      </c>
      <c r="O861" s="161"/>
      <c r="P861" s="185"/>
      <c r="Q861" s="170"/>
      <c r="R861"/>
      <c r="S861"/>
      <c r="T861"/>
      <c r="U861"/>
    </row>
    <row r="862" spans="1:21" ht="14.1" customHeight="1" x14ac:dyDescent="0.2">
      <c r="A862" s="114"/>
      <c r="B862" s="54">
        <v>5525</v>
      </c>
      <c r="C862" s="55" t="s">
        <v>175</v>
      </c>
      <c r="D862" s="28">
        <v>609</v>
      </c>
      <c r="E862" s="172">
        <v>1000</v>
      </c>
      <c r="F862" s="28"/>
      <c r="G862" s="324"/>
      <c r="H862" s="172">
        <f t="shared" si="199"/>
        <v>1000</v>
      </c>
      <c r="I862" s="230"/>
      <c r="J862" s="173">
        <v>-700</v>
      </c>
      <c r="K862" s="173"/>
      <c r="L862" s="173">
        <v>300</v>
      </c>
      <c r="M862" s="173">
        <v>82.93</v>
      </c>
      <c r="N862" s="247">
        <v>1000</v>
      </c>
      <c r="O862" s="161"/>
      <c r="P862" s="185"/>
      <c r="Q862" s="170"/>
      <c r="R862"/>
      <c r="S862"/>
      <c r="T862"/>
      <c r="U862"/>
    </row>
    <row r="863" spans="1:21" ht="14.1" customHeight="1" x14ac:dyDescent="0.2">
      <c r="A863" s="53"/>
      <c r="B863" s="54">
        <v>5540</v>
      </c>
      <c r="C863" s="55" t="s">
        <v>148</v>
      </c>
      <c r="D863" s="28">
        <v>7943</v>
      </c>
      <c r="E863" s="172">
        <v>1000</v>
      </c>
      <c r="F863" s="28"/>
      <c r="G863" s="324"/>
      <c r="H863" s="172">
        <f t="shared" si="199"/>
        <v>1000</v>
      </c>
      <c r="I863" s="230"/>
      <c r="J863" s="173">
        <v>-300</v>
      </c>
      <c r="K863" s="173"/>
      <c r="L863" s="173">
        <v>700</v>
      </c>
      <c r="M863" s="173">
        <v>327.79</v>
      </c>
      <c r="N863" s="247">
        <v>2200</v>
      </c>
      <c r="O863" s="161"/>
      <c r="P863" s="185"/>
      <c r="Q863" s="170"/>
      <c r="R863"/>
      <c r="S863"/>
      <c r="T863"/>
      <c r="U863"/>
    </row>
    <row r="864" spans="1:21" ht="14.1" customHeight="1" x14ac:dyDescent="0.2">
      <c r="A864" s="78" t="s">
        <v>407</v>
      </c>
      <c r="B864" s="79"/>
      <c r="C864" s="80" t="s">
        <v>408</v>
      </c>
      <c r="D864" s="90">
        <f>+D865</f>
        <v>264609</v>
      </c>
      <c r="E864" s="90">
        <f>+E865</f>
        <v>245000</v>
      </c>
      <c r="F864" s="90">
        <f t="shared" ref="F864:I864" si="204">+F865</f>
        <v>0</v>
      </c>
      <c r="G864" s="86">
        <f t="shared" si="204"/>
        <v>0</v>
      </c>
      <c r="H864" s="90">
        <f t="shared" si="204"/>
        <v>245000</v>
      </c>
      <c r="I864" s="289">
        <f t="shared" si="204"/>
        <v>0</v>
      </c>
      <c r="J864" s="86"/>
      <c r="K864" s="86">
        <f>+K865</f>
        <v>1500</v>
      </c>
      <c r="L864" s="86">
        <f>+L865</f>
        <v>246500</v>
      </c>
      <c r="M864" s="86">
        <f>+M865</f>
        <v>226557</v>
      </c>
      <c r="N864" s="89">
        <f>+N865</f>
        <v>260000</v>
      </c>
      <c r="O864" s="220"/>
      <c r="P864" s="185"/>
      <c r="Q864" s="170"/>
      <c r="R864"/>
      <c r="S864"/>
      <c r="T864"/>
      <c r="U864"/>
    </row>
    <row r="865" spans="1:21" ht="14.1" customHeight="1" x14ac:dyDescent="0.2">
      <c r="A865" s="53"/>
      <c r="B865" s="54" t="s">
        <v>389</v>
      </c>
      <c r="C865" s="55" t="s">
        <v>282</v>
      </c>
      <c r="D865" s="28">
        <v>264609</v>
      </c>
      <c r="E865" s="172">
        <v>245000</v>
      </c>
      <c r="F865" s="28"/>
      <c r="G865" s="324"/>
      <c r="H865" s="172">
        <f t="shared" ref="H865:H917" si="205">E865+I865</f>
        <v>245000</v>
      </c>
      <c r="I865" s="230"/>
      <c r="J865" s="173"/>
      <c r="K865" s="173">
        <v>1500</v>
      </c>
      <c r="L865" s="173">
        <v>246500</v>
      </c>
      <c r="M865" s="173">
        <v>226557</v>
      </c>
      <c r="N865" s="88">
        <v>260000</v>
      </c>
      <c r="O865" s="161"/>
      <c r="P865" s="185"/>
      <c r="Q865" s="170"/>
      <c r="R865"/>
      <c r="S865"/>
      <c r="T865"/>
      <c r="U865"/>
    </row>
    <row r="866" spans="1:21" ht="14.1" customHeight="1" x14ac:dyDescent="0.2">
      <c r="A866" s="78" t="s">
        <v>409</v>
      </c>
      <c r="B866" s="79"/>
      <c r="C866" s="80" t="s">
        <v>697</v>
      </c>
      <c r="D866" s="90">
        <f>+D867+D868</f>
        <v>497629</v>
      </c>
      <c r="E866" s="90">
        <f>+E867+E868</f>
        <v>556465</v>
      </c>
      <c r="F866" s="90">
        <f t="shared" ref="F866:I866" si="206">+F867+F868</f>
        <v>0</v>
      </c>
      <c r="G866" s="86">
        <f t="shared" si="206"/>
        <v>0</v>
      </c>
      <c r="H866" s="90">
        <f t="shared" si="206"/>
        <v>559901</v>
      </c>
      <c r="I866" s="289">
        <f t="shared" si="206"/>
        <v>3436</v>
      </c>
      <c r="J866" s="86">
        <f>+J867+J868</f>
        <v>-20000</v>
      </c>
      <c r="K866" s="86">
        <f t="shared" ref="K866:M866" si="207">+K867+K868</f>
        <v>0</v>
      </c>
      <c r="L866" s="86">
        <f t="shared" si="207"/>
        <v>539901</v>
      </c>
      <c r="M866" s="86">
        <f t="shared" si="207"/>
        <v>452403.49</v>
      </c>
      <c r="N866" s="89">
        <f>+N867+N868</f>
        <v>577080</v>
      </c>
      <c r="O866" s="161"/>
      <c r="P866" s="185"/>
      <c r="Q866" s="170"/>
      <c r="R866"/>
      <c r="S866"/>
      <c r="T866"/>
      <c r="U866"/>
    </row>
    <row r="867" spans="1:21" ht="14.1" customHeight="1" x14ac:dyDescent="0.2">
      <c r="A867" s="53"/>
      <c r="B867" s="60" t="s">
        <v>137</v>
      </c>
      <c r="C867" s="61" t="s">
        <v>138</v>
      </c>
      <c r="D867" s="27">
        <v>425325</v>
      </c>
      <c r="E867" s="168">
        <v>472865</v>
      </c>
      <c r="F867" s="29"/>
      <c r="G867" s="324"/>
      <c r="H867" s="172">
        <f t="shared" si="205"/>
        <v>476301</v>
      </c>
      <c r="I867" s="228">
        <v>3436</v>
      </c>
      <c r="J867" s="201">
        <v>-15000</v>
      </c>
      <c r="K867" s="201"/>
      <c r="L867" s="201">
        <v>461301</v>
      </c>
      <c r="M867" s="201">
        <v>400544.47</v>
      </c>
      <c r="N867" s="87">
        <v>467230</v>
      </c>
      <c r="O867" s="161"/>
      <c r="P867" s="185"/>
      <c r="Q867" s="170"/>
      <c r="R867"/>
      <c r="S867"/>
      <c r="T867"/>
      <c r="U867"/>
    </row>
    <row r="868" spans="1:21" ht="14.1" customHeight="1" x14ac:dyDescent="0.2">
      <c r="A868" s="53"/>
      <c r="B868" s="60" t="s">
        <v>139</v>
      </c>
      <c r="C868" s="61" t="s">
        <v>140</v>
      </c>
      <c r="D868" s="29">
        <f>+D869+D870+D871+D881+D882+D883+D884+D885+D886+D887+D888</f>
        <v>72304</v>
      </c>
      <c r="E868" s="168">
        <f>+E869+E870+E871+E881+E882+E883+E884+E885+E886+E887+E888</f>
        <v>83600</v>
      </c>
      <c r="F868" s="29">
        <f>+F869+F870+F871+F881+F882+F883+F884+F885+F886+F887+F888</f>
        <v>0</v>
      </c>
      <c r="G868" s="324"/>
      <c r="H868" s="172">
        <f t="shared" si="205"/>
        <v>83600</v>
      </c>
      <c r="I868" s="228"/>
      <c r="J868" s="201">
        <f>+J869+J870+J871+J881+J882+J883+J884+J885+J886+J887+J888</f>
        <v>-5000</v>
      </c>
      <c r="K868" s="201">
        <f t="shared" ref="K868:M868" si="208">+K869+K870+K871+K881+K882+K883+K884+K885+K886+K887+K888</f>
        <v>0</v>
      </c>
      <c r="L868" s="201">
        <f t="shared" si="208"/>
        <v>78600</v>
      </c>
      <c r="M868" s="201">
        <f t="shared" si="208"/>
        <v>51859.020000000004</v>
      </c>
      <c r="N868" s="245">
        <f>+N869+N870+N871+N881+N882+N883+N884+N885+N886+N887+N888</f>
        <v>109850</v>
      </c>
      <c r="O868" s="161"/>
      <c r="P868" s="185"/>
      <c r="Q868" s="170"/>
      <c r="R868"/>
      <c r="S868"/>
      <c r="T868"/>
      <c r="U868"/>
    </row>
    <row r="869" spans="1:21" ht="14.1" customHeight="1" x14ac:dyDescent="0.2">
      <c r="A869" s="53"/>
      <c r="B869" s="54">
        <v>5500</v>
      </c>
      <c r="C869" s="55" t="s">
        <v>215</v>
      </c>
      <c r="D869" s="28">
        <v>1125</v>
      </c>
      <c r="E869" s="172">
        <v>2100</v>
      </c>
      <c r="F869" s="28"/>
      <c r="G869" s="324"/>
      <c r="H869" s="172">
        <f t="shared" si="205"/>
        <v>2100</v>
      </c>
      <c r="I869" s="230"/>
      <c r="J869" s="173"/>
      <c r="K869" s="173"/>
      <c r="L869" s="173">
        <v>2100</v>
      </c>
      <c r="M869" s="173">
        <v>1222</v>
      </c>
      <c r="N869" s="88">
        <v>2000</v>
      </c>
      <c r="O869" s="161"/>
      <c r="P869" s="185"/>
      <c r="Q869" s="170"/>
      <c r="R869"/>
      <c r="S869"/>
      <c r="T869"/>
      <c r="U869"/>
    </row>
    <row r="870" spans="1:21" ht="14.1" customHeight="1" x14ac:dyDescent="0.2">
      <c r="A870" s="53"/>
      <c r="B870" s="54">
        <v>5504</v>
      </c>
      <c r="C870" s="55" t="s">
        <v>154</v>
      </c>
      <c r="D870" s="28">
        <v>2082</v>
      </c>
      <c r="E870" s="172">
        <v>2800</v>
      </c>
      <c r="F870" s="28"/>
      <c r="G870" s="324"/>
      <c r="H870" s="172">
        <f t="shared" si="205"/>
        <v>2800</v>
      </c>
      <c r="I870" s="230"/>
      <c r="J870" s="173"/>
      <c r="K870" s="173"/>
      <c r="L870" s="173">
        <v>2800</v>
      </c>
      <c r="M870" s="173">
        <v>711</v>
      </c>
      <c r="N870" s="88">
        <v>2800</v>
      </c>
      <c r="O870" s="161"/>
      <c r="P870" s="185"/>
      <c r="Q870" s="170"/>
      <c r="R870"/>
      <c r="S870"/>
      <c r="T870"/>
      <c r="U870"/>
    </row>
    <row r="871" spans="1:21" ht="14.1" customHeight="1" x14ac:dyDescent="0.2">
      <c r="A871" s="53"/>
      <c r="B871" s="54">
        <v>5511</v>
      </c>
      <c r="C871" s="55" t="s">
        <v>411</v>
      </c>
      <c r="D871" s="28">
        <f>SUM(D872:D880)</f>
        <v>11153</v>
      </c>
      <c r="E871" s="172">
        <f>SUM(E872:E880)</f>
        <v>22700</v>
      </c>
      <c r="F871" s="28"/>
      <c r="G871" s="324"/>
      <c r="H871" s="172">
        <f t="shared" si="205"/>
        <v>22700</v>
      </c>
      <c r="I871" s="230"/>
      <c r="J871" s="173"/>
      <c r="K871" s="173"/>
      <c r="L871" s="173">
        <v>22700</v>
      </c>
      <c r="M871" s="173">
        <v>7713.75</v>
      </c>
      <c r="N871" s="88">
        <v>55850</v>
      </c>
      <c r="O871" s="186"/>
      <c r="P871" s="185"/>
      <c r="Q871" s="170"/>
      <c r="R871"/>
      <c r="S871"/>
      <c r="T871"/>
      <c r="U871"/>
    </row>
    <row r="872" spans="1:21" ht="14.1" customHeight="1" x14ac:dyDescent="0.2">
      <c r="A872" s="53"/>
      <c r="B872" s="54"/>
      <c r="C872" s="115" t="s">
        <v>266</v>
      </c>
      <c r="D872" s="28">
        <v>5559</v>
      </c>
      <c r="E872" s="172">
        <v>5500</v>
      </c>
      <c r="F872" s="28"/>
      <c r="G872" s="324"/>
      <c r="H872" s="172">
        <f t="shared" si="205"/>
        <v>5500</v>
      </c>
      <c r="I872" s="230"/>
      <c r="J872" s="173"/>
      <c r="K872" s="173"/>
      <c r="L872" s="173">
        <v>0</v>
      </c>
      <c r="M872" s="173">
        <v>3452.08</v>
      </c>
      <c r="N872" s="88"/>
      <c r="O872" s="161"/>
      <c r="P872" s="185"/>
      <c r="Q872" s="170"/>
      <c r="R872"/>
      <c r="S872"/>
      <c r="T872"/>
      <c r="U872"/>
    </row>
    <row r="873" spans="1:21" ht="14.1" customHeight="1" x14ac:dyDescent="0.2">
      <c r="A873" s="53"/>
      <c r="B873" s="54"/>
      <c r="C873" s="115" t="s">
        <v>267</v>
      </c>
      <c r="D873" s="28">
        <v>543</v>
      </c>
      <c r="E873" s="172">
        <v>600</v>
      </c>
      <c r="F873" s="28"/>
      <c r="G873" s="324"/>
      <c r="H873" s="172">
        <f t="shared" si="205"/>
        <v>600</v>
      </c>
      <c r="I873" s="230"/>
      <c r="J873" s="173"/>
      <c r="K873" s="173"/>
      <c r="L873" s="173">
        <v>0</v>
      </c>
      <c r="M873" s="173">
        <v>397.56</v>
      </c>
      <c r="N873" s="88"/>
      <c r="O873" s="161"/>
      <c r="P873" s="185"/>
      <c r="Q873" s="170"/>
      <c r="R873"/>
      <c r="S873"/>
      <c r="T873"/>
      <c r="U873"/>
    </row>
    <row r="874" spans="1:21" ht="14.1" customHeight="1" x14ac:dyDescent="0.2">
      <c r="A874" s="53"/>
      <c r="B874" s="54"/>
      <c r="C874" s="115" t="s">
        <v>268</v>
      </c>
      <c r="D874" s="28">
        <v>3707</v>
      </c>
      <c r="E874" s="172">
        <v>700</v>
      </c>
      <c r="F874" s="28"/>
      <c r="G874" s="324"/>
      <c r="H874" s="172">
        <f t="shared" si="205"/>
        <v>700</v>
      </c>
      <c r="I874" s="230"/>
      <c r="J874" s="173"/>
      <c r="K874" s="173"/>
      <c r="L874" s="173">
        <v>0</v>
      </c>
      <c r="M874" s="173">
        <v>2707.72</v>
      </c>
      <c r="N874" s="88"/>
      <c r="O874" s="161"/>
      <c r="P874" s="185"/>
      <c r="Q874" s="170"/>
      <c r="R874"/>
      <c r="S874"/>
      <c r="T874"/>
      <c r="U874"/>
    </row>
    <row r="875" spans="1:21" ht="14.1" customHeight="1" x14ac:dyDescent="0.2">
      <c r="A875" s="53"/>
      <c r="B875" s="54"/>
      <c r="C875" s="115" t="s">
        <v>392</v>
      </c>
      <c r="D875" s="28">
        <v>971</v>
      </c>
      <c r="E875" s="172"/>
      <c r="F875" s="28"/>
      <c r="G875" s="324"/>
      <c r="H875" s="172"/>
      <c r="I875" s="230"/>
      <c r="J875" s="173"/>
      <c r="K875" s="173"/>
      <c r="L875" s="173">
        <v>0</v>
      </c>
      <c r="M875" s="173">
        <v>1096.43</v>
      </c>
      <c r="N875" s="88"/>
      <c r="O875" s="161"/>
      <c r="P875" s="185"/>
      <c r="Q875" s="170"/>
      <c r="R875"/>
      <c r="S875"/>
      <c r="T875"/>
      <c r="U875"/>
    </row>
    <row r="876" spans="1:21" ht="14.1" customHeight="1" x14ac:dyDescent="0.2">
      <c r="A876" s="53"/>
      <c r="B876" s="54"/>
      <c r="C876" s="115" t="s">
        <v>272</v>
      </c>
      <c r="D876" s="28">
        <v>9</v>
      </c>
      <c r="E876" s="172">
        <v>1500</v>
      </c>
      <c r="F876" s="28"/>
      <c r="G876" s="324"/>
      <c r="H876" s="172">
        <f t="shared" si="205"/>
        <v>1500</v>
      </c>
      <c r="I876" s="230"/>
      <c r="J876" s="173"/>
      <c r="K876" s="173"/>
      <c r="L876" s="173"/>
      <c r="M876" s="173"/>
      <c r="N876" s="88"/>
      <c r="O876" s="161"/>
      <c r="P876" s="185"/>
      <c r="Q876" s="170"/>
      <c r="R876"/>
      <c r="S876"/>
      <c r="T876"/>
      <c r="U876"/>
    </row>
    <row r="877" spans="1:21" ht="14.1" customHeight="1" x14ac:dyDescent="0.2">
      <c r="A877" s="53"/>
      <c r="B877" s="54"/>
      <c r="C877" s="115" t="s">
        <v>393</v>
      </c>
      <c r="D877" s="28">
        <v>135</v>
      </c>
      <c r="E877" s="172">
        <v>400</v>
      </c>
      <c r="F877" s="28"/>
      <c r="G877" s="324"/>
      <c r="H877" s="172">
        <f t="shared" si="205"/>
        <v>400</v>
      </c>
      <c r="I877" s="230"/>
      <c r="J877" s="173"/>
      <c r="K877" s="173"/>
      <c r="L877" s="173"/>
      <c r="M877" s="173"/>
      <c r="N877" s="88"/>
      <c r="O877" s="161"/>
      <c r="P877" s="185"/>
      <c r="Q877" s="170"/>
      <c r="R877"/>
      <c r="S877"/>
      <c r="T877"/>
      <c r="U877"/>
    </row>
    <row r="878" spans="1:21" ht="14.1" customHeight="1" x14ac:dyDescent="0.2">
      <c r="A878" s="53"/>
      <c r="B878" s="54"/>
      <c r="C878" s="115" t="s">
        <v>412</v>
      </c>
      <c r="D878" s="28">
        <v>89</v>
      </c>
      <c r="E878" s="172"/>
      <c r="F878" s="28"/>
      <c r="G878" s="324"/>
      <c r="H878" s="172">
        <f t="shared" si="205"/>
        <v>0</v>
      </c>
      <c r="I878" s="230"/>
      <c r="J878" s="173"/>
      <c r="K878" s="173"/>
      <c r="L878" s="173"/>
      <c r="M878" s="173">
        <v>52</v>
      </c>
      <c r="N878" s="88"/>
      <c r="O878" s="161"/>
      <c r="P878" s="185"/>
      <c r="Q878" s="170"/>
      <c r="R878"/>
      <c r="S878"/>
      <c r="T878"/>
      <c r="U878"/>
    </row>
    <row r="879" spans="1:21" ht="14.1" customHeight="1" x14ac:dyDescent="0.2">
      <c r="A879" s="53"/>
      <c r="B879" s="54"/>
      <c r="C879" s="115" t="s">
        <v>400</v>
      </c>
      <c r="D879" s="28">
        <v>140</v>
      </c>
      <c r="E879" s="172">
        <v>14000</v>
      </c>
      <c r="F879" s="28"/>
      <c r="G879" s="324"/>
      <c r="H879" s="172">
        <f t="shared" si="205"/>
        <v>14000</v>
      </c>
      <c r="I879" s="230"/>
      <c r="J879" s="173"/>
      <c r="K879" s="173"/>
      <c r="L879" s="173"/>
      <c r="M879" s="173">
        <v>8</v>
      </c>
      <c r="N879" s="88"/>
      <c r="O879" s="161"/>
      <c r="P879" s="185"/>
      <c r="Q879" s="170"/>
      <c r="R879"/>
      <c r="S879"/>
      <c r="T879"/>
      <c r="U879"/>
    </row>
    <row r="880" spans="1:21" ht="14.1" customHeight="1" x14ac:dyDescent="0.2">
      <c r="A880" s="53"/>
      <c r="B880" s="54"/>
      <c r="C880" s="115" t="s">
        <v>401</v>
      </c>
      <c r="D880" s="28">
        <v>0</v>
      </c>
      <c r="E880" s="172">
        <v>0</v>
      </c>
      <c r="F880" s="28"/>
      <c r="G880" s="324"/>
      <c r="H880" s="172">
        <f t="shared" si="205"/>
        <v>0</v>
      </c>
      <c r="I880" s="230"/>
      <c r="J880" s="173"/>
      <c r="K880" s="173"/>
      <c r="L880" s="173"/>
      <c r="M880" s="173"/>
      <c r="N880" s="88"/>
      <c r="O880" s="161"/>
      <c r="P880" s="185"/>
      <c r="Q880" s="170"/>
      <c r="R880"/>
      <c r="S880"/>
      <c r="T880"/>
      <c r="U880"/>
    </row>
    <row r="881" spans="1:21" ht="14.1" customHeight="1" x14ac:dyDescent="0.2">
      <c r="A881" s="53"/>
      <c r="B881" s="54">
        <v>5513</v>
      </c>
      <c r="C881" s="55" t="s">
        <v>286</v>
      </c>
      <c r="D881" s="28">
        <v>1106</v>
      </c>
      <c r="E881" s="172">
        <v>1200</v>
      </c>
      <c r="F881" s="28"/>
      <c r="G881" s="324"/>
      <c r="H881" s="172">
        <f t="shared" si="205"/>
        <v>1200</v>
      </c>
      <c r="I881" s="230"/>
      <c r="J881" s="173"/>
      <c r="K881" s="173"/>
      <c r="L881" s="173">
        <v>1200</v>
      </c>
      <c r="M881" s="173">
        <v>647</v>
      </c>
      <c r="N881" s="88">
        <v>1200</v>
      </c>
      <c r="O881" s="161"/>
      <c r="P881" s="185"/>
      <c r="Q881" s="170"/>
      <c r="R881"/>
      <c r="S881"/>
      <c r="T881"/>
      <c r="U881"/>
    </row>
    <row r="882" spans="1:21" ht="14.1" customHeight="1" x14ac:dyDescent="0.2">
      <c r="A882" s="53"/>
      <c r="B882" s="54">
        <v>5514</v>
      </c>
      <c r="C882" s="55" t="s">
        <v>338</v>
      </c>
      <c r="D882" s="28">
        <v>1948</v>
      </c>
      <c r="E882" s="172">
        <v>1600</v>
      </c>
      <c r="F882" s="28"/>
      <c r="G882" s="324"/>
      <c r="H882" s="172">
        <f t="shared" si="205"/>
        <v>1600</v>
      </c>
      <c r="I882" s="230"/>
      <c r="J882" s="173"/>
      <c r="K882" s="173"/>
      <c r="L882" s="173">
        <v>2600</v>
      </c>
      <c r="M882" s="173">
        <v>3105.22</v>
      </c>
      <c r="N882" s="88">
        <v>2000</v>
      </c>
      <c r="O882" s="161"/>
      <c r="P882" s="185"/>
      <c r="Q882" s="170"/>
      <c r="R882"/>
      <c r="S882"/>
      <c r="T882"/>
      <c r="U882"/>
    </row>
    <row r="883" spans="1:21" ht="14.1" customHeight="1" x14ac:dyDescent="0.2">
      <c r="A883" s="53"/>
      <c r="B883" s="54">
        <v>5515</v>
      </c>
      <c r="C883" s="55" t="s">
        <v>339</v>
      </c>
      <c r="D883" s="28">
        <v>9174</v>
      </c>
      <c r="E883" s="172">
        <v>6800</v>
      </c>
      <c r="F883" s="28"/>
      <c r="G883" s="324"/>
      <c r="H883" s="172">
        <f t="shared" si="205"/>
        <v>6800</v>
      </c>
      <c r="I883" s="230"/>
      <c r="J883" s="173"/>
      <c r="K883" s="173"/>
      <c r="L883" s="173">
        <v>6300</v>
      </c>
      <c r="M883" s="173">
        <v>3279.77</v>
      </c>
      <c r="N883" s="88">
        <v>5000</v>
      </c>
      <c r="O883" s="161"/>
      <c r="P883" s="185"/>
      <c r="Q883" s="170"/>
      <c r="R883"/>
      <c r="S883"/>
      <c r="T883"/>
      <c r="U883"/>
    </row>
    <row r="884" spans="1:21" ht="14.1" customHeight="1" x14ac:dyDescent="0.2">
      <c r="A884" s="53"/>
      <c r="B884" s="54">
        <v>5521</v>
      </c>
      <c r="C884" s="55" t="s">
        <v>388</v>
      </c>
      <c r="D884" s="28">
        <v>31236</v>
      </c>
      <c r="E884" s="172">
        <v>31000</v>
      </c>
      <c r="F884" s="28"/>
      <c r="G884" s="324"/>
      <c r="H884" s="172">
        <f t="shared" si="205"/>
        <v>31000</v>
      </c>
      <c r="I884" s="230"/>
      <c r="J884" s="173">
        <v>-5000</v>
      </c>
      <c r="K884" s="173"/>
      <c r="L884" s="173">
        <v>26000</v>
      </c>
      <c r="M884" s="173">
        <v>23884.58</v>
      </c>
      <c r="N884" s="249">
        <v>26000</v>
      </c>
      <c r="O884" s="161"/>
      <c r="P884" s="185"/>
      <c r="Q884" s="170"/>
      <c r="R884"/>
      <c r="S884"/>
      <c r="T884"/>
      <c r="U884"/>
    </row>
    <row r="885" spans="1:21" ht="14.1" customHeight="1" x14ac:dyDescent="0.2">
      <c r="A885" s="53"/>
      <c r="B885" s="54">
        <v>5522</v>
      </c>
      <c r="C885" s="55" t="s">
        <v>173</v>
      </c>
      <c r="D885" s="28">
        <v>126</v>
      </c>
      <c r="E885" s="172">
        <v>900</v>
      </c>
      <c r="F885" s="28"/>
      <c r="G885" s="324"/>
      <c r="H885" s="172">
        <f t="shared" si="205"/>
        <v>900</v>
      </c>
      <c r="I885" s="230"/>
      <c r="J885" s="173"/>
      <c r="K885" s="173"/>
      <c r="L885" s="173">
        <v>900</v>
      </c>
      <c r="M885" s="173">
        <v>608.26</v>
      </c>
      <c r="N885" s="88">
        <v>700</v>
      </c>
      <c r="O885" s="161"/>
      <c r="P885" s="185"/>
      <c r="Q885" s="170"/>
      <c r="R885"/>
      <c r="S885"/>
      <c r="T885"/>
      <c r="U885"/>
    </row>
    <row r="886" spans="1:21" ht="14.1" customHeight="1" x14ac:dyDescent="0.2">
      <c r="A886" s="53"/>
      <c r="B886" s="54">
        <v>5524</v>
      </c>
      <c r="C886" s="55" t="s">
        <v>390</v>
      </c>
      <c r="D886" s="28">
        <v>12282</v>
      </c>
      <c r="E886" s="172">
        <v>11500</v>
      </c>
      <c r="F886" s="28"/>
      <c r="G886" s="324"/>
      <c r="H886" s="172">
        <f t="shared" si="205"/>
        <v>11500</v>
      </c>
      <c r="I886" s="230"/>
      <c r="J886" s="173"/>
      <c r="K886" s="173"/>
      <c r="L886" s="173">
        <v>11000</v>
      </c>
      <c r="M886" s="173">
        <v>8743.1</v>
      </c>
      <c r="N886" s="88">
        <v>11500</v>
      </c>
      <c r="O886" s="161"/>
      <c r="P886" s="185"/>
      <c r="Q886" s="170"/>
      <c r="R886"/>
      <c r="S886"/>
      <c r="T886"/>
      <c r="U886"/>
    </row>
    <row r="887" spans="1:21" ht="14.1" customHeight="1" x14ac:dyDescent="0.2">
      <c r="A887" s="53"/>
      <c r="B887" s="54">
        <v>5525</v>
      </c>
      <c r="C887" s="55" t="s">
        <v>340</v>
      </c>
      <c r="D887" s="28">
        <v>910</v>
      </c>
      <c r="E887" s="172">
        <v>1600</v>
      </c>
      <c r="F887" s="28"/>
      <c r="G887" s="324"/>
      <c r="H887" s="172">
        <f t="shared" si="205"/>
        <v>1600</v>
      </c>
      <c r="I887" s="230"/>
      <c r="J887" s="173"/>
      <c r="K887" s="173"/>
      <c r="L887" s="173">
        <v>1600</v>
      </c>
      <c r="M887" s="173">
        <v>824.68</v>
      </c>
      <c r="N887" s="88">
        <v>1300</v>
      </c>
      <c r="O887" s="161"/>
      <c r="P887" s="185"/>
      <c r="Q887" s="170"/>
      <c r="R887"/>
      <c r="S887"/>
      <c r="T887"/>
      <c r="U887"/>
    </row>
    <row r="888" spans="1:21" ht="14.1" customHeight="1" x14ac:dyDescent="0.2">
      <c r="A888" s="53"/>
      <c r="B888" s="54">
        <v>5540</v>
      </c>
      <c r="C888" s="55" t="s">
        <v>413</v>
      </c>
      <c r="D888" s="28">
        <v>1162</v>
      </c>
      <c r="E888" s="172">
        <v>1400</v>
      </c>
      <c r="F888" s="28"/>
      <c r="G888" s="324"/>
      <c r="H888" s="172">
        <f t="shared" si="205"/>
        <v>1400</v>
      </c>
      <c r="I888" s="230"/>
      <c r="J888" s="173"/>
      <c r="K888" s="173"/>
      <c r="L888" s="173">
        <v>1400</v>
      </c>
      <c r="M888" s="173">
        <v>1119.6600000000001</v>
      </c>
      <c r="N888" s="88">
        <v>1500</v>
      </c>
      <c r="O888" s="161"/>
      <c r="P888" s="185"/>
      <c r="Q888" s="170"/>
      <c r="R888"/>
      <c r="S888"/>
      <c r="T888"/>
      <c r="U888"/>
    </row>
    <row r="889" spans="1:21" ht="14.1" customHeight="1" x14ac:dyDescent="0.2">
      <c r="A889" s="78" t="s">
        <v>414</v>
      </c>
      <c r="B889" s="79"/>
      <c r="C889" s="80" t="s">
        <v>415</v>
      </c>
      <c r="D889" s="90">
        <f>+D890+D891</f>
        <v>690919</v>
      </c>
      <c r="E889" s="90">
        <f>+E890+E891</f>
        <v>711257</v>
      </c>
      <c r="F889" s="90">
        <f>+F890+F891</f>
        <v>0</v>
      </c>
      <c r="G889" s="288"/>
      <c r="H889" s="90">
        <f t="shared" si="205"/>
        <v>717457</v>
      </c>
      <c r="I889" s="289">
        <f>+I890+I891</f>
        <v>6200</v>
      </c>
      <c r="J889" s="86">
        <f>+J890+J891</f>
        <v>-30000</v>
      </c>
      <c r="K889" s="86">
        <f t="shared" ref="K889:M889" si="209">+K890+K891</f>
        <v>6795</v>
      </c>
      <c r="L889" s="86">
        <f t="shared" si="209"/>
        <v>694252</v>
      </c>
      <c r="M889" s="86">
        <f t="shared" si="209"/>
        <v>574963.42999999993</v>
      </c>
      <c r="N889" s="89">
        <f>+N890+N891</f>
        <v>564530</v>
      </c>
      <c r="O889" s="161"/>
      <c r="P889" s="170"/>
      <c r="Q889" s="170"/>
      <c r="R889"/>
      <c r="S889"/>
      <c r="T889"/>
      <c r="U889"/>
    </row>
    <row r="890" spans="1:21" s="2" customFormat="1" ht="14.1" customHeight="1" x14ac:dyDescent="0.2">
      <c r="A890" s="59"/>
      <c r="B890" s="60" t="s">
        <v>137</v>
      </c>
      <c r="C890" s="61" t="s">
        <v>138</v>
      </c>
      <c r="D890" s="27">
        <v>249017</v>
      </c>
      <c r="E890" s="168">
        <v>297207</v>
      </c>
      <c r="F890" s="29"/>
      <c r="G890" s="324"/>
      <c r="H890" s="172">
        <f t="shared" si="205"/>
        <v>303407</v>
      </c>
      <c r="I890" s="228">
        <v>6200</v>
      </c>
      <c r="J890" s="201">
        <v>0</v>
      </c>
      <c r="K890" s="201"/>
      <c r="L890" s="201">
        <v>303407</v>
      </c>
      <c r="M890" s="201">
        <v>259643.81</v>
      </c>
      <c r="N890" s="87">
        <v>271800</v>
      </c>
      <c r="O890" s="161"/>
      <c r="P890" s="170"/>
      <c r="Q890" s="170"/>
      <c r="R890"/>
      <c r="S890"/>
      <c r="T890"/>
      <c r="U890"/>
    </row>
    <row r="891" spans="1:21" s="2" customFormat="1" ht="14.1" customHeight="1" x14ac:dyDescent="0.2">
      <c r="A891" s="59"/>
      <c r="B891" s="60" t="s">
        <v>139</v>
      </c>
      <c r="C891" s="61" t="s">
        <v>140</v>
      </c>
      <c r="D891" s="29">
        <f>+D892+D893+D894+D895+D906+D907+D908+D909+D910+D911+D912+D913+D914</f>
        <v>441902</v>
      </c>
      <c r="E891" s="168">
        <f>+E892+E893+E894+E895+E907+E908+E909+E910+E911+E912+E913+E914</f>
        <v>414050</v>
      </c>
      <c r="F891" s="29"/>
      <c r="G891" s="324"/>
      <c r="H891" s="172">
        <f t="shared" si="205"/>
        <v>414050</v>
      </c>
      <c r="I891" s="228"/>
      <c r="J891" s="201">
        <f>+J892+J893+J894+J895+J906+J907+J908+J909+J910+J911+J912+J913+J914</f>
        <v>-30000</v>
      </c>
      <c r="K891" s="201">
        <f t="shared" ref="K891:M891" si="210">+K892+K893+K894+K895+K906+K907+K908+K909+K910+K911+K912+K913+K914</f>
        <v>6795</v>
      </c>
      <c r="L891" s="201">
        <f t="shared" si="210"/>
        <v>390845</v>
      </c>
      <c r="M891" s="201">
        <f t="shared" si="210"/>
        <v>315319.61999999994</v>
      </c>
      <c r="N891" s="87">
        <f>+N892+N893+N894+N895+N906+N907+N908+N909+N910+N911+N912+N913+N914</f>
        <v>292730</v>
      </c>
      <c r="O891" s="24"/>
      <c r="P891" s="170"/>
      <c r="Q891" s="170"/>
      <c r="R891"/>
      <c r="S891"/>
      <c r="T891"/>
      <c r="U891"/>
    </row>
    <row r="892" spans="1:21" ht="14.1" customHeight="1" x14ac:dyDescent="0.2">
      <c r="A892" s="53"/>
      <c r="B892" s="54" t="s">
        <v>141</v>
      </c>
      <c r="C892" s="55" t="s">
        <v>151</v>
      </c>
      <c r="D892" s="28">
        <v>5916</v>
      </c>
      <c r="E892" s="172">
        <v>6350</v>
      </c>
      <c r="F892" s="28"/>
      <c r="G892" s="324"/>
      <c r="H892" s="172">
        <f t="shared" si="205"/>
        <v>6350</v>
      </c>
      <c r="I892" s="230"/>
      <c r="J892" s="173"/>
      <c r="K892" s="173"/>
      <c r="L892" s="173">
        <v>6350</v>
      </c>
      <c r="M892" s="173">
        <v>5748</v>
      </c>
      <c r="N892" s="247">
        <v>6730</v>
      </c>
      <c r="O892" s="185"/>
      <c r="P892" s="170"/>
    </row>
    <row r="893" spans="1:21" ht="14.1" customHeight="1" x14ac:dyDescent="0.2">
      <c r="A893" s="53"/>
      <c r="B893" s="54">
        <v>5503</v>
      </c>
      <c r="C893" s="55" t="s">
        <v>143</v>
      </c>
      <c r="D893" s="28">
        <v>14427</v>
      </c>
      <c r="E893" s="172">
        <v>500</v>
      </c>
      <c r="F893" s="28"/>
      <c r="G893" s="324"/>
      <c r="H893" s="172">
        <f t="shared" si="205"/>
        <v>500</v>
      </c>
      <c r="I893" s="230"/>
      <c r="J893" s="173"/>
      <c r="K893" s="173"/>
      <c r="L893" s="173">
        <v>500</v>
      </c>
      <c r="M893" s="173"/>
      <c r="N893" s="88">
        <v>500</v>
      </c>
      <c r="O893" s="24"/>
      <c r="P893" s="170"/>
    </row>
    <row r="894" spans="1:21" ht="14.1" customHeight="1" x14ac:dyDescent="0.2">
      <c r="A894" s="53"/>
      <c r="B894" s="54" t="s">
        <v>144</v>
      </c>
      <c r="C894" s="55" t="s">
        <v>154</v>
      </c>
      <c r="D894" s="28">
        <v>2554</v>
      </c>
      <c r="E894" s="172">
        <v>200</v>
      </c>
      <c r="F894" s="28"/>
      <c r="G894" s="324"/>
      <c r="H894" s="172">
        <f t="shared" si="205"/>
        <v>200</v>
      </c>
      <c r="I894" s="230"/>
      <c r="J894" s="173"/>
      <c r="K894" s="173"/>
      <c r="L894" s="173">
        <v>200</v>
      </c>
      <c r="M894" s="173">
        <v>195</v>
      </c>
      <c r="N894" s="88">
        <v>1000</v>
      </c>
      <c r="O894" s="24"/>
      <c r="P894" s="170"/>
    </row>
    <row r="895" spans="1:21" ht="14.1" customHeight="1" x14ac:dyDescent="0.2">
      <c r="A895" s="53"/>
      <c r="B895" s="54" t="s">
        <v>155</v>
      </c>
      <c r="C895" s="55" t="s">
        <v>146</v>
      </c>
      <c r="D895" s="28">
        <f t="shared" ref="D895:E895" si="211">SUM(D896:D905)</f>
        <v>302422</v>
      </c>
      <c r="E895" s="172">
        <f t="shared" si="211"/>
        <v>362000</v>
      </c>
      <c r="F895" s="28"/>
      <c r="G895" s="324"/>
      <c r="H895" s="172">
        <f t="shared" si="205"/>
        <v>362000</v>
      </c>
      <c r="I895" s="230"/>
      <c r="J895" s="173">
        <f>SUM(J896:J905)</f>
        <v>-30000</v>
      </c>
      <c r="K895" s="173">
        <v>-15000</v>
      </c>
      <c r="L895" s="173">
        <v>317000</v>
      </c>
      <c r="M895" s="173">
        <v>263119.61</v>
      </c>
      <c r="N895" s="88">
        <f>+N896+N897+N898+N899+N900+N901+N902+N903+N904+N905</f>
        <v>218500</v>
      </c>
      <c r="O895" s="24"/>
      <c r="P895" s="170"/>
    </row>
    <row r="896" spans="1:21" s="3" customFormat="1" ht="14.1" customHeight="1" x14ac:dyDescent="0.2">
      <c r="A896" s="121"/>
      <c r="B896" s="126"/>
      <c r="C896" s="115" t="s">
        <v>265</v>
      </c>
      <c r="D896" s="116">
        <v>15731</v>
      </c>
      <c r="E896" s="315">
        <v>130000</v>
      </c>
      <c r="F896" s="128"/>
      <c r="G896" s="324"/>
      <c r="H896" s="172">
        <f t="shared" si="205"/>
        <v>130000</v>
      </c>
      <c r="I896" s="352"/>
      <c r="J896" s="229">
        <v>-30000</v>
      </c>
      <c r="K896" s="229"/>
      <c r="L896" s="229">
        <v>0</v>
      </c>
      <c r="M896" s="229">
        <v>13503.16</v>
      </c>
      <c r="N896" s="256">
        <v>130000</v>
      </c>
      <c r="O896" s="24"/>
      <c r="P896" s="170"/>
      <c r="Q896" s="377"/>
    </row>
    <row r="897" spans="1:21" s="3" customFormat="1" ht="14.1" customHeight="1" x14ac:dyDescent="0.2">
      <c r="A897" s="121"/>
      <c r="B897" s="126"/>
      <c r="C897" s="115" t="s">
        <v>266</v>
      </c>
      <c r="D897" s="116">
        <v>26336</v>
      </c>
      <c r="E897" s="315">
        <v>15000</v>
      </c>
      <c r="F897" s="128"/>
      <c r="G897" s="324"/>
      <c r="H897" s="172">
        <f t="shared" si="205"/>
        <v>15000</v>
      </c>
      <c r="I897" s="352"/>
      <c r="J897" s="229"/>
      <c r="K897" s="229"/>
      <c r="L897" s="229">
        <v>0</v>
      </c>
      <c r="M897" s="229">
        <v>26826.1</v>
      </c>
      <c r="N897" s="256">
        <v>62000</v>
      </c>
      <c r="O897" s="161"/>
      <c r="P897" s="170"/>
      <c r="Q897" s="377"/>
    </row>
    <row r="898" spans="1:21" s="3" customFormat="1" ht="14.1" customHeight="1" x14ac:dyDescent="0.2">
      <c r="A898" s="121"/>
      <c r="B898" s="126"/>
      <c r="C898" s="115" t="s">
        <v>267</v>
      </c>
      <c r="D898" s="116">
        <v>1921</v>
      </c>
      <c r="E898" s="315">
        <v>2000</v>
      </c>
      <c r="F898" s="128"/>
      <c r="G898" s="324"/>
      <c r="H898" s="172">
        <f t="shared" si="205"/>
        <v>2000</v>
      </c>
      <c r="I898" s="352"/>
      <c r="J898" s="229"/>
      <c r="K898" s="229"/>
      <c r="L898" s="229">
        <v>0</v>
      </c>
      <c r="M898" s="229">
        <v>1927.33</v>
      </c>
      <c r="N898" s="256">
        <v>3000</v>
      </c>
      <c r="O898" s="161"/>
      <c r="P898" s="170"/>
      <c r="Q898" s="377"/>
    </row>
    <row r="899" spans="1:21" s="3" customFormat="1" ht="14.1" customHeight="1" x14ac:dyDescent="0.2">
      <c r="A899" s="121"/>
      <c r="B899" s="126"/>
      <c r="C899" s="115" t="s">
        <v>416</v>
      </c>
      <c r="D899" s="116">
        <v>19628</v>
      </c>
      <c r="E899" s="315">
        <v>4000</v>
      </c>
      <c r="F899" s="128"/>
      <c r="G899" s="324"/>
      <c r="H899" s="172">
        <f t="shared" si="205"/>
        <v>4000</v>
      </c>
      <c r="I899" s="352"/>
      <c r="J899" s="229"/>
      <c r="K899" s="229"/>
      <c r="L899" s="229">
        <v>0</v>
      </c>
      <c r="M899" s="229">
        <v>5767.76</v>
      </c>
      <c r="N899" s="256">
        <v>4000</v>
      </c>
      <c r="O899" s="161"/>
      <c r="P899" s="170"/>
      <c r="Q899" s="377"/>
    </row>
    <row r="900" spans="1:21" s="3" customFormat="1" ht="14.1" customHeight="1" x14ac:dyDescent="0.2">
      <c r="A900" s="121"/>
      <c r="B900" s="126"/>
      <c r="C900" s="115" t="s">
        <v>269</v>
      </c>
      <c r="D900" s="116">
        <v>6291</v>
      </c>
      <c r="E900" s="315">
        <v>3000</v>
      </c>
      <c r="F900" s="128"/>
      <c r="G900" s="324"/>
      <c r="H900" s="172">
        <f t="shared" si="205"/>
        <v>3000</v>
      </c>
      <c r="I900" s="352"/>
      <c r="J900" s="229"/>
      <c r="K900" s="229"/>
      <c r="L900" s="229">
        <v>0</v>
      </c>
      <c r="M900" s="229">
        <v>2981.27</v>
      </c>
      <c r="N900" s="256">
        <v>5000</v>
      </c>
      <c r="O900" s="161"/>
      <c r="P900" s="170"/>
      <c r="Q900" s="377"/>
    </row>
    <row r="901" spans="1:21" s="3" customFormat="1" ht="14.1" customHeight="1" x14ac:dyDescent="0.2">
      <c r="A901" s="121"/>
      <c r="B901" s="126"/>
      <c r="C901" s="115" t="s">
        <v>270</v>
      </c>
      <c r="D901" s="116">
        <v>1571</v>
      </c>
      <c r="E901" s="315">
        <v>1000</v>
      </c>
      <c r="F901" s="128"/>
      <c r="G901" s="324"/>
      <c r="H901" s="172">
        <f t="shared" si="205"/>
        <v>1000</v>
      </c>
      <c r="I901" s="352"/>
      <c r="J901" s="229"/>
      <c r="K901" s="229"/>
      <c r="L901" s="229">
        <v>0</v>
      </c>
      <c r="M901" s="229">
        <v>2631.61</v>
      </c>
      <c r="N901" s="256">
        <v>2500</v>
      </c>
      <c r="O901" s="280"/>
      <c r="P901" s="170"/>
      <c r="Q901" s="377"/>
    </row>
    <row r="902" spans="1:21" s="3" customFormat="1" ht="14.1" customHeight="1" x14ac:dyDescent="0.2">
      <c r="A902" s="121"/>
      <c r="B902" s="126"/>
      <c r="C902" s="115" t="s">
        <v>272</v>
      </c>
      <c r="D902" s="116">
        <v>6181</v>
      </c>
      <c r="E902" s="315">
        <v>5000</v>
      </c>
      <c r="F902" s="187"/>
      <c r="G902" s="324"/>
      <c r="H902" s="172">
        <f t="shared" si="205"/>
        <v>5000</v>
      </c>
      <c r="I902" s="352"/>
      <c r="J902" s="229"/>
      <c r="K902" s="229"/>
      <c r="L902" s="229"/>
      <c r="M902" s="229"/>
      <c r="N902" s="256">
        <v>10000</v>
      </c>
      <c r="O902" s="280"/>
      <c r="P902" s="170"/>
      <c r="Q902" s="170"/>
      <c r="R902"/>
      <c r="S902"/>
      <c r="T902"/>
      <c r="U902"/>
    </row>
    <row r="903" spans="1:21" s="3" customFormat="1" ht="14.1" customHeight="1" x14ac:dyDescent="0.2">
      <c r="A903" s="121"/>
      <c r="B903" s="126"/>
      <c r="C903" s="115" t="s">
        <v>273</v>
      </c>
      <c r="D903" s="116">
        <v>783</v>
      </c>
      <c r="E903" s="315">
        <v>1000</v>
      </c>
      <c r="F903" s="128"/>
      <c r="G903" s="324"/>
      <c r="H903" s="172">
        <f t="shared" si="205"/>
        <v>1000</v>
      </c>
      <c r="I903" s="352"/>
      <c r="J903" s="229"/>
      <c r="K903" s="229"/>
      <c r="L903" s="229"/>
      <c r="M903" s="229">
        <v>462</v>
      </c>
      <c r="N903" s="256">
        <v>1000</v>
      </c>
      <c r="O903" s="280"/>
      <c r="P903" s="170"/>
      <c r="Q903" s="170"/>
      <c r="R903"/>
      <c r="S903"/>
      <c r="T903"/>
      <c r="U903"/>
    </row>
    <row r="904" spans="1:21" s="3" customFormat="1" ht="14.1" customHeight="1" x14ac:dyDescent="0.2">
      <c r="A904" s="121"/>
      <c r="B904" s="126"/>
      <c r="C904" s="115" t="s">
        <v>271</v>
      </c>
      <c r="D904" s="116">
        <v>223476</v>
      </c>
      <c r="E904" s="315">
        <v>200000</v>
      </c>
      <c r="F904" s="128"/>
      <c r="G904" s="324"/>
      <c r="H904" s="172">
        <f t="shared" si="205"/>
        <v>200000</v>
      </c>
      <c r="I904" s="352"/>
      <c r="J904" s="229"/>
      <c r="K904" s="229"/>
      <c r="L904" s="229"/>
      <c r="M904" s="229">
        <v>208405</v>
      </c>
      <c r="N904" s="256"/>
      <c r="O904" s="283"/>
      <c r="P904" s="170"/>
      <c r="Q904" s="170"/>
      <c r="R904"/>
      <c r="S904"/>
      <c r="T904"/>
      <c r="U904"/>
    </row>
    <row r="905" spans="1:21" s="3" customFormat="1" ht="14.1" customHeight="1" x14ac:dyDescent="0.2">
      <c r="A905" s="121"/>
      <c r="B905" s="126"/>
      <c r="C905" s="129" t="s">
        <v>723</v>
      </c>
      <c r="D905" s="130">
        <v>504</v>
      </c>
      <c r="E905" s="315">
        <v>1000</v>
      </c>
      <c r="F905" s="128"/>
      <c r="G905" s="324"/>
      <c r="H905" s="172">
        <f t="shared" si="205"/>
        <v>1000</v>
      </c>
      <c r="I905" s="352"/>
      <c r="J905" s="229"/>
      <c r="K905" s="229"/>
      <c r="L905" s="229"/>
      <c r="M905" s="229">
        <v>504</v>
      </c>
      <c r="N905" s="256">
        <v>1000</v>
      </c>
      <c r="O905" s="283"/>
      <c r="P905" s="170"/>
      <c r="Q905" s="170"/>
      <c r="R905" s="170"/>
      <c r="S905" s="170"/>
      <c r="T905"/>
      <c r="U905"/>
    </row>
    <row r="906" spans="1:21" s="3" customFormat="1" ht="14.1" customHeight="1" x14ac:dyDescent="0.2">
      <c r="A906" s="121"/>
      <c r="B906" s="54">
        <v>5512</v>
      </c>
      <c r="C906" s="131" t="s">
        <v>218</v>
      </c>
      <c r="D906" s="130">
        <v>544</v>
      </c>
      <c r="E906" s="187"/>
      <c r="F906" s="128"/>
      <c r="G906" s="324"/>
      <c r="H906" s="172">
        <f t="shared" si="205"/>
        <v>0</v>
      </c>
      <c r="I906" s="352"/>
      <c r="J906" s="229"/>
      <c r="K906" s="229"/>
      <c r="L906" s="229"/>
      <c r="M906" s="229"/>
      <c r="N906" s="256"/>
      <c r="O906" s="283"/>
      <c r="P906" s="170"/>
      <c r="Q906" s="170"/>
      <c r="R906"/>
      <c r="S906"/>
      <c r="T906"/>
      <c r="U906"/>
    </row>
    <row r="907" spans="1:21" ht="14.1" customHeight="1" x14ac:dyDescent="0.2">
      <c r="A907" s="53"/>
      <c r="B907" s="54" t="s">
        <v>165</v>
      </c>
      <c r="C907" s="55" t="s">
        <v>166</v>
      </c>
      <c r="D907" s="43">
        <v>8620</v>
      </c>
      <c r="E907" s="172">
        <v>10000</v>
      </c>
      <c r="F907" s="28"/>
      <c r="G907" s="336"/>
      <c r="H907" s="172">
        <f t="shared" si="205"/>
        <v>10000</v>
      </c>
      <c r="I907" s="230"/>
      <c r="J907" s="173"/>
      <c r="K907" s="173"/>
      <c r="L907" s="173">
        <v>10000</v>
      </c>
      <c r="M907" s="173">
        <v>7336</v>
      </c>
      <c r="N907" s="88">
        <v>10000</v>
      </c>
      <c r="P907" s="170"/>
      <c r="Q907" s="170"/>
      <c r="R907"/>
      <c r="S907"/>
      <c r="T907"/>
      <c r="U907"/>
    </row>
    <row r="908" spans="1:21" ht="14.1" customHeight="1" x14ac:dyDescent="0.2">
      <c r="A908" s="53"/>
      <c r="B908" s="54" t="s">
        <v>167</v>
      </c>
      <c r="C908" s="96" t="s">
        <v>147</v>
      </c>
      <c r="D908" s="28">
        <v>23321</v>
      </c>
      <c r="E908" s="313">
        <v>5000</v>
      </c>
      <c r="F908" s="84"/>
      <c r="G908" s="324"/>
      <c r="H908" s="172">
        <f t="shared" si="205"/>
        <v>5000</v>
      </c>
      <c r="I908" s="230"/>
      <c r="J908" s="173"/>
      <c r="K908" s="173"/>
      <c r="L908" s="173">
        <v>5000</v>
      </c>
      <c r="M908" s="173">
        <v>7910.59</v>
      </c>
      <c r="N908" s="88">
        <v>10000</v>
      </c>
      <c r="P908" s="170"/>
      <c r="Q908" s="170"/>
      <c r="R908"/>
      <c r="S908"/>
      <c r="T908"/>
      <c r="U908"/>
    </row>
    <row r="909" spans="1:21" ht="14.1" customHeight="1" x14ac:dyDescent="0.2">
      <c r="A909" s="53"/>
      <c r="B909" s="54" t="s">
        <v>168</v>
      </c>
      <c r="C909" s="96" t="s">
        <v>169</v>
      </c>
      <c r="D909" s="28">
        <v>36956</v>
      </c>
      <c r="E909" s="313">
        <v>5000</v>
      </c>
      <c r="F909" s="84"/>
      <c r="G909" s="324"/>
      <c r="H909" s="172">
        <f t="shared" si="205"/>
        <v>5000</v>
      </c>
      <c r="I909" s="230"/>
      <c r="J909" s="173"/>
      <c r="K909" s="173">
        <v>15000</v>
      </c>
      <c r="L909" s="173">
        <v>20000</v>
      </c>
      <c r="M909" s="173">
        <v>18606.669999999998</v>
      </c>
      <c r="N909" s="88">
        <v>15000</v>
      </c>
      <c r="P909" s="170"/>
      <c r="Q909" s="170"/>
      <c r="R909"/>
      <c r="S909"/>
      <c r="T909"/>
      <c r="U909"/>
    </row>
    <row r="910" spans="1:21" ht="14.1" customHeight="1" x14ac:dyDescent="0.2">
      <c r="A910" s="53"/>
      <c r="B910" s="54" t="s">
        <v>170</v>
      </c>
      <c r="C910" s="96" t="s">
        <v>171</v>
      </c>
      <c r="D910" s="28">
        <v>3500</v>
      </c>
      <c r="E910" s="313">
        <v>2000</v>
      </c>
      <c r="F910" s="84"/>
      <c r="G910" s="324"/>
      <c r="H910" s="172">
        <f t="shared" si="205"/>
        <v>2000</v>
      </c>
      <c r="I910" s="230"/>
      <c r="J910" s="173"/>
      <c r="K910" s="173"/>
      <c r="L910" s="173">
        <v>2000</v>
      </c>
      <c r="M910" s="173">
        <v>180</v>
      </c>
      <c r="N910" s="88">
        <v>5000</v>
      </c>
      <c r="P910" s="170"/>
      <c r="Q910" s="170"/>
      <c r="R910"/>
      <c r="S910"/>
      <c r="T910"/>
      <c r="U910"/>
    </row>
    <row r="911" spans="1:21" ht="14.1" customHeight="1" x14ac:dyDescent="0.2">
      <c r="A911" s="53"/>
      <c r="B911" s="54" t="s">
        <v>172</v>
      </c>
      <c r="C911" s="96" t="s">
        <v>173</v>
      </c>
      <c r="D911" s="28">
        <v>1088</v>
      </c>
      <c r="E911" s="313">
        <v>1000</v>
      </c>
      <c r="F911" s="84"/>
      <c r="G911" s="324"/>
      <c r="H911" s="172">
        <f t="shared" si="205"/>
        <v>1000</v>
      </c>
      <c r="I911" s="230"/>
      <c r="J911" s="173"/>
      <c r="K911" s="173"/>
      <c r="L911" s="173">
        <v>1000</v>
      </c>
      <c r="M911" s="173">
        <v>2270.98</v>
      </c>
      <c r="N911" s="88">
        <v>2000</v>
      </c>
      <c r="P911" s="170"/>
      <c r="Q911" s="170"/>
      <c r="R911"/>
      <c r="S911"/>
      <c r="T911"/>
      <c r="U911"/>
    </row>
    <row r="912" spans="1:21" ht="14.1" customHeight="1" x14ac:dyDescent="0.2">
      <c r="A912" s="53"/>
      <c r="B912" s="54" t="s">
        <v>389</v>
      </c>
      <c r="C912" s="96" t="s">
        <v>282</v>
      </c>
      <c r="D912" s="28">
        <v>25879</v>
      </c>
      <c r="E912" s="313">
        <v>10000</v>
      </c>
      <c r="F912" s="84"/>
      <c r="G912" s="324"/>
      <c r="H912" s="172">
        <f t="shared" si="205"/>
        <v>10000</v>
      </c>
      <c r="I912" s="230"/>
      <c r="J912" s="173"/>
      <c r="K912" s="173"/>
      <c r="L912" s="173">
        <v>10000</v>
      </c>
      <c r="M912" s="173">
        <v>5205.22</v>
      </c>
      <c r="N912" s="88">
        <v>12000</v>
      </c>
      <c r="P912" s="170"/>
      <c r="Q912" s="170"/>
      <c r="R912"/>
      <c r="S912"/>
      <c r="T912"/>
    </row>
    <row r="913" spans="1:21" ht="14.1" customHeight="1" x14ac:dyDescent="0.2">
      <c r="A913" s="53"/>
      <c r="B913" s="54" t="s">
        <v>174</v>
      </c>
      <c r="C913" s="96" t="s">
        <v>175</v>
      </c>
      <c r="D913" s="28">
        <v>5269</v>
      </c>
      <c r="E913" s="313">
        <v>6000</v>
      </c>
      <c r="F913" s="84"/>
      <c r="G913" s="324"/>
      <c r="H913" s="172">
        <f t="shared" si="205"/>
        <v>6000</v>
      </c>
      <c r="I913" s="230"/>
      <c r="J913" s="173"/>
      <c r="K913" s="173"/>
      <c r="L913" s="173">
        <v>6000</v>
      </c>
      <c r="M913" s="173">
        <v>2338.5500000000002</v>
      </c>
      <c r="N913" s="88">
        <v>6000</v>
      </c>
      <c r="P913" s="170"/>
      <c r="Q913" s="170"/>
      <c r="R913"/>
      <c r="S913"/>
      <c r="T913"/>
    </row>
    <row r="914" spans="1:21" ht="14.1" customHeight="1" x14ac:dyDescent="0.2">
      <c r="A914" s="53"/>
      <c r="B914" s="54" t="s">
        <v>199</v>
      </c>
      <c r="C914" s="96" t="s">
        <v>148</v>
      </c>
      <c r="D914" s="28">
        <v>11406</v>
      </c>
      <c r="E914" s="313">
        <v>6000</v>
      </c>
      <c r="F914" s="84"/>
      <c r="G914" s="324"/>
      <c r="H914" s="172">
        <f t="shared" si="205"/>
        <v>6000</v>
      </c>
      <c r="I914" s="230"/>
      <c r="J914" s="173">
        <v>0</v>
      </c>
      <c r="K914" s="173">
        <v>6795</v>
      </c>
      <c r="L914" s="173">
        <v>12795</v>
      </c>
      <c r="M914" s="173">
        <v>2409</v>
      </c>
      <c r="N914" s="88">
        <v>6000</v>
      </c>
      <c r="P914" s="170"/>
      <c r="Q914" s="170"/>
      <c r="R914"/>
      <c r="S914"/>
      <c r="T914"/>
      <c r="U914"/>
    </row>
    <row r="915" spans="1:21" ht="14.1" customHeight="1" x14ac:dyDescent="0.2">
      <c r="A915" s="78" t="s">
        <v>417</v>
      </c>
      <c r="B915" s="79"/>
      <c r="C915" s="80" t="s">
        <v>418</v>
      </c>
      <c r="D915" s="106">
        <f>+D916+D917</f>
        <v>806851</v>
      </c>
      <c r="E915" s="106">
        <f>+E916+E917</f>
        <v>883111</v>
      </c>
      <c r="F915" s="90">
        <f>+F916+F917</f>
        <v>0</v>
      </c>
      <c r="G915" s="288"/>
      <c r="H915" s="90">
        <f t="shared" si="205"/>
        <v>1016808</v>
      </c>
      <c r="I915" s="342">
        <f>+I916+I917</f>
        <v>133697</v>
      </c>
      <c r="J915" s="86">
        <f>+J916+J917</f>
        <v>0</v>
      </c>
      <c r="K915" s="86">
        <f t="shared" ref="K915:M915" si="212">+K916+K917</f>
        <v>0</v>
      </c>
      <c r="L915" s="86">
        <f t="shared" si="212"/>
        <v>1016808</v>
      </c>
      <c r="M915" s="86">
        <f t="shared" si="212"/>
        <v>900571.90999999992</v>
      </c>
      <c r="N915" s="250">
        <f>+N916+N917</f>
        <v>1016808</v>
      </c>
      <c r="O915" s="161"/>
      <c r="P915" s="170"/>
      <c r="Q915" s="170"/>
      <c r="R915"/>
      <c r="S915"/>
      <c r="T915"/>
      <c r="U915"/>
    </row>
    <row r="916" spans="1:21" ht="14.1" customHeight="1" x14ac:dyDescent="0.2">
      <c r="A916" s="53"/>
      <c r="B916" s="60" t="s">
        <v>137</v>
      </c>
      <c r="C916" s="61" t="s">
        <v>138</v>
      </c>
      <c r="D916" s="27">
        <v>768930</v>
      </c>
      <c r="E916" s="168">
        <v>852676</v>
      </c>
      <c r="F916" s="29"/>
      <c r="G916" s="324"/>
      <c r="H916" s="172">
        <f t="shared" si="205"/>
        <v>983443</v>
      </c>
      <c r="I916" s="228">
        <v>130767</v>
      </c>
      <c r="J916" s="201"/>
      <c r="K916" s="201"/>
      <c r="L916" s="201">
        <v>983443</v>
      </c>
      <c r="M916" s="201">
        <v>869563.08</v>
      </c>
      <c r="N916" s="252">
        <v>983443</v>
      </c>
      <c r="O916" s="161"/>
      <c r="P916" s="170"/>
      <c r="Q916" s="170"/>
      <c r="R916"/>
      <c r="S916"/>
      <c r="T916"/>
      <c r="U916"/>
    </row>
    <row r="917" spans="1:21" ht="14.1" customHeight="1" x14ac:dyDescent="0.2">
      <c r="A917" s="53"/>
      <c r="B917" s="60" t="s">
        <v>139</v>
      </c>
      <c r="C917" s="61" t="s">
        <v>140</v>
      </c>
      <c r="D917" s="29">
        <f>+D918+D919</f>
        <v>37921</v>
      </c>
      <c r="E917" s="168">
        <f>+E918+E919</f>
        <v>30435</v>
      </c>
      <c r="F917" s="29">
        <f>+F918+F919</f>
        <v>0</v>
      </c>
      <c r="G917" s="71">
        <f t="shared" ref="G917:I917" si="213">+G918+G919</f>
        <v>0</v>
      </c>
      <c r="H917" s="172">
        <f t="shared" si="205"/>
        <v>33365</v>
      </c>
      <c r="I917" s="228">
        <f t="shared" si="213"/>
        <v>2930</v>
      </c>
      <c r="J917" s="201"/>
      <c r="K917" s="201"/>
      <c r="L917" s="201">
        <v>33365</v>
      </c>
      <c r="M917" s="201">
        <v>31008.83</v>
      </c>
      <c r="N917" s="245">
        <f>+N918+N919</f>
        <v>33365</v>
      </c>
      <c r="P917" s="170"/>
      <c r="Q917" s="170"/>
      <c r="R917"/>
      <c r="S917"/>
      <c r="T917"/>
      <c r="U917"/>
    </row>
    <row r="918" spans="1:21" ht="14.1" customHeight="1" x14ac:dyDescent="0.2">
      <c r="A918" s="53"/>
      <c r="B918" s="54">
        <v>5504</v>
      </c>
      <c r="C918" s="55" t="s">
        <v>154</v>
      </c>
      <c r="D918" s="28">
        <v>1704</v>
      </c>
      <c r="E918" s="172">
        <v>4283</v>
      </c>
      <c r="F918" s="28"/>
      <c r="G918" s="324"/>
      <c r="H918" s="172">
        <f t="shared" ref="H918:H985" si="214">E918+I918</f>
        <v>4633</v>
      </c>
      <c r="I918" s="230">
        <v>350</v>
      </c>
      <c r="J918" s="173"/>
      <c r="K918" s="173"/>
      <c r="L918" s="173">
        <v>4633</v>
      </c>
      <c r="M918" s="173">
        <v>219.8</v>
      </c>
      <c r="N918" s="247">
        <v>4633</v>
      </c>
      <c r="P918" s="170"/>
      <c r="Q918" s="170"/>
      <c r="R918"/>
      <c r="S918"/>
      <c r="T918"/>
      <c r="U918"/>
    </row>
    <row r="919" spans="1:21" ht="14.1" customHeight="1" x14ac:dyDescent="0.2">
      <c r="A919" s="53"/>
      <c r="B919" s="54" t="s">
        <v>389</v>
      </c>
      <c r="C919" s="55" t="s">
        <v>419</v>
      </c>
      <c r="D919" s="28">
        <v>36217</v>
      </c>
      <c r="E919" s="172">
        <v>26152</v>
      </c>
      <c r="F919" s="28"/>
      <c r="G919" s="324"/>
      <c r="H919" s="172">
        <f t="shared" si="214"/>
        <v>28732</v>
      </c>
      <c r="I919" s="230">
        <v>2580</v>
      </c>
      <c r="J919" s="173"/>
      <c r="K919" s="173"/>
      <c r="L919" s="173">
        <v>28732</v>
      </c>
      <c r="M919" s="173">
        <v>30789.03</v>
      </c>
      <c r="N919" s="253">
        <v>28732</v>
      </c>
      <c r="O919" s="161"/>
      <c r="P919" s="170"/>
      <c r="Q919" s="170"/>
      <c r="R919"/>
      <c r="S919"/>
      <c r="T919"/>
      <c r="U919"/>
    </row>
    <row r="920" spans="1:21" ht="14.1" customHeight="1" x14ac:dyDescent="0.2">
      <c r="A920" s="93" t="s">
        <v>420</v>
      </c>
      <c r="B920" s="79"/>
      <c r="C920" s="80" t="s">
        <v>421</v>
      </c>
      <c r="D920" s="90">
        <f t="shared" ref="D920" si="215">+D921</f>
        <v>58829</v>
      </c>
      <c r="E920" s="90">
        <f>+E921</f>
        <v>59407</v>
      </c>
      <c r="F920" s="90">
        <f t="shared" ref="F920:I920" si="216">+F921</f>
        <v>0</v>
      </c>
      <c r="G920" s="86">
        <f t="shared" si="216"/>
        <v>0</v>
      </c>
      <c r="H920" s="90">
        <f t="shared" si="216"/>
        <v>63421</v>
      </c>
      <c r="I920" s="289">
        <f t="shared" si="216"/>
        <v>4014</v>
      </c>
      <c r="J920" s="86">
        <f>+J921</f>
        <v>0</v>
      </c>
      <c r="K920" s="86">
        <f t="shared" ref="K920:M920" si="217">+K921</f>
        <v>0</v>
      </c>
      <c r="L920" s="86">
        <f t="shared" si="217"/>
        <v>63421</v>
      </c>
      <c r="M920" s="86">
        <f t="shared" si="217"/>
        <v>58960.87</v>
      </c>
      <c r="N920" s="250">
        <f>+N921</f>
        <v>63421</v>
      </c>
      <c r="O920" s="186"/>
      <c r="P920" s="170"/>
      <c r="Q920" s="170"/>
      <c r="R920"/>
      <c r="S920"/>
      <c r="T920"/>
      <c r="U920"/>
    </row>
    <row r="921" spans="1:21" ht="14.1" customHeight="1" x14ac:dyDescent="0.2">
      <c r="A921" s="53"/>
      <c r="B921" s="60" t="s">
        <v>137</v>
      </c>
      <c r="C921" s="61" t="s">
        <v>182</v>
      </c>
      <c r="D921" s="29">
        <v>58829</v>
      </c>
      <c r="E921" s="168">
        <v>59407</v>
      </c>
      <c r="F921" s="29"/>
      <c r="G921" s="324"/>
      <c r="H921" s="172">
        <f t="shared" si="214"/>
        <v>63421</v>
      </c>
      <c r="I921" s="228">
        <v>4014</v>
      </c>
      <c r="J921" s="201"/>
      <c r="K921" s="201"/>
      <c r="L921" s="201">
        <v>63421</v>
      </c>
      <c r="M921" s="201">
        <v>58960.87</v>
      </c>
      <c r="N921" s="252">
        <v>63421</v>
      </c>
      <c r="O921" s="186"/>
      <c r="P921" s="170"/>
      <c r="Q921" s="170"/>
      <c r="R921"/>
      <c r="S921"/>
      <c r="T921"/>
      <c r="U921"/>
    </row>
    <row r="922" spans="1:21" ht="14.1" customHeight="1" x14ac:dyDescent="0.2">
      <c r="A922" s="78" t="s">
        <v>422</v>
      </c>
      <c r="B922" s="79"/>
      <c r="C922" s="80" t="s">
        <v>423</v>
      </c>
      <c r="D922" s="90">
        <f>+D923+D924</f>
        <v>98424</v>
      </c>
      <c r="E922" s="90">
        <f>+E923+E924</f>
        <v>150858</v>
      </c>
      <c r="F922" s="90">
        <f t="shared" ref="F922:I922" si="218">+F923+F924</f>
        <v>0</v>
      </c>
      <c r="G922" s="86">
        <f t="shared" si="218"/>
        <v>0</v>
      </c>
      <c r="H922" s="90">
        <f t="shared" si="218"/>
        <v>123355</v>
      </c>
      <c r="I922" s="289">
        <f t="shared" si="218"/>
        <v>-27503</v>
      </c>
      <c r="J922" s="86">
        <f>+J923+J924</f>
        <v>-17000</v>
      </c>
      <c r="K922" s="86">
        <f t="shared" ref="K922:M922" si="219">+K923+K924</f>
        <v>1495</v>
      </c>
      <c r="L922" s="86">
        <f t="shared" si="219"/>
        <v>107850</v>
      </c>
      <c r="M922" s="86">
        <f t="shared" si="219"/>
        <v>90308.57</v>
      </c>
      <c r="N922" s="89">
        <f>+N923+N924</f>
        <v>146411</v>
      </c>
      <c r="O922" s="186"/>
      <c r="P922" s="170"/>
      <c r="Q922" s="170"/>
      <c r="R922"/>
      <c r="S922"/>
      <c r="T922"/>
      <c r="U922"/>
    </row>
    <row r="923" spans="1:21" ht="14.1" customHeight="1" x14ac:dyDescent="0.2">
      <c r="A923" s="53"/>
      <c r="B923" s="60" t="s">
        <v>137</v>
      </c>
      <c r="C923" s="61" t="s">
        <v>138</v>
      </c>
      <c r="D923" s="27">
        <v>62922</v>
      </c>
      <c r="E923" s="168">
        <v>107808</v>
      </c>
      <c r="F923" s="29"/>
      <c r="G923" s="324"/>
      <c r="H923" s="172">
        <f t="shared" si="214"/>
        <v>80305</v>
      </c>
      <c r="I923" s="228">
        <v>-27503</v>
      </c>
      <c r="J923" s="201">
        <v>-10000</v>
      </c>
      <c r="K923" s="201"/>
      <c r="L923" s="201">
        <v>70305</v>
      </c>
      <c r="M923" s="201">
        <v>61830.66</v>
      </c>
      <c r="N923" s="252">
        <v>100511</v>
      </c>
      <c r="O923" s="186"/>
      <c r="P923" s="170"/>
      <c r="Q923" s="170"/>
      <c r="R923"/>
      <c r="S923"/>
      <c r="T923"/>
      <c r="U923"/>
    </row>
    <row r="924" spans="1:21" ht="14.1" customHeight="1" x14ac:dyDescent="0.2">
      <c r="A924" s="53"/>
      <c r="B924" s="60">
        <v>55</v>
      </c>
      <c r="C924" s="61" t="s">
        <v>140</v>
      </c>
      <c r="D924" s="29">
        <f>+D925+D927+D928+D939+D940+D941+D942+D943+D944+D945+D946+D947</f>
        <v>35502</v>
      </c>
      <c r="E924" s="168">
        <f>+E925+E927+E928+E939+E940+E941+E943+E944+E945+E946+E947</f>
        <v>43050</v>
      </c>
      <c r="F924" s="29">
        <f>+F925+F927+F928+F939+F940+F941+F943+F944+F945+F946+F947</f>
        <v>0</v>
      </c>
      <c r="G924" s="324"/>
      <c r="H924" s="172">
        <f t="shared" si="214"/>
        <v>43050</v>
      </c>
      <c r="I924" s="228">
        <f>+I925+I927+I928+I939+I940+I941+I943+I944+I945+I946+I947</f>
        <v>0</v>
      </c>
      <c r="J924" s="201">
        <f>+J925+J927+J928+J939+J940+J941+J942+J943+J944+J945+J946+J947</f>
        <v>-7000</v>
      </c>
      <c r="K924" s="201">
        <f t="shared" ref="K924:M924" si="220">+K925+K927+K928+K939+K940+K941+K942+K943+K944+K945+K946+K947</f>
        <v>1495</v>
      </c>
      <c r="L924" s="201">
        <f t="shared" si="220"/>
        <v>37545</v>
      </c>
      <c r="M924" s="201">
        <f t="shared" si="220"/>
        <v>28477.910000000003</v>
      </c>
      <c r="N924" s="245">
        <f>+N925+N926+N927+N928+N939+N940+N941+N942+N943+N944+N945+N946+N947</f>
        <v>45900</v>
      </c>
      <c r="O924" s="161"/>
      <c r="P924" s="170"/>
      <c r="Q924" s="170"/>
      <c r="R924"/>
      <c r="S924"/>
      <c r="T924"/>
      <c r="U924"/>
    </row>
    <row r="925" spans="1:21" ht="14.1" customHeight="1" x14ac:dyDescent="0.2">
      <c r="A925" s="53"/>
      <c r="B925" s="54">
        <v>5500</v>
      </c>
      <c r="C925" s="55" t="s">
        <v>151</v>
      </c>
      <c r="D925" s="28">
        <v>2650</v>
      </c>
      <c r="E925" s="172">
        <v>3250</v>
      </c>
      <c r="F925" s="28"/>
      <c r="G925" s="324"/>
      <c r="H925" s="172">
        <f t="shared" si="214"/>
        <v>3250</v>
      </c>
      <c r="I925" s="230"/>
      <c r="J925" s="173"/>
      <c r="K925" s="173"/>
      <c r="L925" s="173">
        <v>3250</v>
      </c>
      <c r="M925" s="173">
        <v>2433</v>
      </c>
      <c r="N925" s="88">
        <v>3200</v>
      </c>
      <c r="P925" s="170"/>
      <c r="Q925" s="170"/>
      <c r="R925"/>
      <c r="S925"/>
      <c r="T925"/>
      <c r="U925"/>
    </row>
    <row r="926" spans="1:21" ht="14.1" customHeight="1" x14ac:dyDescent="0.2">
      <c r="A926" s="53"/>
      <c r="B926" s="54">
        <v>5503</v>
      </c>
      <c r="C926" s="55" t="s">
        <v>143</v>
      </c>
      <c r="D926" s="28"/>
      <c r="E926" s="172"/>
      <c r="F926" s="28"/>
      <c r="G926" s="324"/>
      <c r="H926" s="172"/>
      <c r="I926" s="230"/>
      <c r="J926" s="173"/>
      <c r="K926" s="173"/>
      <c r="L926" s="173"/>
      <c r="M926" s="173"/>
      <c r="N926" s="88">
        <v>200</v>
      </c>
      <c r="P926" s="170"/>
      <c r="Q926" s="170"/>
      <c r="R926"/>
      <c r="S926"/>
      <c r="T926"/>
      <c r="U926"/>
    </row>
    <row r="927" spans="1:21" ht="14.1" customHeight="1" x14ac:dyDescent="0.2">
      <c r="A927" s="53"/>
      <c r="B927" s="54">
        <v>5504</v>
      </c>
      <c r="C927" s="55" t="s">
        <v>154</v>
      </c>
      <c r="D927" s="28">
        <v>1069</v>
      </c>
      <c r="E927" s="172">
        <v>1000</v>
      </c>
      <c r="F927" s="28"/>
      <c r="G927" s="324"/>
      <c r="H927" s="172">
        <f t="shared" si="214"/>
        <v>1000</v>
      </c>
      <c r="I927" s="230"/>
      <c r="J927" s="173"/>
      <c r="K927" s="173"/>
      <c r="L927" s="173">
        <v>1000</v>
      </c>
      <c r="M927" s="173">
        <v>1031</v>
      </c>
      <c r="N927" s="88">
        <v>800</v>
      </c>
      <c r="P927" s="170"/>
      <c r="Q927" s="170"/>
      <c r="R927"/>
      <c r="S927"/>
      <c r="T927"/>
      <c r="U927"/>
    </row>
    <row r="928" spans="1:21" ht="14.1" customHeight="1" x14ac:dyDescent="0.2">
      <c r="A928" s="53"/>
      <c r="B928" s="54">
        <v>5511</v>
      </c>
      <c r="C928" s="55" t="s">
        <v>146</v>
      </c>
      <c r="D928" s="28">
        <f>SUM(D929:D938)</f>
        <v>14945</v>
      </c>
      <c r="E928" s="172">
        <f>SUM(E929:E938)</f>
        <v>19650</v>
      </c>
      <c r="F928" s="28"/>
      <c r="G928" s="324"/>
      <c r="H928" s="172">
        <f t="shared" si="214"/>
        <v>19650</v>
      </c>
      <c r="I928" s="230"/>
      <c r="J928" s="173">
        <v>-4000</v>
      </c>
      <c r="K928" s="173"/>
      <c r="L928" s="173">
        <v>15650</v>
      </c>
      <c r="M928" s="173">
        <v>12258.66</v>
      </c>
      <c r="N928" s="88">
        <f>+N929+N930+N931+N932+N933+N934+N935+N936+N937+N938</f>
        <v>20400</v>
      </c>
      <c r="P928" s="170"/>
      <c r="Q928" s="170"/>
      <c r="R928"/>
      <c r="S928"/>
      <c r="T928"/>
      <c r="U928"/>
    </row>
    <row r="929" spans="1:21" ht="14.1" customHeight="1" x14ac:dyDescent="0.2">
      <c r="A929" s="53"/>
      <c r="B929" s="54"/>
      <c r="C929" s="115" t="s">
        <v>265</v>
      </c>
      <c r="D929" s="28">
        <v>3106</v>
      </c>
      <c r="E929" s="172">
        <v>2500</v>
      </c>
      <c r="F929" s="28"/>
      <c r="G929" s="324"/>
      <c r="H929" s="172">
        <f t="shared" si="214"/>
        <v>2500</v>
      </c>
      <c r="I929" s="230"/>
      <c r="J929" s="173"/>
      <c r="K929" s="173"/>
      <c r="L929" s="173">
        <v>0</v>
      </c>
      <c r="M929" s="173">
        <v>2008.75</v>
      </c>
      <c r="N929" s="88">
        <v>2500</v>
      </c>
      <c r="P929" s="170"/>
      <c r="Q929" s="170"/>
      <c r="R929"/>
      <c r="S929"/>
      <c r="T929"/>
      <c r="U929"/>
    </row>
    <row r="930" spans="1:21" ht="14.1" customHeight="1" x14ac:dyDescent="0.2">
      <c r="A930" s="53"/>
      <c r="B930" s="54"/>
      <c r="C930" s="115" t="s">
        <v>266</v>
      </c>
      <c r="D930" s="28">
        <v>8105</v>
      </c>
      <c r="E930" s="172">
        <v>8000</v>
      </c>
      <c r="F930" s="28"/>
      <c r="G930" s="324"/>
      <c r="H930" s="172">
        <f t="shared" si="214"/>
        <v>8000</v>
      </c>
      <c r="I930" s="230"/>
      <c r="J930" s="173"/>
      <c r="K930" s="173"/>
      <c r="L930" s="173">
        <v>0</v>
      </c>
      <c r="M930" s="173">
        <v>5663.18</v>
      </c>
      <c r="N930" s="88">
        <v>8000</v>
      </c>
      <c r="P930" s="170"/>
      <c r="Q930" s="170"/>
      <c r="R930"/>
      <c r="S930"/>
      <c r="T930"/>
      <c r="U930"/>
    </row>
    <row r="931" spans="1:21" ht="14.1" customHeight="1" x14ac:dyDescent="0.2">
      <c r="A931" s="53"/>
      <c r="B931" s="54"/>
      <c r="C931" s="115" t="s">
        <v>267</v>
      </c>
      <c r="D931" s="28">
        <v>371</v>
      </c>
      <c r="E931" s="172">
        <v>400</v>
      </c>
      <c r="F931" s="28"/>
      <c r="G931" s="324"/>
      <c r="H931" s="172">
        <f t="shared" si="214"/>
        <v>400</v>
      </c>
      <c r="I931" s="230"/>
      <c r="J931" s="173"/>
      <c r="K931" s="173"/>
      <c r="L931" s="173">
        <v>0</v>
      </c>
      <c r="M931" s="173">
        <v>185.48</v>
      </c>
      <c r="N931" s="88">
        <v>500</v>
      </c>
      <c r="P931" s="185"/>
      <c r="Q931" s="170"/>
      <c r="R931"/>
      <c r="S931"/>
      <c r="T931"/>
      <c r="U931"/>
    </row>
    <row r="932" spans="1:21" ht="14.1" customHeight="1" x14ac:dyDescent="0.2">
      <c r="A932" s="53"/>
      <c r="B932" s="54"/>
      <c r="C932" s="115" t="s">
        <v>416</v>
      </c>
      <c r="D932" s="28">
        <v>1980</v>
      </c>
      <c r="E932" s="172">
        <v>1000</v>
      </c>
      <c r="F932" s="28"/>
      <c r="G932" s="324"/>
      <c r="H932" s="172">
        <f t="shared" si="214"/>
        <v>1000</v>
      </c>
      <c r="I932" s="230"/>
      <c r="J932" s="173"/>
      <c r="K932" s="173"/>
      <c r="L932" s="173">
        <v>0</v>
      </c>
      <c r="M932" s="173">
        <v>1592.39</v>
      </c>
      <c r="N932" s="88">
        <v>1000</v>
      </c>
      <c r="P932" s="185"/>
      <c r="Q932" s="170"/>
      <c r="R932"/>
      <c r="S932"/>
      <c r="T932"/>
      <c r="U932"/>
    </row>
    <row r="933" spans="1:21" ht="14.1" customHeight="1" x14ac:dyDescent="0.2">
      <c r="A933" s="53"/>
      <c r="B933" s="54"/>
      <c r="C933" s="115" t="s">
        <v>269</v>
      </c>
      <c r="D933" s="28">
        <v>677</v>
      </c>
      <c r="E933" s="172">
        <v>650</v>
      </c>
      <c r="F933" s="28"/>
      <c r="G933" s="324"/>
      <c r="H933" s="172">
        <f t="shared" si="214"/>
        <v>650</v>
      </c>
      <c r="I933" s="230"/>
      <c r="J933" s="173"/>
      <c r="K933" s="173"/>
      <c r="L933" s="173">
        <v>0</v>
      </c>
      <c r="M933" s="173">
        <v>455.99</v>
      </c>
      <c r="N933" s="88">
        <v>700</v>
      </c>
      <c r="P933" s="185"/>
      <c r="Q933" s="170"/>
      <c r="R933"/>
      <c r="S933"/>
      <c r="T933"/>
      <c r="U933"/>
    </row>
    <row r="934" spans="1:21" ht="14.1" customHeight="1" x14ac:dyDescent="0.2">
      <c r="A934" s="53"/>
      <c r="B934" s="54"/>
      <c r="C934" s="115" t="s">
        <v>270</v>
      </c>
      <c r="D934" s="28">
        <v>614</v>
      </c>
      <c r="E934" s="172">
        <v>600</v>
      </c>
      <c r="F934" s="28"/>
      <c r="G934" s="324"/>
      <c r="H934" s="172">
        <f t="shared" si="214"/>
        <v>600</v>
      </c>
      <c r="I934" s="230"/>
      <c r="J934" s="173"/>
      <c r="K934" s="173"/>
      <c r="L934" s="173">
        <v>0</v>
      </c>
      <c r="M934" s="173">
        <v>545.38</v>
      </c>
      <c r="N934" s="88">
        <v>600</v>
      </c>
      <c r="P934" s="185"/>
      <c r="Q934" s="170"/>
      <c r="R934"/>
      <c r="S934"/>
      <c r="T934"/>
      <c r="U934"/>
    </row>
    <row r="935" spans="1:21" ht="14.1" customHeight="1" x14ac:dyDescent="0.2">
      <c r="A935" s="53"/>
      <c r="B935" s="54"/>
      <c r="C935" s="115" t="s">
        <v>272</v>
      </c>
      <c r="D935" s="28"/>
      <c r="E935" s="172">
        <v>6000</v>
      </c>
      <c r="F935" s="28"/>
      <c r="G935" s="324"/>
      <c r="H935" s="172">
        <f t="shared" si="214"/>
        <v>6000</v>
      </c>
      <c r="I935" s="230"/>
      <c r="J935" s="173"/>
      <c r="K935" s="173"/>
      <c r="L935" s="173">
        <v>0</v>
      </c>
      <c r="M935" s="173">
        <v>1715.62</v>
      </c>
      <c r="N935" s="88">
        <v>6600</v>
      </c>
      <c r="P935" s="185"/>
      <c r="Q935" s="170"/>
      <c r="R935"/>
      <c r="S935"/>
      <c r="T935"/>
      <c r="U935"/>
    </row>
    <row r="936" spans="1:21" ht="14.1" customHeight="1" x14ac:dyDescent="0.2">
      <c r="A936" s="53"/>
      <c r="B936" s="54"/>
      <c r="C936" s="115" t="s">
        <v>273</v>
      </c>
      <c r="D936" s="28">
        <v>92</v>
      </c>
      <c r="E936" s="172">
        <v>500</v>
      </c>
      <c r="F936" s="28"/>
      <c r="G936" s="324"/>
      <c r="H936" s="172">
        <f t="shared" si="214"/>
        <v>500</v>
      </c>
      <c r="I936" s="230"/>
      <c r="J936" s="173"/>
      <c r="K936" s="173"/>
      <c r="L936" s="173">
        <v>0</v>
      </c>
      <c r="M936" s="173">
        <v>91.87</v>
      </c>
      <c r="N936" s="88">
        <v>500</v>
      </c>
      <c r="P936" s="185"/>
      <c r="Q936" s="170"/>
      <c r="R936"/>
      <c r="S936"/>
      <c r="T936"/>
      <c r="U936"/>
    </row>
    <row r="937" spans="1:21" ht="14.1" customHeight="1" x14ac:dyDescent="0.2">
      <c r="A937" s="53"/>
      <c r="B937" s="54"/>
      <c r="C937" s="115" t="s">
        <v>271</v>
      </c>
      <c r="D937" s="28"/>
      <c r="E937" s="172"/>
      <c r="F937" s="28"/>
      <c r="G937" s="324"/>
      <c r="H937" s="172">
        <f t="shared" si="214"/>
        <v>0</v>
      </c>
      <c r="I937" s="230"/>
      <c r="J937" s="173"/>
      <c r="K937" s="173"/>
      <c r="L937" s="173"/>
      <c r="M937" s="173"/>
      <c r="N937" s="88"/>
      <c r="P937" s="185"/>
      <c r="Q937" s="170"/>
      <c r="R937"/>
      <c r="S937"/>
      <c r="T937"/>
      <c r="U937"/>
    </row>
    <row r="938" spans="1:21" ht="14.1" customHeight="1" x14ac:dyDescent="0.2">
      <c r="A938" s="53"/>
      <c r="B938" s="54"/>
      <c r="C938" s="115" t="s">
        <v>724</v>
      </c>
      <c r="D938" s="28"/>
      <c r="E938" s="172"/>
      <c r="F938" s="28"/>
      <c r="G938" s="324"/>
      <c r="H938" s="172">
        <f t="shared" si="214"/>
        <v>0</v>
      </c>
      <c r="I938" s="230"/>
      <c r="J938" s="173"/>
      <c r="K938" s="173"/>
      <c r="L938" s="173"/>
      <c r="M938" s="173"/>
      <c r="N938" s="88"/>
      <c r="P938" s="185"/>
      <c r="Q938" s="170"/>
      <c r="R938"/>
      <c r="S938"/>
      <c r="T938"/>
      <c r="U938"/>
    </row>
    <row r="939" spans="1:21" ht="14.1" customHeight="1" x14ac:dyDescent="0.2">
      <c r="A939" s="53"/>
      <c r="B939" s="54">
        <v>5513</v>
      </c>
      <c r="C939" s="55" t="s">
        <v>352</v>
      </c>
      <c r="D939" s="28">
        <v>1902</v>
      </c>
      <c r="E939" s="172">
        <v>3300</v>
      </c>
      <c r="F939" s="122"/>
      <c r="G939" s="324"/>
      <c r="H939" s="172">
        <f t="shared" si="214"/>
        <v>3300</v>
      </c>
      <c r="I939" s="230"/>
      <c r="J939" s="173">
        <v>-1000</v>
      </c>
      <c r="K939" s="173"/>
      <c r="L939" s="173">
        <v>2300</v>
      </c>
      <c r="M939" s="173">
        <v>1164</v>
      </c>
      <c r="N939" s="88">
        <v>2100</v>
      </c>
      <c r="P939" s="185"/>
      <c r="Q939" s="170"/>
      <c r="R939"/>
      <c r="S939"/>
      <c r="T939"/>
      <c r="U939"/>
    </row>
    <row r="940" spans="1:21" ht="14.1" customHeight="1" x14ac:dyDescent="0.2">
      <c r="A940" s="53"/>
      <c r="B940" s="54">
        <v>5514</v>
      </c>
      <c r="C940" s="55" t="s">
        <v>147</v>
      </c>
      <c r="D940" s="28">
        <v>3614</v>
      </c>
      <c r="E940" s="172">
        <v>3200</v>
      </c>
      <c r="F940" s="28"/>
      <c r="G940" s="324"/>
      <c r="H940" s="172">
        <f t="shared" si="214"/>
        <v>3200</v>
      </c>
      <c r="I940" s="230"/>
      <c r="J940" s="173"/>
      <c r="K940" s="173"/>
      <c r="L940" s="173">
        <v>3200</v>
      </c>
      <c r="M940" s="173">
        <v>2945</v>
      </c>
      <c r="N940" s="88">
        <v>3200</v>
      </c>
      <c r="P940" s="185"/>
      <c r="Q940" s="170"/>
      <c r="R940"/>
      <c r="S940"/>
      <c r="T940"/>
      <c r="U940"/>
    </row>
    <row r="941" spans="1:21" ht="14.1" customHeight="1" x14ac:dyDescent="0.2">
      <c r="A941" s="53"/>
      <c r="B941" s="54">
        <v>5515</v>
      </c>
      <c r="C941" s="55" t="s">
        <v>169</v>
      </c>
      <c r="D941" s="28">
        <v>3998</v>
      </c>
      <c r="E941" s="172">
        <v>3000</v>
      </c>
      <c r="F941" s="172"/>
      <c r="G941" s="324"/>
      <c r="H941" s="172">
        <f t="shared" si="214"/>
        <v>3000</v>
      </c>
      <c r="I941" s="230"/>
      <c r="J941" s="173">
        <v>-1000</v>
      </c>
      <c r="K941" s="173"/>
      <c r="L941" s="173">
        <v>2000</v>
      </c>
      <c r="M941" s="173">
        <v>1074.92</v>
      </c>
      <c r="N941" s="88">
        <v>4000</v>
      </c>
      <c r="P941" s="185"/>
      <c r="Q941" s="170"/>
      <c r="R941"/>
      <c r="S941"/>
      <c r="T941"/>
      <c r="U941"/>
    </row>
    <row r="942" spans="1:21" ht="14.1" customHeight="1" x14ac:dyDescent="0.2">
      <c r="A942" s="53"/>
      <c r="B942" s="54">
        <v>5521</v>
      </c>
      <c r="C942" s="55" t="s">
        <v>303</v>
      </c>
      <c r="D942" s="28">
        <v>40</v>
      </c>
      <c r="E942" s="172"/>
      <c r="F942" s="172"/>
      <c r="G942" s="324"/>
      <c r="H942" s="172"/>
      <c r="I942" s="230"/>
      <c r="J942" s="173"/>
      <c r="K942" s="173"/>
      <c r="L942" s="173"/>
      <c r="M942" s="173"/>
      <c r="N942" s="88"/>
      <c r="P942" s="185"/>
      <c r="Q942" s="170"/>
      <c r="R942"/>
      <c r="S942"/>
      <c r="T942"/>
      <c r="U942"/>
    </row>
    <row r="943" spans="1:21" ht="14.1" customHeight="1" x14ac:dyDescent="0.2">
      <c r="A943" s="53"/>
      <c r="B943" s="54">
        <v>5522</v>
      </c>
      <c r="C943" s="204" t="s">
        <v>173</v>
      </c>
      <c r="D943" s="28">
        <v>174</v>
      </c>
      <c r="E943" s="172">
        <v>150</v>
      </c>
      <c r="F943" s="28"/>
      <c r="G943" s="324"/>
      <c r="H943" s="172">
        <f t="shared" si="214"/>
        <v>150</v>
      </c>
      <c r="I943" s="230"/>
      <c r="J943" s="173"/>
      <c r="K943" s="173"/>
      <c r="L943" s="173">
        <v>150</v>
      </c>
      <c r="M943" s="173">
        <v>64.540000000000006</v>
      </c>
      <c r="N943" s="88">
        <v>500</v>
      </c>
      <c r="P943" s="185"/>
      <c r="Q943" s="170"/>
      <c r="R943"/>
      <c r="S943"/>
      <c r="T943"/>
      <c r="U943"/>
    </row>
    <row r="944" spans="1:21" ht="13.5" customHeight="1" x14ac:dyDescent="0.2">
      <c r="A944" s="53"/>
      <c r="B944" s="54">
        <v>5523</v>
      </c>
      <c r="C944" s="55" t="s">
        <v>424</v>
      </c>
      <c r="D944" s="28">
        <v>497</v>
      </c>
      <c r="E944" s="172">
        <v>500</v>
      </c>
      <c r="F944" s="28"/>
      <c r="G944" s="324"/>
      <c r="H944" s="172">
        <f t="shared" si="214"/>
        <v>500</v>
      </c>
      <c r="I944" s="230"/>
      <c r="J944" s="173"/>
      <c r="K944" s="173"/>
      <c r="L944" s="173">
        <v>500</v>
      </c>
      <c r="M944" s="173">
        <v>423.73</v>
      </c>
      <c r="N944" s="88">
        <v>500</v>
      </c>
      <c r="P944" s="185"/>
      <c r="Q944" s="170"/>
      <c r="R944"/>
      <c r="S944"/>
      <c r="T944"/>
      <c r="U944"/>
    </row>
    <row r="945" spans="1:21" ht="13.5" customHeight="1" x14ac:dyDescent="0.2">
      <c r="A945" s="53"/>
      <c r="B945" s="54">
        <v>5524</v>
      </c>
      <c r="C945" s="55" t="s">
        <v>390</v>
      </c>
      <c r="D945" s="28">
        <v>3818</v>
      </c>
      <c r="E945" s="172">
        <v>5000</v>
      </c>
      <c r="F945" s="28"/>
      <c r="G945" s="324"/>
      <c r="H945" s="172">
        <f t="shared" si="214"/>
        <v>5000</v>
      </c>
      <c r="I945" s="230"/>
      <c r="J945" s="173">
        <v>-1000</v>
      </c>
      <c r="K945" s="173">
        <v>300</v>
      </c>
      <c r="L945" s="173">
        <v>4300</v>
      </c>
      <c r="M945" s="173">
        <v>4150.1099999999997</v>
      </c>
      <c r="N945" s="88">
        <v>3000</v>
      </c>
      <c r="P945" s="185"/>
      <c r="Q945" s="170"/>
      <c r="R945"/>
      <c r="S945"/>
      <c r="T945"/>
      <c r="U945"/>
    </row>
    <row r="946" spans="1:21" ht="13.5" customHeight="1" x14ac:dyDescent="0.2">
      <c r="A946" s="53"/>
      <c r="B946" s="54">
        <v>5525</v>
      </c>
      <c r="C946" s="55" t="s">
        <v>340</v>
      </c>
      <c r="D946" s="28">
        <v>2015</v>
      </c>
      <c r="E946" s="172">
        <v>2500</v>
      </c>
      <c r="F946" s="28"/>
      <c r="G946" s="324"/>
      <c r="H946" s="172">
        <f t="shared" si="214"/>
        <v>2500</v>
      </c>
      <c r="I946" s="230"/>
      <c r="J946" s="173"/>
      <c r="K946" s="173">
        <v>337</v>
      </c>
      <c r="L946" s="173">
        <v>2837</v>
      </c>
      <c r="M946" s="173">
        <v>1804.95</v>
      </c>
      <c r="N946" s="88">
        <v>6500</v>
      </c>
      <c r="P946" s="185"/>
      <c r="Q946" s="170"/>
      <c r="R946"/>
      <c r="S946"/>
      <c r="T946"/>
      <c r="U946"/>
    </row>
    <row r="947" spans="1:21" ht="13.5" customHeight="1" x14ac:dyDescent="0.2">
      <c r="A947" s="53"/>
      <c r="B947" s="54">
        <v>5540</v>
      </c>
      <c r="C947" s="55" t="s">
        <v>296</v>
      </c>
      <c r="D947" s="28">
        <v>780</v>
      </c>
      <c r="E947" s="172">
        <v>1500</v>
      </c>
      <c r="F947" s="28"/>
      <c r="G947" s="324"/>
      <c r="H947" s="172">
        <f t="shared" si="214"/>
        <v>1500</v>
      </c>
      <c r="I947" s="230"/>
      <c r="J947" s="173"/>
      <c r="K947" s="173">
        <v>858</v>
      </c>
      <c r="L947" s="173">
        <v>2358</v>
      </c>
      <c r="M947" s="173">
        <v>1128</v>
      </c>
      <c r="N947" s="88">
        <v>1500</v>
      </c>
      <c r="P947" s="185"/>
      <c r="Q947" s="170"/>
      <c r="R947"/>
      <c r="S947"/>
      <c r="T947"/>
      <c r="U947"/>
    </row>
    <row r="948" spans="1:21" ht="14.1" customHeight="1" x14ac:dyDescent="0.2">
      <c r="A948" s="78" t="s">
        <v>425</v>
      </c>
      <c r="B948" s="79"/>
      <c r="C948" s="80" t="s">
        <v>426</v>
      </c>
      <c r="D948" s="90">
        <f>+D949+D950</f>
        <v>188835</v>
      </c>
      <c r="E948" s="90">
        <f>+E949+E950</f>
        <v>197219</v>
      </c>
      <c r="F948" s="90">
        <f>+F949+F950</f>
        <v>0</v>
      </c>
      <c r="G948" s="236"/>
      <c r="H948" s="90">
        <f t="shared" si="214"/>
        <v>215271</v>
      </c>
      <c r="I948" s="289">
        <f>+I949+I950</f>
        <v>18052</v>
      </c>
      <c r="J948" s="86">
        <f>+J949+J950</f>
        <v>0</v>
      </c>
      <c r="K948" s="86">
        <f t="shared" ref="K948:M948" si="221">+K949+K950</f>
        <v>0</v>
      </c>
      <c r="L948" s="86">
        <f t="shared" si="221"/>
        <v>215271</v>
      </c>
      <c r="M948" s="86">
        <f t="shared" si="221"/>
        <v>181542.3</v>
      </c>
      <c r="N948" s="250">
        <f>+N949+N950</f>
        <v>215271</v>
      </c>
      <c r="O948" s="161"/>
      <c r="P948" s="185"/>
      <c r="Q948" s="170"/>
      <c r="R948"/>
      <c r="S948"/>
      <c r="T948"/>
      <c r="U948"/>
    </row>
    <row r="949" spans="1:21" ht="14.1" customHeight="1" x14ac:dyDescent="0.2">
      <c r="A949" s="53"/>
      <c r="B949" s="60" t="s">
        <v>137</v>
      </c>
      <c r="C949" s="61" t="s">
        <v>138</v>
      </c>
      <c r="D949" s="27">
        <v>185060</v>
      </c>
      <c r="E949" s="168">
        <v>193197</v>
      </c>
      <c r="F949" s="29"/>
      <c r="G949" s="324"/>
      <c r="H949" s="172">
        <f t="shared" si="214"/>
        <v>210889</v>
      </c>
      <c r="I949" s="228">
        <v>17692</v>
      </c>
      <c r="J949" s="201"/>
      <c r="K949" s="201"/>
      <c r="L949" s="201">
        <v>210889</v>
      </c>
      <c r="M949" s="201">
        <v>177202.8</v>
      </c>
      <c r="N949" s="246">
        <v>210889</v>
      </c>
      <c r="O949" s="161"/>
      <c r="P949" s="185"/>
      <c r="Q949" s="170"/>
      <c r="R949"/>
      <c r="S949"/>
      <c r="T949"/>
      <c r="U949"/>
    </row>
    <row r="950" spans="1:21" ht="14.1" customHeight="1" x14ac:dyDescent="0.2">
      <c r="A950" s="53"/>
      <c r="B950" s="60" t="s">
        <v>139</v>
      </c>
      <c r="C950" s="61" t="s">
        <v>140</v>
      </c>
      <c r="D950" s="29">
        <f>+D951+D952</f>
        <v>3775</v>
      </c>
      <c r="E950" s="168">
        <f>+E951+E952</f>
        <v>4022</v>
      </c>
      <c r="F950" s="29"/>
      <c r="G950" s="71">
        <f>+G951+G952</f>
        <v>0</v>
      </c>
      <c r="H950" s="172">
        <f t="shared" si="214"/>
        <v>4382</v>
      </c>
      <c r="I950" s="228">
        <f>+I951+I952</f>
        <v>360</v>
      </c>
      <c r="J950" s="201"/>
      <c r="K950" s="201"/>
      <c r="L950" s="201">
        <v>4382</v>
      </c>
      <c r="M950" s="201">
        <v>4339.5</v>
      </c>
      <c r="N950" s="246">
        <f>+N951+N952</f>
        <v>4382</v>
      </c>
      <c r="O950" s="161"/>
      <c r="Q950" s="170"/>
      <c r="R950"/>
      <c r="S950"/>
      <c r="T950"/>
      <c r="U950"/>
    </row>
    <row r="951" spans="1:21" ht="14.1" customHeight="1" x14ac:dyDescent="0.2">
      <c r="A951" s="53"/>
      <c r="B951" s="54">
        <v>5504</v>
      </c>
      <c r="C951" s="55" t="s">
        <v>154</v>
      </c>
      <c r="D951" s="28">
        <v>757</v>
      </c>
      <c r="E951" s="172">
        <v>980</v>
      </c>
      <c r="F951" s="28"/>
      <c r="G951" s="324"/>
      <c r="H951" s="172">
        <f t="shared" si="214"/>
        <v>1040</v>
      </c>
      <c r="I951" s="230">
        <v>60</v>
      </c>
      <c r="J951" s="173"/>
      <c r="K951" s="173"/>
      <c r="L951" s="173">
        <v>1040</v>
      </c>
      <c r="M951" s="173">
        <v>903.49</v>
      </c>
      <c r="N951" s="251">
        <v>1040</v>
      </c>
      <c r="O951" s="161"/>
      <c r="P951" s="185"/>
      <c r="Q951" s="170"/>
      <c r="R951"/>
      <c r="S951"/>
      <c r="T951"/>
      <c r="U951"/>
    </row>
    <row r="952" spans="1:21" ht="14.1" customHeight="1" x14ac:dyDescent="0.2">
      <c r="A952" s="53"/>
      <c r="B952" s="54">
        <v>5524</v>
      </c>
      <c r="C952" s="55" t="s">
        <v>427</v>
      </c>
      <c r="D952" s="28">
        <v>3018</v>
      </c>
      <c r="E952" s="172">
        <v>3042</v>
      </c>
      <c r="F952" s="43"/>
      <c r="G952" s="323"/>
      <c r="H952" s="172">
        <f t="shared" si="214"/>
        <v>3342</v>
      </c>
      <c r="I952" s="350">
        <v>300</v>
      </c>
      <c r="J952" s="173"/>
      <c r="K952" s="173"/>
      <c r="L952" s="173">
        <v>3342</v>
      </c>
      <c r="M952" s="173">
        <v>3436.01</v>
      </c>
      <c r="N952" s="251">
        <v>3342</v>
      </c>
      <c r="O952" s="161"/>
      <c r="Q952" s="170"/>
      <c r="R952"/>
      <c r="S952"/>
      <c r="T952"/>
      <c r="U952"/>
    </row>
    <row r="953" spans="1:21" ht="14.1" customHeight="1" x14ac:dyDescent="0.2">
      <c r="A953" s="93" t="s">
        <v>420</v>
      </c>
      <c r="B953" s="79"/>
      <c r="C953" s="80" t="s">
        <v>428</v>
      </c>
      <c r="D953" s="90">
        <f t="shared" ref="D953:G953" si="222">+D954</f>
        <v>0</v>
      </c>
      <c r="E953" s="90">
        <f t="shared" si="222"/>
        <v>0</v>
      </c>
      <c r="F953" s="90">
        <f t="shared" si="222"/>
        <v>0</v>
      </c>
      <c r="G953" s="86">
        <f t="shared" si="222"/>
        <v>0</v>
      </c>
      <c r="H953" s="90">
        <f>E953+I953</f>
        <v>25700</v>
      </c>
      <c r="I953" s="289">
        <f>+I954</f>
        <v>25700</v>
      </c>
      <c r="J953" s="86">
        <f>+J954</f>
        <v>0</v>
      </c>
      <c r="K953" s="86">
        <f t="shared" ref="K953:M953" si="223">+K954</f>
        <v>0</v>
      </c>
      <c r="L953" s="86">
        <f t="shared" si="223"/>
        <v>25700</v>
      </c>
      <c r="M953" s="86">
        <f t="shared" si="223"/>
        <v>23549</v>
      </c>
      <c r="N953" s="250">
        <f>+N954</f>
        <v>25700</v>
      </c>
      <c r="O953" s="161"/>
      <c r="P953" s="185"/>
      <c r="Q953" s="170"/>
      <c r="R953"/>
      <c r="S953"/>
      <c r="T953"/>
      <c r="U953"/>
    </row>
    <row r="954" spans="1:21" ht="14.1" customHeight="1" x14ac:dyDescent="0.2">
      <c r="A954" s="53"/>
      <c r="B954" s="60" t="s">
        <v>137</v>
      </c>
      <c r="C954" s="61" t="s">
        <v>182</v>
      </c>
      <c r="D954" s="29"/>
      <c r="E954" s="168"/>
      <c r="F954" s="29"/>
      <c r="G954" s="324"/>
      <c r="H954" s="172"/>
      <c r="I954" s="228">
        <v>25700</v>
      </c>
      <c r="J954" s="201"/>
      <c r="K954" s="201"/>
      <c r="L954" s="201">
        <v>25700</v>
      </c>
      <c r="M954" s="201">
        <v>23549</v>
      </c>
      <c r="N954" s="246">
        <v>25700</v>
      </c>
      <c r="O954" s="161"/>
      <c r="P954" s="185"/>
      <c r="Q954" s="170"/>
      <c r="R954"/>
      <c r="S954"/>
      <c r="T954"/>
      <c r="U954"/>
    </row>
    <row r="955" spans="1:21" ht="14.1" customHeight="1" x14ac:dyDescent="0.2">
      <c r="A955" s="78" t="s">
        <v>429</v>
      </c>
      <c r="B955" s="79"/>
      <c r="C955" s="104" t="s">
        <v>430</v>
      </c>
      <c r="D955" s="92">
        <f>+D956</f>
        <v>338444</v>
      </c>
      <c r="E955" s="90">
        <f>+E956</f>
        <v>315500</v>
      </c>
      <c r="F955" s="90"/>
      <c r="G955" s="86"/>
      <c r="H955" s="90">
        <f t="shared" si="214"/>
        <v>315500</v>
      </c>
      <c r="I955" s="289"/>
      <c r="J955" s="86"/>
      <c r="K955" s="86">
        <f>+K956</f>
        <v>50000</v>
      </c>
      <c r="L955" s="86">
        <f t="shared" ref="L955:M955" si="224">+L956</f>
        <v>365500</v>
      </c>
      <c r="M955" s="86">
        <f t="shared" si="224"/>
        <v>327823</v>
      </c>
      <c r="N955" s="250">
        <f>+N956</f>
        <v>350000</v>
      </c>
      <c r="O955" s="161"/>
      <c r="P955" s="185"/>
      <c r="Q955" s="170"/>
      <c r="R955"/>
      <c r="S955"/>
      <c r="T955"/>
      <c r="U955"/>
    </row>
    <row r="956" spans="1:21" ht="14.1" customHeight="1" x14ac:dyDescent="0.2">
      <c r="A956" s="53"/>
      <c r="B956" s="54">
        <v>55</v>
      </c>
      <c r="C956" s="55" t="s">
        <v>140</v>
      </c>
      <c r="D956" s="28">
        <v>338444</v>
      </c>
      <c r="E956" s="172">
        <v>315500</v>
      </c>
      <c r="F956" s="35"/>
      <c r="G956" s="333"/>
      <c r="H956" s="172">
        <f t="shared" si="214"/>
        <v>315500</v>
      </c>
      <c r="J956" s="173"/>
      <c r="K956" s="173">
        <v>50000</v>
      </c>
      <c r="L956" s="173">
        <v>365500</v>
      </c>
      <c r="M956" s="173">
        <v>327823</v>
      </c>
      <c r="N956" s="251">
        <v>350000</v>
      </c>
      <c r="O956" s="161"/>
      <c r="P956" s="185"/>
      <c r="Q956" s="170"/>
      <c r="R956"/>
      <c r="S956"/>
      <c r="T956"/>
      <c r="U956"/>
    </row>
    <row r="957" spans="1:21" ht="14.1" customHeight="1" x14ac:dyDescent="0.2">
      <c r="A957" s="78" t="s">
        <v>431</v>
      </c>
      <c r="B957" s="79"/>
      <c r="C957" s="80" t="s">
        <v>432</v>
      </c>
      <c r="D957" s="90">
        <f>+D958+D959</f>
        <v>265558</v>
      </c>
      <c r="E957" s="90">
        <f>+E958+E959</f>
        <v>255609</v>
      </c>
      <c r="F957" s="90">
        <f>+F958+F959</f>
        <v>0</v>
      </c>
      <c r="G957" s="236"/>
      <c r="H957" s="90">
        <f t="shared" si="214"/>
        <v>229259</v>
      </c>
      <c r="I957" s="289">
        <f>+I958+I959</f>
        <v>-26350</v>
      </c>
      <c r="J957" s="86">
        <f>+J958+J959</f>
        <v>-8000</v>
      </c>
      <c r="K957" s="86">
        <f t="shared" ref="K957:M957" si="225">+K958+K959</f>
        <v>20315</v>
      </c>
      <c r="L957" s="86">
        <f t="shared" si="225"/>
        <v>241574</v>
      </c>
      <c r="M957" s="86">
        <f t="shared" si="225"/>
        <v>203021.52000000002</v>
      </c>
      <c r="N957" s="89">
        <f>+N958+N959</f>
        <v>264877</v>
      </c>
      <c r="O957" s="161"/>
      <c r="P957" s="185"/>
      <c r="Q957" s="170"/>
      <c r="R957"/>
      <c r="S957"/>
      <c r="T957"/>
      <c r="U957"/>
    </row>
    <row r="958" spans="1:21" ht="14.1" customHeight="1" x14ac:dyDescent="0.2">
      <c r="A958" s="53"/>
      <c r="B958" s="54" t="s">
        <v>137</v>
      </c>
      <c r="C958" s="61" t="s">
        <v>138</v>
      </c>
      <c r="D958" s="27">
        <v>111240</v>
      </c>
      <c r="E958" s="168">
        <v>120409</v>
      </c>
      <c r="F958" s="29"/>
      <c r="G958" s="324"/>
      <c r="H958" s="172">
        <f t="shared" si="214"/>
        <v>124059</v>
      </c>
      <c r="I958" s="228">
        <v>3650</v>
      </c>
      <c r="J958" s="201">
        <v>-5000</v>
      </c>
      <c r="K958" s="201"/>
      <c r="L958" s="201">
        <v>119059</v>
      </c>
      <c r="M958" s="201">
        <v>106941.96</v>
      </c>
      <c r="N958" s="252">
        <v>123077</v>
      </c>
      <c r="O958" s="186"/>
      <c r="P958" s="185"/>
      <c r="Q958" s="170"/>
      <c r="R958"/>
      <c r="S958"/>
      <c r="T958"/>
      <c r="U958"/>
    </row>
    <row r="959" spans="1:21" ht="14.1" customHeight="1" x14ac:dyDescent="0.2">
      <c r="A959" s="53"/>
      <c r="B959" s="54" t="s">
        <v>139</v>
      </c>
      <c r="C959" s="61" t="s">
        <v>140</v>
      </c>
      <c r="D959" s="29">
        <f>+D960+D961+D962+D963+D973+D974+D975+D976+D977+D978+D979+D981</f>
        <v>154318</v>
      </c>
      <c r="E959" s="168">
        <f>+E960+E962+E963+E973+E974+E975+E976+E977+E978+E979+E981</f>
        <v>135200</v>
      </c>
      <c r="F959" s="29">
        <f>+F960+F962+F963+F973+F974+F975+F976+F977+F978+F979+F981</f>
        <v>0</v>
      </c>
      <c r="G959" s="324"/>
      <c r="H959" s="172">
        <f t="shared" si="214"/>
        <v>105200</v>
      </c>
      <c r="I959" s="228">
        <f>+I960+I962+I963+I973+I974+I975+I976+I977+I978+I979+I981</f>
        <v>-30000</v>
      </c>
      <c r="J959" s="201">
        <f>+J960+J961+J962+J963+J973+J974+J975+J976+J977+J978+J979+J981</f>
        <v>-3000</v>
      </c>
      <c r="K959" s="201">
        <f t="shared" ref="K959:M959" si="226">+K960+K961+K962+K963+K973+K974+K975+K976+K977+K978+K979+K981</f>
        <v>20315</v>
      </c>
      <c r="L959" s="201">
        <f t="shared" si="226"/>
        <v>122515</v>
      </c>
      <c r="M959" s="201">
        <f t="shared" si="226"/>
        <v>96079.56</v>
      </c>
      <c r="N959" s="245">
        <f>+N960+N961+N962+N963+N973+N974+N975+N976+N977+N978+N979+N981</f>
        <v>141800</v>
      </c>
      <c r="O959" s="161"/>
      <c r="P959" s="185"/>
      <c r="Q959" s="170"/>
      <c r="R959"/>
      <c r="S959"/>
      <c r="T959"/>
      <c r="U959"/>
    </row>
    <row r="960" spans="1:21" ht="14.1" customHeight="1" x14ac:dyDescent="0.2">
      <c r="A960" s="53"/>
      <c r="B960" s="54">
        <v>5500</v>
      </c>
      <c r="C960" s="55" t="s">
        <v>281</v>
      </c>
      <c r="D960" s="28">
        <v>3432</v>
      </c>
      <c r="E960" s="172">
        <v>4400</v>
      </c>
      <c r="F960" s="28"/>
      <c r="G960" s="324"/>
      <c r="H960" s="172">
        <f t="shared" si="214"/>
        <v>4400</v>
      </c>
      <c r="I960" s="230"/>
      <c r="J960" s="173">
        <v>-1000</v>
      </c>
      <c r="K960" s="173"/>
      <c r="L960" s="173">
        <v>3400</v>
      </c>
      <c r="M960" s="173">
        <v>3358</v>
      </c>
      <c r="N960" s="251">
        <v>4400</v>
      </c>
      <c r="O960" s="161"/>
      <c r="P960" s="185"/>
      <c r="Q960" s="170"/>
      <c r="R960"/>
      <c r="S960"/>
      <c r="T960"/>
      <c r="U960"/>
    </row>
    <row r="961" spans="1:21" ht="14.1" customHeight="1" x14ac:dyDescent="0.2">
      <c r="A961" s="53"/>
      <c r="B961" s="54">
        <v>5503</v>
      </c>
      <c r="C961" s="55" t="s">
        <v>143</v>
      </c>
      <c r="D961" s="28">
        <v>1750</v>
      </c>
      <c r="E961" s="172"/>
      <c r="F961" s="28"/>
      <c r="G961" s="324"/>
      <c r="H961" s="172">
        <f t="shared" si="214"/>
        <v>0</v>
      </c>
      <c r="I961" s="230"/>
      <c r="J961" s="173"/>
      <c r="K961" s="173"/>
      <c r="L961" s="173"/>
      <c r="M961" s="173"/>
      <c r="N961" s="251">
        <v>700</v>
      </c>
      <c r="O961" s="161"/>
      <c r="P961" s="185"/>
      <c r="Q961" s="170"/>
      <c r="R961"/>
      <c r="S961"/>
      <c r="T961"/>
      <c r="U961"/>
    </row>
    <row r="962" spans="1:21" ht="14.1" customHeight="1" x14ac:dyDescent="0.2">
      <c r="A962" s="53"/>
      <c r="B962" s="54">
        <v>5504</v>
      </c>
      <c r="C962" s="55" t="s">
        <v>261</v>
      </c>
      <c r="D962" s="28">
        <v>519</v>
      </c>
      <c r="E962" s="172">
        <v>2200</v>
      </c>
      <c r="F962" s="28"/>
      <c r="G962" s="324"/>
      <c r="H962" s="172">
        <f t="shared" si="214"/>
        <v>2200</v>
      </c>
      <c r="I962" s="230"/>
      <c r="J962" s="173"/>
      <c r="K962" s="173"/>
      <c r="L962" s="173">
        <v>2200</v>
      </c>
      <c r="M962" s="173">
        <v>1548</v>
      </c>
      <c r="N962" s="251">
        <v>1500</v>
      </c>
      <c r="O962" s="161"/>
      <c r="P962" s="185"/>
      <c r="Q962" s="170"/>
      <c r="R962"/>
      <c r="S962"/>
      <c r="T962"/>
      <c r="U962"/>
    </row>
    <row r="963" spans="1:21" ht="14.1" customHeight="1" x14ac:dyDescent="0.2">
      <c r="A963" s="53"/>
      <c r="B963" s="54">
        <v>5511</v>
      </c>
      <c r="C963" s="55" t="s">
        <v>433</v>
      </c>
      <c r="D963" s="28">
        <f>SUM(D964:D972)</f>
        <v>82615</v>
      </c>
      <c r="E963" s="172">
        <f>SUM(E964:E972)</f>
        <v>85800</v>
      </c>
      <c r="F963" s="28"/>
      <c r="G963" s="324"/>
      <c r="H963" s="172">
        <f t="shared" si="214"/>
        <v>55800</v>
      </c>
      <c r="I963" s="230">
        <v>-30000</v>
      </c>
      <c r="J963" s="173">
        <f>SUM(J964:J972)</f>
        <v>0</v>
      </c>
      <c r="K963" s="173"/>
      <c r="L963" s="173">
        <v>55800</v>
      </c>
      <c r="M963" s="173">
        <v>34813.980000000003</v>
      </c>
      <c r="N963" s="247">
        <f>SUM(N964:N972)</f>
        <v>89800</v>
      </c>
      <c r="O963" s="161"/>
      <c r="P963" s="185"/>
      <c r="Q963" s="170"/>
      <c r="R963"/>
      <c r="S963"/>
      <c r="T963"/>
      <c r="U963"/>
    </row>
    <row r="964" spans="1:21" ht="14.1" customHeight="1" x14ac:dyDescent="0.2">
      <c r="A964" s="53"/>
      <c r="B964" s="54"/>
      <c r="C964" s="115" t="s">
        <v>265</v>
      </c>
      <c r="D964" s="116">
        <v>42295</v>
      </c>
      <c r="E964" s="191">
        <v>65000</v>
      </c>
      <c r="F964" s="28"/>
      <c r="G964" s="324"/>
      <c r="H964" s="172">
        <f t="shared" si="214"/>
        <v>65000</v>
      </c>
      <c r="I964" s="230"/>
      <c r="J964" s="173"/>
      <c r="K964" s="173"/>
      <c r="L964" s="173">
        <v>0</v>
      </c>
      <c r="M964" s="173">
        <v>14361.88</v>
      </c>
      <c r="N964" s="251">
        <v>65000</v>
      </c>
      <c r="O964" s="186"/>
      <c r="P964" s="185"/>
      <c r="Q964" s="170"/>
      <c r="R964"/>
      <c r="S964"/>
      <c r="T964"/>
      <c r="U964"/>
    </row>
    <row r="965" spans="1:21" ht="14.1" customHeight="1" x14ac:dyDescent="0.2">
      <c r="A965" s="53"/>
      <c r="B965" s="54"/>
      <c r="C965" s="115" t="s">
        <v>266</v>
      </c>
      <c r="D965" s="116">
        <v>4403</v>
      </c>
      <c r="E965" s="191">
        <v>8000</v>
      </c>
      <c r="F965" s="28"/>
      <c r="G965" s="324"/>
      <c r="H965" s="172">
        <f t="shared" si="214"/>
        <v>8000</v>
      </c>
      <c r="I965" s="230"/>
      <c r="J965" s="173"/>
      <c r="K965" s="173"/>
      <c r="L965" s="173">
        <v>0</v>
      </c>
      <c r="M965" s="173">
        <v>6065.39</v>
      </c>
      <c r="N965" s="251">
        <v>10000</v>
      </c>
      <c r="O965" s="161"/>
      <c r="P965" s="185"/>
      <c r="Q965" s="170"/>
      <c r="R965"/>
      <c r="S965"/>
      <c r="T965"/>
      <c r="U965"/>
    </row>
    <row r="966" spans="1:21" ht="14.1" customHeight="1" x14ac:dyDescent="0.2">
      <c r="A966" s="53"/>
      <c r="B966" s="54"/>
      <c r="C966" s="115" t="s">
        <v>267</v>
      </c>
      <c r="D966" s="116">
        <v>1315</v>
      </c>
      <c r="E966" s="191">
        <v>2500</v>
      </c>
      <c r="F966" s="28"/>
      <c r="G966" s="324"/>
      <c r="H966" s="172">
        <f t="shared" si="214"/>
        <v>2500</v>
      </c>
      <c r="I966" s="230"/>
      <c r="J966" s="173"/>
      <c r="K966" s="173"/>
      <c r="L966" s="173">
        <v>0</v>
      </c>
      <c r="M966" s="173">
        <v>1338.58</v>
      </c>
      <c r="N966" s="251">
        <v>2500</v>
      </c>
      <c r="O966" s="161"/>
      <c r="P966" s="185"/>
      <c r="Q966" s="170"/>
      <c r="R966"/>
      <c r="S966"/>
      <c r="T966"/>
      <c r="U966"/>
    </row>
    <row r="967" spans="1:21" ht="14.1" customHeight="1" x14ac:dyDescent="0.2">
      <c r="A967" s="53"/>
      <c r="B967" s="54"/>
      <c r="C967" s="115" t="s">
        <v>416</v>
      </c>
      <c r="D967" s="116">
        <v>4379</v>
      </c>
      <c r="E967" s="191">
        <v>4000</v>
      </c>
      <c r="F967" s="28"/>
      <c r="G967" s="324"/>
      <c r="H967" s="172">
        <f t="shared" si="214"/>
        <v>4000</v>
      </c>
      <c r="I967" s="230"/>
      <c r="J967" s="173"/>
      <c r="K967" s="173"/>
      <c r="L967" s="173">
        <v>0</v>
      </c>
      <c r="M967" s="173">
        <v>7438.78</v>
      </c>
      <c r="N967" s="251">
        <v>4000</v>
      </c>
      <c r="O967" s="161"/>
      <c r="P967" s="185"/>
      <c r="Q967" s="170"/>
      <c r="R967"/>
      <c r="S967"/>
      <c r="T967"/>
      <c r="U967"/>
    </row>
    <row r="968" spans="1:21" ht="14.1" customHeight="1" x14ac:dyDescent="0.2">
      <c r="A968" s="53"/>
      <c r="B968" s="54"/>
      <c r="C968" s="115" t="s">
        <v>269</v>
      </c>
      <c r="D968" s="116">
        <v>3246</v>
      </c>
      <c r="E968" s="191">
        <v>3000</v>
      </c>
      <c r="F968" s="28"/>
      <c r="G968" s="324"/>
      <c r="H968" s="172">
        <f t="shared" si="214"/>
        <v>3000</v>
      </c>
      <c r="I968" s="230"/>
      <c r="J968" s="173"/>
      <c r="K968" s="173"/>
      <c r="L968" s="173">
        <v>0</v>
      </c>
      <c r="M968" s="173">
        <v>3122.17</v>
      </c>
      <c r="N968" s="251">
        <v>4000</v>
      </c>
      <c r="O968" s="161"/>
      <c r="P968" s="185"/>
      <c r="Q968" s="170"/>
      <c r="R968"/>
      <c r="S968"/>
      <c r="T968"/>
      <c r="U968"/>
    </row>
    <row r="969" spans="1:21" ht="14.1" customHeight="1" x14ac:dyDescent="0.2">
      <c r="A969" s="53"/>
      <c r="B969" s="54"/>
      <c r="C969" s="115" t="s">
        <v>270</v>
      </c>
      <c r="D969" s="116">
        <v>135</v>
      </c>
      <c r="E969" s="191">
        <v>1000</v>
      </c>
      <c r="F969" s="28"/>
      <c r="G969" s="324"/>
      <c r="H969" s="172">
        <f t="shared" si="214"/>
        <v>1000</v>
      </c>
      <c r="I969" s="230"/>
      <c r="J969" s="173"/>
      <c r="K969" s="173"/>
      <c r="L969" s="173">
        <v>0</v>
      </c>
      <c r="M969" s="173">
        <v>1425.18</v>
      </c>
      <c r="N969" s="251">
        <v>1000</v>
      </c>
      <c r="O969" s="161"/>
      <c r="P969" s="185"/>
      <c r="Q969" s="170"/>
      <c r="R969"/>
      <c r="S969"/>
      <c r="T969"/>
      <c r="U969"/>
    </row>
    <row r="970" spans="1:21" ht="14.1" customHeight="1" x14ac:dyDescent="0.2">
      <c r="A970" s="53"/>
      <c r="B970" s="54"/>
      <c r="C970" s="115" t="s">
        <v>272</v>
      </c>
      <c r="D970" s="116">
        <v>25236</v>
      </c>
      <c r="E970" s="191">
        <v>1000</v>
      </c>
      <c r="F970" s="28"/>
      <c r="G970" s="324"/>
      <c r="H970" s="172">
        <f t="shared" si="214"/>
        <v>1000</v>
      </c>
      <c r="I970" s="230"/>
      <c r="J970" s="173"/>
      <c r="K970" s="173"/>
      <c r="L970" s="173"/>
      <c r="M970" s="173"/>
      <c r="N970" s="251">
        <v>2000</v>
      </c>
      <c r="O970" s="161"/>
      <c r="P970" s="185"/>
      <c r="Q970" s="170"/>
      <c r="R970"/>
      <c r="S970"/>
      <c r="T970"/>
      <c r="U970"/>
    </row>
    <row r="971" spans="1:21" ht="14.1" customHeight="1" x14ac:dyDescent="0.2">
      <c r="A971" s="53"/>
      <c r="B971" s="54"/>
      <c r="C971" s="115" t="s">
        <v>273</v>
      </c>
      <c r="D971" s="116">
        <v>628</v>
      </c>
      <c r="E971" s="191">
        <v>500</v>
      </c>
      <c r="F971" s="28"/>
      <c r="G971" s="324"/>
      <c r="H971" s="172">
        <f t="shared" si="214"/>
        <v>500</v>
      </c>
      <c r="I971" s="230"/>
      <c r="J971" s="173"/>
      <c r="K971" s="173"/>
      <c r="L971" s="173"/>
      <c r="M971" s="173">
        <v>882</v>
      </c>
      <c r="N971" s="251">
        <v>500</v>
      </c>
      <c r="O971" s="161"/>
      <c r="P971" s="185"/>
      <c r="Q971" s="170"/>
      <c r="R971"/>
      <c r="S971"/>
      <c r="T971"/>
      <c r="U971"/>
    </row>
    <row r="972" spans="1:21" ht="14.1" customHeight="1" x14ac:dyDescent="0.2">
      <c r="A972" s="53"/>
      <c r="B972" s="54"/>
      <c r="C972" s="115" t="s">
        <v>274</v>
      </c>
      <c r="D972" s="116">
        <v>978</v>
      </c>
      <c r="E972" s="191">
        <v>800</v>
      </c>
      <c r="F972" s="28"/>
      <c r="G972" s="324"/>
      <c r="H972" s="172">
        <f t="shared" si="214"/>
        <v>800</v>
      </c>
      <c r="I972" s="230"/>
      <c r="J972" s="173"/>
      <c r="K972" s="173"/>
      <c r="L972" s="173"/>
      <c r="M972" s="173">
        <v>180</v>
      </c>
      <c r="N972" s="251">
        <v>800</v>
      </c>
      <c r="O972" s="161"/>
      <c r="P972" s="185"/>
      <c r="Q972" s="170"/>
      <c r="R972"/>
      <c r="S972"/>
      <c r="T972"/>
      <c r="U972"/>
    </row>
    <row r="973" spans="1:21" ht="14.1" customHeight="1" x14ac:dyDescent="0.2">
      <c r="A973" s="53"/>
      <c r="B973" s="54">
        <v>5513</v>
      </c>
      <c r="C973" s="55" t="s">
        <v>434</v>
      </c>
      <c r="D973" s="28">
        <v>8774</v>
      </c>
      <c r="E973" s="172">
        <v>9400</v>
      </c>
      <c r="F973" s="28"/>
      <c r="G973" s="324"/>
      <c r="H973" s="172">
        <f t="shared" si="214"/>
        <v>9400</v>
      </c>
      <c r="I973" s="230"/>
      <c r="J973" s="173"/>
      <c r="K973" s="173"/>
      <c r="L973" s="173">
        <v>9400</v>
      </c>
      <c r="M973" s="173">
        <v>7710</v>
      </c>
      <c r="N973" s="251">
        <v>9400</v>
      </c>
      <c r="O973" s="161"/>
      <c r="P973" s="185"/>
      <c r="Q973" s="170"/>
      <c r="R973"/>
      <c r="S973"/>
      <c r="T973"/>
      <c r="U973"/>
    </row>
    <row r="974" spans="1:21" ht="14.1" customHeight="1" x14ac:dyDescent="0.2">
      <c r="A974" s="53"/>
      <c r="B974" s="54">
        <v>5514</v>
      </c>
      <c r="C974" s="55" t="s">
        <v>435</v>
      </c>
      <c r="D974" s="28">
        <v>14407</v>
      </c>
      <c r="E974" s="172">
        <v>16000</v>
      </c>
      <c r="F974" s="28"/>
      <c r="G974" s="324"/>
      <c r="H974" s="172">
        <f t="shared" si="214"/>
        <v>16000</v>
      </c>
      <c r="I974" s="230"/>
      <c r="J974" s="173"/>
      <c r="K974" s="173"/>
      <c r="L974" s="173">
        <v>16000</v>
      </c>
      <c r="M974" s="173">
        <v>16147.86</v>
      </c>
      <c r="N974" s="251">
        <v>12000</v>
      </c>
      <c r="O974" s="161"/>
      <c r="P974" s="185"/>
      <c r="Q974" s="170"/>
      <c r="R974"/>
      <c r="S974"/>
      <c r="T974"/>
      <c r="U974"/>
    </row>
    <row r="975" spans="1:21" ht="14.1" customHeight="1" x14ac:dyDescent="0.2">
      <c r="A975" s="53"/>
      <c r="B975" s="54">
        <v>5515</v>
      </c>
      <c r="C975" s="55" t="s">
        <v>436</v>
      </c>
      <c r="D975" s="28">
        <v>6909</v>
      </c>
      <c r="E975" s="172">
        <v>0</v>
      </c>
      <c r="F975" s="28"/>
      <c r="G975" s="324"/>
      <c r="H975" s="172">
        <f t="shared" si="214"/>
        <v>0</v>
      </c>
      <c r="I975" s="230"/>
      <c r="J975" s="173"/>
      <c r="K975" s="173">
        <v>20000</v>
      </c>
      <c r="L975" s="173">
        <v>20000</v>
      </c>
      <c r="M975" s="173">
        <v>20122.84</v>
      </c>
      <c r="N975" s="251">
        <v>4000</v>
      </c>
      <c r="O975" s="161"/>
      <c r="P975" s="185"/>
      <c r="Q975" s="170"/>
      <c r="R975"/>
      <c r="S975"/>
      <c r="T975"/>
      <c r="U975"/>
    </row>
    <row r="976" spans="1:21" ht="14.1" customHeight="1" x14ac:dyDescent="0.2">
      <c r="A976" s="53"/>
      <c r="B976" s="54">
        <v>5521</v>
      </c>
      <c r="C976" s="55" t="s">
        <v>301</v>
      </c>
      <c r="D976" s="28">
        <v>414</v>
      </c>
      <c r="E976" s="172"/>
      <c r="F976" s="28"/>
      <c r="G976" s="324"/>
      <c r="H976" s="172">
        <f t="shared" si="214"/>
        <v>0</v>
      </c>
      <c r="I976" s="230"/>
      <c r="J976" s="173"/>
      <c r="K976" s="173"/>
      <c r="L976" s="173"/>
      <c r="M976" s="173"/>
      <c r="N976" s="251">
        <v>0</v>
      </c>
      <c r="O976" s="161"/>
      <c r="P976" s="185"/>
      <c r="Q976" s="170"/>
      <c r="R976"/>
      <c r="S976"/>
      <c r="T976"/>
      <c r="U976"/>
    </row>
    <row r="977" spans="1:21" ht="14.1" customHeight="1" x14ac:dyDescent="0.2">
      <c r="A977" s="53"/>
      <c r="B977" s="54">
        <v>5522</v>
      </c>
      <c r="C977" s="55" t="s">
        <v>173</v>
      </c>
      <c r="D977" s="28">
        <v>388</v>
      </c>
      <c r="E977" s="172">
        <v>400</v>
      </c>
      <c r="F977" s="28"/>
      <c r="G977" s="324"/>
      <c r="H977" s="172">
        <f t="shared" si="214"/>
        <v>400</v>
      </c>
      <c r="I977" s="230"/>
      <c r="J977" s="173"/>
      <c r="K977" s="173"/>
      <c r="L977" s="173">
        <v>400</v>
      </c>
      <c r="M977" s="173">
        <v>672</v>
      </c>
      <c r="N977" s="251">
        <v>400</v>
      </c>
      <c r="O977" s="161"/>
      <c r="P977" s="185"/>
      <c r="Q977" s="170"/>
      <c r="R977"/>
      <c r="S977"/>
      <c r="T977"/>
      <c r="U977"/>
    </row>
    <row r="978" spans="1:21" ht="14.1" customHeight="1" x14ac:dyDescent="0.2">
      <c r="A978" s="53"/>
      <c r="B978" s="54">
        <v>5524</v>
      </c>
      <c r="C978" s="55" t="s">
        <v>390</v>
      </c>
      <c r="D978" s="28">
        <v>15189</v>
      </c>
      <c r="E978" s="172">
        <v>6400</v>
      </c>
      <c r="F978" s="28"/>
      <c r="G978" s="324"/>
      <c r="H978" s="172">
        <f t="shared" si="214"/>
        <v>6400</v>
      </c>
      <c r="I978" s="230"/>
      <c r="J978" s="173">
        <v>-1000</v>
      </c>
      <c r="K978" s="173"/>
      <c r="L978" s="173">
        <v>5400</v>
      </c>
      <c r="M978" s="173">
        <v>3744.43</v>
      </c>
      <c r="N978" s="251">
        <v>10000</v>
      </c>
      <c r="O978" s="161"/>
      <c r="P978" s="185"/>
      <c r="Q978" s="170"/>
      <c r="R978"/>
      <c r="S978"/>
      <c r="T978"/>
      <c r="U978"/>
    </row>
    <row r="979" spans="1:21" ht="14.1" customHeight="1" x14ac:dyDescent="0.2">
      <c r="A979" s="53"/>
      <c r="B979" s="54">
        <v>5525</v>
      </c>
      <c r="C979" s="55" t="s">
        <v>340</v>
      </c>
      <c r="D979" s="28">
        <v>7710</v>
      </c>
      <c r="E979" s="172">
        <v>4600</v>
      </c>
      <c r="F979" s="28"/>
      <c r="G979" s="324"/>
      <c r="H979" s="172">
        <f t="shared" si="214"/>
        <v>4600</v>
      </c>
      <c r="I979" s="230"/>
      <c r="J979" s="173">
        <v>-1000</v>
      </c>
      <c r="K979" s="173"/>
      <c r="L979" s="173">
        <v>3600</v>
      </c>
      <c r="M979" s="173">
        <v>2624.89</v>
      </c>
      <c r="N979" s="251">
        <v>3600</v>
      </c>
      <c r="O979" s="161"/>
      <c r="P979" s="185"/>
      <c r="Q979" s="170"/>
      <c r="R979"/>
      <c r="S979"/>
      <c r="T979"/>
      <c r="U979"/>
    </row>
    <row r="980" spans="1:21" ht="14.1" customHeight="1" x14ac:dyDescent="0.2">
      <c r="A980" s="53"/>
      <c r="B980" s="54">
        <v>5532</v>
      </c>
      <c r="C980" s="55" t="s">
        <v>437</v>
      </c>
      <c r="D980" s="28"/>
      <c r="E980" s="172"/>
      <c r="F980" s="28"/>
      <c r="G980" s="324"/>
      <c r="H980" s="172"/>
      <c r="I980" s="230"/>
      <c r="J980" s="173"/>
      <c r="K980" s="173"/>
      <c r="L980" s="173">
        <v>0</v>
      </c>
      <c r="M980" s="173">
        <v>58</v>
      </c>
      <c r="N980" s="251"/>
      <c r="O980" s="161"/>
      <c r="P980" s="185"/>
      <c r="Q980" s="170"/>
      <c r="R980"/>
      <c r="S980"/>
      <c r="T980"/>
      <c r="U980"/>
    </row>
    <row r="981" spans="1:21" ht="14.1" customHeight="1" x14ac:dyDescent="0.2">
      <c r="A981" s="53"/>
      <c r="B981" s="54">
        <v>5540</v>
      </c>
      <c r="C981" s="204" t="s">
        <v>296</v>
      </c>
      <c r="D981" s="28">
        <v>12211</v>
      </c>
      <c r="E981" s="172">
        <v>6000</v>
      </c>
      <c r="F981" s="28"/>
      <c r="G981" s="324"/>
      <c r="H981" s="172">
        <f t="shared" si="214"/>
        <v>6000</v>
      </c>
      <c r="I981" s="230"/>
      <c r="J981" s="173"/>
      <c r="K981" s="173">
        <v>315</v>
      </c>
      <c r="L981" s="173">
        <v>6315</v>
      </c>
      <c r="M981" s="173">
        <v>5337.56</v>
      </c>
      <c r="N981" s="253">
        <v>6000</v>
      </c>
      <c r="O981" s="161"/>
      <c r="P981" s="185"/>
      <c r="Q981" s="170"/>
      <c r="R981"/>
      <c r="S981"/>
      <c r="T981"/>
      <c r="U981"/>
    </row>
    <row r="982" spans="1:21" ht="14.1" customHeight="1" x14ac:dyDescent="0.2">
      <c r="A982" s="78" t="s">
        <v>438</v>
      </c>
      <c r="B982" s="79"/>
      <c r="C982" s="80" t="s">
        <v>439</v>
      </c>
      <c r="D982" s="90">
        <f>+D983+D984</f>
        <v>427675</v>
      </c>
      <c r="E982" s="90">
        <f>+E983+E984</f>
        <v>440772</v>
      </c>
      <c r="F982" s="90">
        <f>+F983+F984</f>
        <v>0</v>
      </c>
      <c r="G982" s="288">
        <v>0</v>
      </c>
      <c r="H982" s="90">
        <f t="shared" si="214"/>
        <v>438415</v>
      </c>
      <c r="I982" s="289">
        <f>+I983+I984</f>
        <v>-2357</v>
      </c>
      <c r="J982" s="86">
        <f>+J983+J984</f>
        <v>0</v>
      </c>
      <c r="K982" s="86">
        <f t="shared" ref="K982:M982" si="227">+K983+K984</f>
        <v>0</v>
      </c>
      <c r="L982" s="86">
        <f t="shared" si="227"/>
        <v>438415</v>
      </c>
      <c r="M982" s="86">
        <f t="shared" si="227"/>
        <v>371798.33</v>
      </c>
      <c r="N982" s="250">
        <f>+N983+N984</f>
        <v>438415</v>
      </c>
      <c r="O982" s="161"/>
      <c r="P982" s="185"/>
      <c r="Q982" s="170"/>
      <c r="R982"/>
      <c r="S982"/>
      <c r="T982"/>
      <c r="U982"/>
    </row>
    <row r="983" spans="1:21" ht="14.1" customHeight="1" x14ac:dyDescent="0.2">
      <c r="A983" s="53"/>
      <c r="B983" s="60" t="s">
        <v>137</v>
      </c>
      <c r="C983" s="61" t="s">
        <v>138</v>
      </c>
      <c r="D983" s="27">
        <v>417238</v>
      </c>
      <c r="E983" s="168">
        <v>430332</v>
      </c>
      <c r="F983" s="111"/>
      <c r="G983" s="324"/>
      <c r="H983" s="172">
        <f t="shared" si="214"/>
        <v>427550</v>
      </c>
      <c r="I983" s="228">
        <v>-2782</v>
      </c>
      <c r="J983" s="201"/>
      <c r="K983" s="201"/>
      <c r="L983" s="201">
        <v>427550</v>
      </c>
      <c r="M983" s="201">
        <v>365401.39</v>
      </c>
      <c r="N983" s="246">
        <v>427550</v>
      </c>
      <c r="O983" s="161"/>
      <c r="P983" s="185"/>
      <c r="Q983" s="170"/>
      <c r="R983"/>
      <c r="S983"/>
      <c r="T983"/>
      <c r="U983"/>
    </row>
    <row r="984" spans="1:21" ht="14.1" customHeight="1" x14ac:dyDescent="0.2">
      <c r="A984" s="53"/>
      <c r="B984" s="60" t="s">
        <v>139</v>
      </c>
      <c r="C984" s="61" t="s">
        <v>140</v>
      </c>
      <c r="D984" s="29">
        <f>+D985+D986</f>
        <v>10437</v>
      </c>
      <c r="E984" s="168">
        <f>+E985+E986</f>
        <v>10440</v>
      </c>
      <c r="F984" s="111">
        <f>+F985+F986</f>
        <v>0</v>
      </c>
      <c r="G984" s="101">
        <f t="shared" ref="G984:I984" si="228">+G985+G986</f>
        <v>0</v>
      </c>
      <c r="H984" s="172">
        <f t="shared" si="214"/>
        <v>10865</v>
      </c>
      <c r="I984" s="228">
        <f t="shared" si="228"/>
        <v>425</v>
      </c>
      <c r="J984" s="201"/>
      <c r="K984" s="201"/>
      <c r="L984" s="201">
        <v>10865</v>
      </c>
      <c r="M984" s="201">
        <v>6396.94</v>
      </c>
      <c r="N984" s="246">
        <f>+N985+N986</f>
        <v>10865</v>
      </c>
      <c r="O984" s="161"/>
      <c r="P984" s="185"/>
      <c r="Q984" s="170"/>
      <c r="R984"/>
      <c r="S984"/>
      <c r="T984"/>
      <c r="U984"/>
    </row>
    <row r="985" spans="1:21" ht="14.1" customHeight="1" x14ac:dyDescent="0.2">
      <c r="A985" s="53"/>
      <c r="B985" s="54">
        <v>5504</v>
      </c>
      <c r="C985" s="55" t="s">
        <v>154</v>
      </c>
      <c r="D985" s="28">
        <v>2089</v>
      </c>
      <c r="E985" s="172">
        <v>2089</v>
      </c>
      <c r="F985" s="64"/>
      <c r="G985" s="324"/>
      <c r="H985" s="172">
        <f t="shared" si="214"/>
        <v>2123</v>
      </c>
      <c r="I985" s="230">
        <v>34</v>
      </c>
      <c r="J985" s="173"/>
      <c r="K985" s="173"/>
      <c r="L985" s="173">
        <v>2123</v>
      </c>
      <c r="M985" s="173">
        <v>1242</v>
      </c>
      <c r="N985" s="251">
        <v>2123</v>
      </c>
      <c r="O985" s="161"/>
      <c r="P985" s="185"/>
      <c r="Q985" s="170"/>
      <c r="R985"/>
      <c r="S985"/>
      <c r="T985"/>
      <c r="U985"/>
    </row>
    <row r="986" spans="1:21" ht="14.1" customHeight="1" x14ac:dyDescent="0.2">
      <c r="A986" s="53"/>
      <c r="B986" s="54">
        <v>5524</v>
      </c>
      <c r="C986" s="55" t="s">
        <v>427</v>
      </c>
      <c r="D986" s="28">
        <v>8348</v>
      </c>
      <c r="E986" s="172">
        <v>8351</v>
      </c>
      <c r="F986" s="64"/>
      <c r="G986" s="324"/>
      <c r="H986" s="172">
        <f t="shared" ref="H986:H1058" si="229">E986+I986</f>
        <v>8742</v>
      </c>
      <c r="I986" s="230">
        <v>391</v>
      </c>
      <c r="J986" s="173"/>
      <c r="K986" s="173"/>
      <c r="L986" s="173">
        <v>8742</v>
      </c>
      <c r="M986" s="173">
        <v>5154.9399999999996</v>
      </c>
      <c r="N986" s="251">
        <v>8742</v>
      </c>
      <c r="O986" s="161"/>
      <c r="P986" s="185"/>
      <c r="Q986" s="170"/>
      <c r="R986"/>
      <c r="S986"/>
      <c r="T986"/>
      <c r="U986"/>
    </row>
    <row r="987" spans="1:21" ht="14.1" customHeight="1" x14ac:dyDescent="0.2">
      <c r="A987" s="93" t="s">
        <v>420</v>
      </c>
      <c r="B987" s="79"/>
      <c r="C987" s="80" t="s">
        <v>440</v>
      </c>
      <c r="D987" s="90">
        <f t="shared" ref="D987:I987" si="230">+D988</f>
        <v>0</v>
      </c>
      <c r="E987" s="90">
        <f t="shared" si="230"/>
        <v>0</v>
      </c>
      <c r="F987" s="90">
        <f t="shared" si="230"/>
        <v>0</v>
      </c>
      <c r="G987" s="86">
        <f t="shared" si="230"/>
        <v>0</v>
      </c>
      <c r="H987" s="90">
        <f t="shared" si="230"/>
        <v>56200</v>
      </c>
      <c r="I987" s="289">
        <f t="shared" si="230"/>
        <v>56200</v>
      </c>
      <c r="J987" s="86">
        <f>+J988</f>
        <v>0</v>
      </c>
      <c r="K987" s="86">
        <f t="shared" ref="K987:M987" si="231">+K988</f>
        <v>0</v>
      </c>
      <c r="L987" s="86">
        <f t="shared" si="231"/>
        <v>56200</v>
      </c>
      <c r="M987" s="86">
        <f t="shared" si="231"/>
        <v>50857.49</v>
      </c>
      <c r="N987" s="250">
        <f>+N988</f>
        <v>56200</v>
      </c>
      <c r="O987" s="161"/>
      <c r="P987" s="185"/>
      <c r="Q987" s="170"/>
      <c r="R987"/>
      <c r="S987"/>
      <c r="T987"/>
      <c r="U987"/>
    </row>
    <row r="988" spans="1:21" ht="14.1" customHeight="1" x14ac:dyDescent="0.2">
      <c r="A988" s="53"/>
      <c r="B988" s="60" t="s">
        <v>137</v>
      </c>
      <c r="C988" s="61" t="s">
        <v>182</v>
      </c>
      <c r="D988" s="29"/>
      <c r="E988" s="168"/>
      <c r="F988" s="29"/>
      <c r="G988" s="324"/>
      <c r="H988" s="172">
        <f>+I988</f>
        <v>56200</v>
      </c>
      <c r="I988" s="228">
        <v>56200</v>
      </c>
      <c r="J988" s="201"/>
      <c r="K988" s="201"/>
      <c r="L988" s="201">
        <v>56200</v>
      </c>
      <c r="M988" s="201">
        <v>50857.49</v>
      </c>
      <c r="N988" s="251">
        <v>56200</v>
      </c>
      <c r="O988" s="161"/>
      <c r="P988" s="185"/>
      <c r="Q988" s="170"/>
      <c r="R988"/>
      <c r="S988"/>
      <c r="T988"/>
      <c r="U988"/>
    </row>
    <row r="989" spans="1:21" ht="14.1" customHeight="1" x14ac:dyDescent="0.2">
      <c r="A989" s="78" t="s">
        <v>429</v>
      </c>
      <c r="B989" s="79"/>
      <c r="C989" s="80" t="s">
        <v>441</v>
      </c>
      <c r="D989" s="90">
        <f>+D990+D991</f>
        <v>160035</v>
      </c>
      <c r="E989" s="90">
        <f>+E990+E991</f>
        <v>170674</v>
      </c>
      <c r="F989" s="90">
        <f>+F990+F991</f>
        <v>0</v>
      </c>
      <c r="G989" s="288"/>
      <c r="H989" s="90">
        <f t="shared" si="229"/>
        <v>186856</v>
      </c>
      <c r="I989" s="289">
        <f>+I990+I991</f>
        <v>16182</v>
      </c>
      <c r="J989" s="86">
        <f>+J990+J991</f>
        <v>-10511</v>
      </c>
      <c r="K989" s="86">
        <f t="shared" ref="K989:M989" si="232">+K990+K991</f>
        <v>3425</v>
      </c>
      <c r="L989" s="86">
        <f t="shared" si="232"/>
        <v>179770</v>
      </c>
      <c r="M989" s="86">
        <f t="shared" si="232"/>
        <v>150654.88</v>
      </c>
      <c r="N989" s="250">
        <f>+N990+N991</f>
        <v>185756</v>
      </c>
      <c r="O989" s="161"/>
      <c r="P989" s="185"/>
      <c r="Q989" s="170"/>
      <c r="R989"/>
      <c r="S989"/>
      <c r="T989"/>
      <c r="U989"/>
    </row>
    <row r="990" spans="1:21" ht="14.1" customHeight="1" x14ac:dyDescent="0.2">
      <c r="A990" s="53" t="s">
        <v>442</v>
      </c>
      <c r="B990" s="60" t="s">
        <v>137</v>
      </c>
      <c r="C990" s="61" t="s">
        <v>138</v>
      </c>
      <c r="D990" s="27">
        <v>89372</v>
      </c>
      <c r="E990" s="168">
        <v>85374</v>
      </c>
      <c r="F990" s="29"/>
      <c r="G990" s="324"/>
      <c r="H990" s="172">
        <f t="shared" si="229"/>
        <v>102056</v>
      </c>
      <c r="I990" s="228">
        <v>16682</v>
      </c>
      <c r="J990" s="201">
        <v>-12000</v>
      </c>
      <c r="K990" s="201"/>
      <c r="L990" s="201">
        <v>90056</v>
      </c>
      <c r="M990" s="201">
        <v>78276.479999999996</v>
      </c>
      <c r="N990" s="246">
        <v>102056</v>
      </c>
      <c r="O990" s="161"/>
      <c r="P990" s="185"/>
      <c r="Q990" s="170"/>
      <c r="R990"/>
      <c r="S990"/>
      <c r="T990"/>
      <c r="U990"/>
    </row>
    <row r="991" spans="1:21" ht="14.1" customHeight="1" x14ac:dyDescent="0.2">
      <c r="A991" s="53"/>
      <c r="B991" s="60" t="s">
        <v>139</v>
      </c>
      <c r="C991" s="61" t="s">
        <v>140</v>
      </c>
      <c r="D991" s="29">
        <f t="shared" ref="D991" si="233">+D992+D993+D994+D995+D1005+D1006+D1007+D1010+D1012+D1013+D1014</f>
        <v>70663</v>
      </c>
      <c r="E991" s="168">
        <f>+E992+E994+E995+E1005+E1006+E1007+E1010+E1012+E1013+E1014</f>
        <v>85300</v>
      </c>
      <c r="F991" s="29">
        <f>+F992+F994+F995+F1005+F1006+F1007+F1010+F1012+F1013+F1014</f>
        <v>0</v>
      </c>
      <c r="G991" s="324"/>
      <c r="H991" s="172">
        <f t="shared" si="229"/>
        <v>84800</v>
      </c>
      <c r="I991" s="228">
        <f>+I992+I994+I995+I1005+I1006+I1007+I1010+I1012+I1013+I1014</f>
        <v>-500</v>
      </c>
      <c r="J991" s="201">
        <f>+J992+J993+J994+J995+J1005+J1006+J1007+J1010+J1012+J1013+J1014</f>
        <v>1489</v>
      </c>
      <c r="K991" s="201">
        <f>+K992+K993+K994+K995+K1005+K1006+K1007+K1010+K1012+K1013+K1014</f>
        <v>3425</v>
      </c>
      <c r="L991" s="201">
        <f t="shared" ref="L991" si="234">+L992+L993+L994+L995+L1005+L1006+L1007+L1010+L1012+L1013+L1014</f>
        <v>89714</v>
      </c>
      <c r="M991" s="201">
        <f>+M992+M993+M994+M995+M1005+M1006+M1007+M1008+M1009+M1010+M1011+M1012+M1013+M1014</f>
        <v>72378.399999999994</v>
      </c>
      <c r="N991" s="246">
        <f>+N992+N993+N994+N995+N1005+N1006+N1007+N1010+N1012+N1013+N1014</f>
        <v>83700</v>
      </c>
      <c r="O991" s="161"/>
      <c r="P991" s="170"/>
      <c r="Q991" s="170"/>
      <c r="R991"/>
      <c r="S991"/>
      <c r="T991"/>
      <c r="U991"/>
    </row>
    <row r="992" spans="1:21" ht="14.1" customHeight="1" x14ac:dyDescent="0.2">
      <c r="A992" s="53"/>
      <c r="B992" s="54">
        <v>5500</v>
      </c>
      <c r="C992" s="55" t="s">
        <v>215</v>
      </c>
      <c r="D992" s="28">
        <v>2328</v>
      </c>
      <c r="E992" s="172">
        <v>3000</v>
      </c>
      <c r="F992" s="28"/>
      <c r="G992" s="324"/>
      <c r="H992" s="172">
        <f t="shared" si="229"/>
        <v>3000</v>
      </c>
      <c r="I992" s="230"/>
      <c r="J992" s="173"/>
      <c r="K992" s="173"/>
      <c r="L992" s="173">
        <v>3000</v>
      </c>
      <c r="M992" s="173">
        <v>3174</v>
      </c>
      <c r="N992" s="251">
        <v>3200</v>
      </c>
      <c r="O992" s="161"/>
      <c r="P992" s="170"/>
      <c r="Q992" s="170"/>
      <c r="R992"/>
      <c r="S992"/>
      <c r="T992"/>
      <c r="U992"/>
    </row>
    <row r="993" spans="1:21" ht="14.1" customHeight="1" x14ac:dyDescent="0.2">
      <c r="A993" s="53"/>
      <c r="B993" s="54">
        <v>5503</v>
      </c>
      <c r="C993" s="55" t="s">
        <v>143</v>
      </c>
      <c r="D993" s="28">
        <v>600</v>
      </c>
      <c r="E993" s="172"/>
      <c r="F993" s="28"/>
      <c r="G993" s="324"/>
      <c r="H993" s="172">
        <f t="shared" si="229"/>
        <v>0</v>
      </c>
      <c r="I993" s="230"/>
      <c r="J993" s="173"/>
      <c r="K993" s="173"/>
      <c r="L993" s="173"/>
      <c r="M993" s="173"/>
      <c r="N993" s="251">
        <v>0</v>
      </c>
      <c r="O993" s="161"/>
      <c r="P993" s="170"/>
      <c r="Q993" s="170"/>
      <c r="R993"/>
      <c r="S993"/>
      <c r="T993"/>
      <c r="U993"/>
    </row>
    <row r="994" spans="1:21" ht="14.1" customHeight="1" x14ac:dyDescent="0.2">
      <c r="A994" s="53"/>
      <c r="B994" s="54">
        <v>5504</v>
      </c>
      <c r="C994" s="55" t="s">
        <v>154</v>
      </c>
      <c r="D994" s="28">
        <v>321</v>
      </c>
      <c r="E994" s="172">
        <v>500</v>
      </c>
      <c r="F994" s="28"/>
      <c r="G994" s="324"/>
      <c r="H994" s="172">
        <f t="shared" si="229"/>
        <v>500</v>
      </c>
      <c r="I994" s="230"/>
      <c r="J994" s="173"/>
      <c r="K994" s="173"/>
      <c r="L994" s="173">
        <v>500</v>
      </c>
      <c r="M994" s="173">
        <v>1058</v>
      </c>
      <c r="N994" s="251">
        <v>500</v>
      </c>
      <c r="O994" s="161"/>
      <c r="P994" s="170"/>
      <c r="Q994" s="170"/>
      <c r="R994"/>
      <c r="S994"/>
      <c r="T994"/>
      <c r="U994"/>
    </row>
    <row r="995" spans="1:21" ht="14.1" customHeight="1" x14ac:dyDescent="0.2">
      <c r="A995" s="53"/>
      <c r="B995" s="54">
        <v>5511</v>
      </c>
      <c r="C995" s="55" t="s">
        <v>411</v>
      </c>
      <c r="D995" s="28">
        <f>SUM(D996:D1004)</f>
        <v>36205</v>
      </c>
      <c r="E995" s="172">
        <f>SUM(E996:E1000)</f>
        <v>45500</v>
      </c>
      <c r="F995" s="28"/>
      <c r="G995" s="324"/>
      <c r="H995" s="172">
        <f t="shared" si="229"/>
        <v>45500</v>
      </c>
      <c r="I995" s="230"/>
      <c r="J995" s="173">
        <v>-10000</v>
      </c>
      <c r="K995" s="173">
        <v>2925</v>
      </c>
      <c r="L995" s="173">
        <v>38425</v>
      </c>
      <c r="M995" s="173">
        <v>37786.639999999999</v>
      </c>
      <c r="N995" s="251">
        <f>+N996+N997+N998+N999+N1000+N1001+N1002+N1003+N1004</f>
        <v>46200</v>
      </c>
      <c r="O995" s="161"/>
      <c r="P995" s="170"/>
      <c r="Q995" s="170"/>
      <c r="R995"/>
      <c r="S995"/>
      <c r="T995"/>
      <c r="U995"/>
    </row>
    <row r="996" spans="1:21" ht="14.1" customHeight="1" x14ac:dyDescent="0.2">
      <c r="A996" s="53"/>
      <c r="B996" s="54"/>
      <c r="C996" s="115" t="s">
        <v>265</v>
      </c>
      <c r="D996" s="116"/>
      <c r="E996" s="191">
        <v>3500</v>
      </c>
      <c r="F996" s="28"/>
      <c r="G996" s="324"/>
      <c r="H996" s="172">
        <f t="shared" si="229"/>
        <v>3500</v>
      </c>
      <c r="I996" s="230"/>
      <c r="J996" s="173"/>
      <c r="K996" s="173"/>
      <c r="L996" s="173">
        <v>0</v>
      </c>
      <c r="M996" s="173">
        <v>2360.2800000000002</v>
      </c>
      <c r="N996" s="251">
        <v>3500</v>
      </c>
      <c r="O996" s="161"/>
      <c r="P996" s="170"/>
      <c r="Q996" s="170"/>
      <c r="R996"/>
      <c r="S996"/>
      <c r="T996"/>
      <c r="U996"/>
    </row>
    <row r="997" spans="1:21" ht="14.1" customHeight="1" x14ac:dyDescent="0.2">
      <c r="A997" s="53"/>
      <c r="B997" s="54"/>
      <c r="C997" s="115" t="s">
        <v>266</v>
      </c>
      <c r="D997" s="116">
        <v>25100</v>
      </c>
      <c r="E997" s="191">
        <v>26000</v>
      </c>
      <c r="F997" s="28"/>
      <c r="G997" s="324"/>
      <c r="H997" s="172">
        <f t="shared" si="229"/>
        <v>26000</v>
      </c>
      <c r="I997" s="230"/>
      <c r="J997" s="173"/>
      <c r="K997" s="173"/>
      <c r="L997" s="173">
        <v>0</v>
      </c>
      <c r="M997" s="173">
        <v>18420.47</v>
      </c>
      <c r="N997" s="251">
        <v>26000</v>
      </c>
      <c r="O997" s="161"/>
      <c r="P997" s="170"/>
      <c r="Q997" s="170"/>
      <c r="R997"/>
      <c r="S997"/>
      <c r="T997"/>
      <c r="U997"/>
    </row>
    <row r="998" spans="1:21" ht="14.1" customHeight="1" x14ac:dyDescent="0.2">
      <c r="A998" s="53"/>
      <c r="B998" s="54"/>
      <c r="C998" s="115" t="s">
        <v>267</v>
      </c>
      <c r="D998" s="116">
        <v>854</v>
      </c>
      <c r="E998" s="191">
        <v>1200</v>
      </c>
      <c r="F998" s="28"/>
      <c r="G998" s="324"/>
      <c r="H998" s="172">
        <f t="shared" si="229"/>
        <v>1200</v>
      </c>
      <c r="I998" s="230"/>
      <c r="J998" s="173"/>
      <c r="K998" s="173"/>
      <c r="L998" s="173">
        <v>0</v>
      </c>
      <c r="M998" s="173">
        <v>741.66</v>
      </c>
      <c r="N998" s="251">
        <v>1200</v>
      </c>
      <c r="O998" s="161"/>
      <c r="P998" s="170"/>
      <c r="Q998" s="170"/>
      <c r="R998"/>
      <c r="S998"/>
      <c r="T998"/>
      <c r="U998"/>
    </row>
    <row r="999" spans="1:21" ht="14.1" customHeight="1" x14ac:dyDescent="0.2">
      <c r="A999" s="53"/>
      <c r="B999" s="54"/>
      <c r="C999" s="115" t="s">
        <v>416</v>
      </c>
      <c r="D999" s="116">
        <v>5681</v>
      </c>
      <c r="E999" s="191">
        <v>5000</v>
      </c>
      <c r="F999" s="28"/>
      <c r="G999" s="324"/>
      <c r="H999" s="172">
        <f t="shared" si="229"/>
        <v>5000</v>
      </c>
      <c r="I999" s="230"/>
      <c r="J999" s="173"/>
      <c r="K999" s="173"/>
      <c r="L999" s="173">
        <v>0</v>
      </c>
      <c r="M999" s="173">
        <v>4804</v>
      </c>
      <c r="N999" s="251">
        <v>5000</v>
      </c>
      <c r="O999" s="161"/>
      <c r="P999" s="170"/>
      <c r="Q999" s="170"/>
      <c r="R999"/>
      <c r="S999"/>
      <c r="T999"/>
      <c r="U999"/>
    </row>
    <row r="1000" spans="1:21" ht="14.1" customHeight="1" x14ac:dyDescent="0.2">
      <c r="A1000" s="53"/>
      <c r="B1000" s="54"/>
      <c r="C1000" s="115" t="s">
        <v>269</v>
      </c>
      <c r="D1000" s="116">
        <v>3154</v>
      </c>
      <c r="E1000" s="191">
        <v>9800</v>
      </c>
      <c r="F1000" s="28"/>
      <c r="G1000" s="324"/>
      <c r="H1000" s="172">
        <f t="shared" si="229"/>
        <v>9800</v>
      </c>
      <c r="I1000" s="230"/>
      <c r="J1000" s="173"/>
      <c r="K1000" s="173"/>
      <c r="L1000" s="173">
        <v>0</v>
      </c>
      <c r="M1000" s="173">
        <v>1550.2</v>
      </c>
      <c r="N1000" s="251">
        <v>10000</v>
      </c>
      <c r="O1000" s="161"/>
      <c r="P1000" s="170"/>
      <c r="Q1000" s="170"/>
      <c r="R1000"/>
      <c r="S1000"/>
      <c r="T1000"/>
      <c r="U1000"/>
    </row>
    <row r="1001" spans="1:21" ht="14.1" customHeight="1" x14ac:dyDescent="0.2">
      <c r="A1001" s="53"/>
      <c r="B1001" s="54"/>
      <c r="C1001" s="115" t="s">
        <v>443</v>
      </c>
      <c r="D1001" s="116">
        <v>135</v>
      </c>
      <c r="E1001" s="191"/>
      <c r="F1001" s="28"/>
      <c r="G1001" s="324"/>
      <c r="H1001" s="172">
        <f t="shared" si="229"/>
        <v>0</v>
      </c>
      <c r="I1001" s="230"/>
      <c r="J1001" s="173"/>
      <c r="K1001" s="173"/>
      <c r="L1001" s="173">
        <v>0</v>
      </c>
      <c r="M1001" s="173">
        <v>229.68</v>
      </c>
      <c r="N1001" s="251">
        <v>0</v>
      </c>
      <c r="O1001" s="161"/>
      <c r="P1001" s="170"/>
      <c r="Q1001" s="170"/>
      <c r="R1001"/>
      <c r="S1001"/>
      <c r="T1001"/>
      <c r="U1001"/>
    </row>
    <row r="1002" spans="1:21" ht="14.1" customHeight="1" x14ac:dyDescent="0.2">
      <c r="A1002" s="53"/>
      <c r="B1002" s="54"/>
      <c r="C1002" s="115" t="s">
        <v>444</v>
      </c>
      <c r="D1002" s="116">
        <v>181</v>
      </c>
      <c r="E1002" s="191"/>
      <c r="F1002" s="28"/>
      <c r="G1002" s="324"/>
      <c r="H1002" s="172">
        <f t="shared" si="229"/>
        <v>0</v>
      </c>
      <c r="I1002" s="230"/>
      <c r="J1002" s="173"/>
      <c r="K1002" s="173"/>
      <c r="L1002" s="173">
        <v>0</v>
      </c>
      <c r="M1002" s="173">
        <v>9074.7999999999993</v>
      </c>
      <c r="N1002" s="251">
        <v>0</v>
      </c>
      <c r="O1002" s="161"/>
      <c r="P1002" s="170"/>
      <c r="Q1002" s="170"/>
      <c r="R1002"/>
      <c r="S1002"/>
      <c r="T1002"/>
      <c r="U1002"/>
    </row>
    <row r="1003" spans="1:21" ht="14.1" customHeight="1" x14ac:dyDescent="0.2">
      <c r="A1003" s="53"/>
      <c r="B1003" s="54"/>
      <c r="C1003" s="115" t="s">
        <v>731</v>
      </c>
      <c r="D1003" s="116">
        <v>162</v>
      </c>
      <c r="E1003" s="191"/>
      <c r="F1003" s="28"/>
      <c r="G1003" s="324"/>
      <c r="H1003" s="172">
        <f t="shared" si="229"/>
        <v>0</v>
      </c>
      <c r="I1003" s="230"/>
      <c r="J1003" s="173"/>
      <c r="K1003" s="173"/>
      <c r="L1003" s="173"/>
      <c r="M1003" s="173">
        <v>78</v>
      </c>
      <c r="N1003" s="251">
        <v>0</v>
      </c>
      <c r="O1003" s="161"/>
      <c r="P1003" s="170"/>
      <c r="Q1003" s="170"/>
      <c r="R1003"/>
      <c r="S1003"/>
      <c r="T1003"/>
      <c r="U1003"/>
    </row>
    <row r="1004" spans="1:21" ht="14.1" customHeight="1" x14ac:dyDescent="0.2">
      <c r="A1004" s="53"/>
      <c r="B1004" s="54"/>
      <c r="C1004" s="115" t="s">
        <v>726</v>
      </c>
      <c r="D1004" s="116">
        <v>938</v>
      </c>
      <c r="E1004" s="191"/>
      <c r="F1004" s="28"/>
      <c r="G1004" s="324"/>
      <c r="H1004" s="172">
        <f t="shared" si="229"/>
        <v>0</v>
      </c>
      <c r="I1004" s="230"/>
      <c r="J1004" s="173"/>
      <c r="K1004" s="173"/>
      <c r="L1004" s="173"/>
      <c r="M1004" s="173">
        <v>560</v>
      </c>
      <c r="N1004" s="251">
        <v>500</v>
      </c>
      <c r="O1004" s="161"/>
      <c r="P1004" s="170"/>
      <c r="Q1004" s="170"/>
      <c r="R1004"/>
      <c r="S1004"/>
      <c r="T1004"/>
      <c r="U1004"/>
    </row>
    <row r="1005" spans="1:21" ht="14.1" customHeight="1" x14ac:dyDescent="0.2">
      <c r="A1005" s="53"/>
      <c r="B1005" s="54">
        <v>5513</v>
      </c>
      <c r="C1005" s="55" t="s">
        <v>286</v>
      </c>
      <c r="D1005" s="28">
        <v>1223</v>
      </c>
      <c r="E1005" s="172">
        <v>2000</v>
      </c>
      <c r="F1005" s="28"/>
      <c r="G1005" s="324"/>
      <c r="H1005" s="172">
        <f t="shared" si="229"/>
        <v>1500</v>
      </c>
      <c r="I1005" s="230">
        <v>-500</v>
      </c>
      <c r="J1005" s="173"/>
      <c r="K1005" s="173"/>
      <c r="L1005" s="173">
        <v>1500</v>
      </c>
      <c r="M1005" s="173">
        <v>853</v>
      </c>
      <c r="N1005" s="251">
        <v>2000</v>
      </c>
      <c r="O1005" s="161"/>
      <c r="P1005" s="170"/>
      <c r="Q1005" s="170"/>
      <c r="R1005"/>
      <c r="S1005"/>
      <c r="T1005"/>
      <c r="U1005"/>
    </row>
    <row r="1006" spans="1:21" ht="14.1" customHeight="1" x14ac:dyDescent="0.2">
      <c r="A1006" s="53"/>
      <c r="B1006" s="54">
        <v>5514</v>
      </c>
      <c r="C1006" s="55" t="s">
        <v>338</v>
      </c>
      <c r="D1006" s="28">
        <v>11735</v>
      </c>
      <c r="E1006" s="172">
        <v>16000</v>
      </c>
      <c r="F1006" s="28"/>
      <c r="G1006" s="324"/>
      <c r="H1006" s="172">
        <f t="shared" si="229"/>
        <v>16000</v>
      </c>
      <c r="I1006" s="230"/>
      <c r="J1006" s="173"/>
      <c r="K1006" s="173"/>
      <c r="L1006" s="173">
        <v>16000</v>
      </c>
      <c r="M1006" s="173">
        <v>13902.83</v>
      </c>
      <c r="N1006" s="251">
        <v>16000</v>
      </c>
      <c r="O1006" s="161"/>
      <c r="P1006" s="170"/>
      <c r="Q1006" s="170"/>
      <c r="R1006"/>
      <c r="S1006"/>
      <c r="T1006"/>
      <c r="U1006"/>
    </row>
    <row r="1007" spans="1:21" ht="14.1" customHeight="1" x14ac:dyDescent="0.2">
      <c r="A1007" s="53"/>
      <c r="B1007" s="54">
        <v>5515</v>
      </c>
      <c r="C1007" s="55" t="s">
        <v>339</v>
      </c>
      <c r="D1007" s="28">
        <v>5498</v>
      </c>
      <c r="E1007" s="172">
        <v>5500</v>
      </c>
      <c r="F1007" s="28"/>
      <c r="G1007" s="324"/>
      <c r="H1007" s="172">
        <f t="shared" si="229"/>
        <v>5500</v>
      </c>
      <c r="I1007" s="230"/>
      <c r="J1007" s="173">
        <v>3300</v>
      </c>
      <c r="K1007" s="173"/>
      <c r="L1007" s="173">
        <v>8800</v>
      </c>
      <c r="M1007" s="173">
        <v>4246.84</v>
      </c>
      <c r="N1007" s="251">
        <v>5500</v>
      </c>
      <c r="O1007" s="161"/>
      <c r="P1007" s="170"/>
      <c r="Q1007" s="170"/>
      <c r="R1007"/>
      <c r="S1007"/>
      <c r="T1007"/>
    </row>
    <row r="1008" spans="1:21" ht="14.1" customHeight="1" x14ac:dyDescent="0.2">
      <c r="A1008" s="53"/>
      <c r="B1008" s="54">
        <v>5516</v>
      </c>
      <c r="C1008" s="96" t="s">
        <v>171</v>
      </c>
      <c r="D1008" s="28"/>
      <c r="E1008" s="172"/>
      <c r="F1008" s="28"/>
      <c r="G1008" s="324"/>
      <c r="H1008" s="172"/>
      <c r="I1008" s="230"/>
      <c r="J1008" s="173"/>
      <c r="K1008" s="173"/>
      <c r="L1008" s="173">
        <v>0</v>
      </c>
      <c r="M1008" s="173">
        <v>2037.6</v>
      </c>
      <c r="N1008" s="251"/>
      <c r="O1008" s="161"/>
      <c r="P1008" s="170"/>
      <c r="Q1008" s="170"/>
      <c r="R1008"/>
      <c r="S1008"/>
      <c r="T1008"/>
    </row>
    <row r="1009" spans="1:21" ht="14.1" customHeight="1" x14ac:dyDescent="0.2">
      <c r="A1009" s="53"/>
      <c r="B1009" s="54">
        <v>5521</v>
      </c>
      <c r="C1009" s="55" t="s">
        <v>303</v>
      </c>
      <c r="D1009" s="28"/>
      <c r="E1009" s="172"/>
      <c r="F1009" s="28"/>
      <c r="G1009" s="324"/>
      <c r="H1009" s="172"/>
      <c r="I1009" s="230"/>
      <c r="J1009" s="173"/>
      <c r="K1009" s="173"/>
      <c r="L1009" s="173"/>
      <c r="M1009" s="173">
        <v>118</v>
      </c>
      <c r="N1009" s="251"/>
      <c r="O1009" s="161"/>
      <c r="P1009" s="170"/>
      <c r="Q1009" s="170"/>
      <c r="R1009"/>
      <c r="S1009"/>
      <c r="T1009"/>
    </row>
    <row r="1010" spans="1:21" ht="14.1" customHeight="1" x14ac:dyDescent="0.2">
      <c r="A1010" s="53"/>
      <c r="B1010" s="54">
        <v>5522</v>
      </c>
      <c r="C1010" s="55" t="s">
        <v>173</v>
      </c>
      <c r="D1010" s="28">
        <v>119</v>
      </c>
      <c r="E1010" s="172">
        <v>300</v>
      </c>
      <c r="F1010" s="28"/>
      <c r="G1010" s="324"/>
      <c r="H1010" s="172">
        <f t="shared" si="229"/>
        <v>300</v>
      </c>
      <c r="I1010" s="230"/>
      <c r="J1010" s="173"/>
      <c r="K1010" s="173"/>
      <c r="L1010" s="173">
        <v>300</v>
      </c>
      <c r="M1010" s="173">
        <v>83.18</v>
      </c>
      <c r="N1010" s="251">
        <v>300</v>
      </c>
      <c r="O1010" s="161"/>
      <c r="P1010" s="170"/>
      <c r="Q1010" s="170"/>
      <c r="R1010"/>
      <c r="S1010"/>
      <c r="T1010"/>
    </row>
    <row r="1011" spans="1:21" ht="14.1" customHeight="1" x14ac:dyDescent="0.2">
      <c r="A1011" s="53"/>
      <c r="B1011" s="54">
        <v>5523</v>
      </c>
      <c r="C1011" s="55" t="s">
        <v>725</v>
      </c>
      <c r="D1011" s="28"/>
      <c r="E1011" s="172"/>
      <c r="F1011" s="28"/>
      <c r="G1011" s="324"/>
      <c r="H1011" s="172"/>
      <c r="I1011" s="230"/>
      <c r="J1011" s="173"/>
      <c r="K1011" s="173"/>
      <c r="L1011" s="173">
        <v>0</v>
      </c>
      <c r="M1011" s="173">
        <v>0</v>
      </c>
      <c r="N1011" s="251"/>
      <c r="O1011" s="161"/>
      <c r="P1011" s="170"/>
      <c r="Q1011" s="170"/>
      <c r="R1011"/>
      <c r="S1011"/>
      <c r="T1011"/>
    </row>
    <row r="1012" spans="1:21" ht="14.1" customHeight="1" x14ac:dyDescent="0.2">
      <c r="A1012" s="53"/>
      <c r="B1012" s="54">
        <v>5524</v>
      </c>
      <c r="C1012" s="204" t="s">
        <v>427</v>
      </c>
      <c r="D1012" s="28">
        <v>2481</v>
      </c>
      <c r="E1012" s="172">
        <v>3000</v>
      </c>
      <c r="F1012" s="28"/>
      <c r="G1012" s="324"/>
      <c r="H1012" s="172">
        <f t="shared" si="229"/>
        <v>3000</v>
      </c>
      <c r="I1012" s="230"/>
      <c r="J1012" s="173"/>
      <c r="K1012" s="173"/>
      <c r="L1012" s="173">
        <v>3000</v>
      </c>
      <c r="M1012" s="173">
        <v>1610</v>
      </c>
      <c r="N1012" s="251">
        <v>3000</v>
      </c>
      <c r="O1012" s="161"/>
      <c r="P1012" s="170"/>
      <c r="Q1012" s="170"/>
      <c r="R1012"/>
      <c r="S1012"/>
      <c r="T1012"/>
    </row>
    <row r="1013" spans="1:21" ht="14.1" customHeight="1" x14ac:dyDescent="0.2">
      <c r="A1013" s="53"/>
      <c r="B1013" s="54">
        <v>5525</v>
      </c>
      <c r="C1013" s="55" t="s">
        <v>445</v>
      </c>
      <c r="D1013" s="28">
        <v>3028</v>
      </c>
      <c r="E1013" s="172">
        <v>7500</v>
      </c>
      <c r="F1013" s="28"/>
      <c r="G1013" s="324"/>
      <c r="H1013" s="172">
        <f t="shared" si="229"/>
        <v>7500</v>
      </c>
      <c r="I1013" s="230"/>
      <c r="J1013" s="173"/>
      <c r="K1013" s="173"/>
      <c r="L1013" s="173">
        <v>7500</v>
      </c>
      <c r="M1013" s="173">
        <v>5769.31</v>
      </c>
      <c r="N1013" s="251">
        <v>5000</v>
      </c>
      <c r="O1013" s="161"/>
      <c r="P1013" s="170"/>
      <c r="Q1013" s="170"/>
      <c r="R1013"/>
      <c r="S1013"/>
      <c r="T1013"/>
    </row>
    <row r="1014" spans="1:21" ht="14.1" customHeight="1" x14ac:dyDescent="0.2">
      <c r="A1014" s="53"/>
      <c r="B1014" s="54">
        <v>5540</v>
      </c>
      <c r="C1014" s="55" t="s">
        <v>446</v>
      </c>
      <c r="D1014" s="28">
        <v>7125</v>
      </c>
      <c r="E1014" s="172">
        <v>2000</v>
      </c>
      <c r="F1014" s="28"/>
      <c r="G1014" s="324"/>
      <c r="H1014" s="172">
        <f t="shared" si="229"/>
        <v>2000</v>
      </c>
      <c r="I1014" s="230"/>
      <c r="J1014" s="173">
        <v>8189</v>
      </c>
      <c r="K1014" s="173">
        <v>500</v>
      </c>
      <c r="L1014" s="173">
        <v>10689</v>
      </c>
      <c r="M1014" s="173">
        <v>1739</v>
      </c>
      <c r="N1014" s="251">
        <v>2000</v>
      </c>
      <c r="O1014" s="161"/>
      <c r="P1014" s="170"/>
      <c r="Q1014" s="170"/>
      <c r="R1014"/>
      <c r="S1014"/>
      <c r="T1014"/>
    </row>
    <row r="1015" spans="1:21" ht="14.1" customHeight="1" x14ac:dyDescent="0.2">
      <c r="A1015" s="78" t="s">
        <v>447</v>
      </c>
      <c r="B1015" s="79"/>
      <c r="C1015" s="80" t="s">
        <v>448</v>
      </c>
      <c r="D1015" s="90">
        <f>+D1016+D1017</f>
        <v>287935</v>
      </c>
      <c r="E1015" s="90">
        <f>+E1016+E1017</f>
        <v>301625</v>
      </c>
      <c r="F1015" s="90">
        <f>+F1016+F1017</f>
        <v>0</v>
      </c>
      <c r="G1015" s="288"/>
      <c r="H1015" s="90">
        <f t="shared" si="229"/>
        <v>282794</v>
      </c>
      <c r="I1015" s="289">
        <f>+I1016+I1017</f>
        <v>-18831</v>
      </c>
      <c r="J1015" s="86">
        <f>+J1016+J1017</f>
        <v>0</v>
      </c>
      <c r="K1015" s="86">
        <f t="shared" ref="K1015:M1015" si="235">+K1016+K1017</f>
        <v>0</v>
      </c>
      <c r="L1015" s="86">
        <f t="shared" si="235"/>
        <v>282794</v>
      </c>
      <c r="M1015" s="86">
        <f t="shared" si="235"/>
        <v>255027.11000000002</v>
      </c>
      <c r="N1015" s="250">
        <f>+N1016+N1017</f>
        <v>282794</v>
      </c>
      <c r="O1015" s="161"/>
      <c r="P1015" s="170"/>
      <c r="Q1015" s="170"/>
      <c r="R1015"/>
      <c r="S1015"/>
      <c r="T1015"/>
    </row>
    <row r="1016" spans="1:21" ht="14.1" customHeight="1" x14ac:dyDescent="0.2">
      <c r="A1016" s="53"/>
      <c r="B1016" s="60" t="s">
        <v>137</v>
      </c>
      <c r="C1016" s="61" t="s">
        <v>138</v>
      </c>
      <c r="D1016" s="27">
        <v>283249</v>
      </c>
      <c r="E1016" s="168">
        <v>295444</v>
      </c>
      <c r="F1016" s="29"/>
      <c r="G1016" s="324"/>
      <c r="H1016" s="172">
        <f t="shared" si="229"/>
        <v>276939</v>
      </c>
      <c r="I1016" s="228">
        <v>-18505</v>
      </c>
      <c r="J1016" s="201"/>
      <c r="K1016" s="201"/>
      <c r="L1016" s="201">
        <v>276939</v>
      </c>
      <c r="M1016" s="201">
        <v>249220.29</v>
      </c>
      <c r="N1016" s="246">
        <v>276939</v>
      </c>
      <c r="O1016" s="161"/>
      <c r="P1016" s="170"/>
      <c r="Q1016" s="170"/>
      <c r="R1016"/>
      <c r="S1016"/>
      <c r="T1016"/>
    </row>
    <row r="1017" spans="1:21" ht="14.1" customHeight="1" x14ac:dyDescent="0.2">
      <c r="A1017" s="53"/>
      <c r="B1017" s="60" t="s">
        <v>139</v>
      </c>
      <c r="C1017" s="61" t="s">
        <v>140</v>
      </c>
      <c r="D1017" s="29">
        <f>+D1018+D1019</f>
        <v>4686</v>
      </c>
      <c r="E1017" s="168">
        <f>+E1018+E1019</f>
        <v>6181</v>
      </c>
      <c r="F1017" s="29">
        <f>+F1018+F1019</f>
        <v>0</v>
      </c>
      <c r="G1017" s="71">
        <f t="shared" ref="G1017:I1017" si="236">+G1018+G1019</f>
        <v>0</v>
      </c>
      <c r="H1017" s="172">
        <f t="shared" si="229"/>
        <v>5855</v>
      </c>
      <c r="I1017" s="228">
        <f t="shared" si="236"/>
        <v>-326</v>
      </c>
      <c r="J1017" s="201"/>
      <c r="K1017" s="201"/>
      <c r="L1017" s="201">
        <v>5855</v>
      </c>
      <c r="M1017" s="201">
        <v>5806.82</v>
      </c>
      <c r="N1017" s="246">
        <f>+N1018+N1019</f>
        <v>5855</v>
      </c>
      <c r="O1017" s="161"/>
      <c r="P1017" s="170"/>
      <c r="Q1017" s="170"/>
      <c r="R1017"/>
      <c r="S1017"/>
      <c r="T1017"/>
    </row>
    <row r="1018" spans="1:21" ht="14.1" customHeight="1" x14ac:dyDescent="0.2">
      <c r="A1018" s="53"/>
      <c r="B1018" s="54">
        <v>5504</v>
      </c>
      <c r="C1018" s="55" t="s">
        <v>154</v>
      </c>
      <c r="D1018" s="28">
        <v>1580</v>
      </c>
      <c r="E1018" s="172">
        <v>1456</v>
      </c>
      <c r="F1018" s="28"/>
      <c r="G1018" s="324"/>
      <c r="H1018" s="172">
        <f t="shared" si="229"/>
        <v>1356</v>
      </c>
      <c r="I1018" s="230">
        <v>-100</v>
      </c>
      <c r="J1018" s="173"/>
      <c r="K1018" s="173"/>
      <c r="L1018" s="173">
        <v>1356</v>
      </c>
      <c r="M1018" s="173">
        <v>1308</v>
      </c>
      <c r="N1018" s="251">
        <v>1356</v>
      </c>
      <c r="O1018" s="161"/>
      <c r="P1018" s="170"/>
      <c r="Q1018" s="170"/>
      <c r="R1018"/>
      <c r="S1018"/>
      <c r="T1018"/>
    </row>
    <row r="1019" spans="1:21" ht="14.1" customHeight="1" x14ac:dyDescent="0.2">
      <c r="A1019" s="53"/>
      <c r="B1019" s="54">
        <v>5524</v>
      </c>
      <c r="C1019" s="55" t="s">
        <v>390</v>
      </c>
      <c r="D1019" s="28">
        <v>3106</v>
      </c>
      <c r="E1019" s="172">
        <v>4725</v>
      </c>
      <c r="F1019" s="28"/>
      <c r="G1019" s="324"/>
      <c r="H1019" s="172">
        <f t="shared" si="229"/>
        <v>4499</v>
      </c>
      <c r="I1019" s="230">
        <v>-226</v>
      </c>
      <c r="J1019" s="173"/>
      <c r="K1019" s="173"/>
      <c r="L1019" s="173">
        <v>4499</v>
      </c>
      <c r="M1019" s="173">
        <v>4498.82</v>
      </c>
      <c r="N1019" s="251">
        <v>4499</v>
      </c>
      <c r="O1019" s="161"/>
      <c r="P1019" s="170"/>
      <c r="Q1019" s="170"/>
      <c r="R1019"/>
      <c r="S1019"/>
      <c r="T1019"/>
    </row>
    <row r="1020" spans="1:21" ht="14.1" customHeight="1" x14ac:dyDescent="0.2">
      <c r="A1020" s="93" t="s">
        <v>420</v>
      </c>
      <c r="B1020" s="79"/>
      <c r="C1020" s="80" t="s">
        <v>449</v>
      </c>
      <c r="D1020" s="90">
        <f t="shared" ref="D1020:I1020" si="237">+D1021</f>
        <v>0</v>
      </c>
      <c r="E1020" s="90">
        <f t="shared" si="237"/>
        <v>0</v>
      </c>
      <c r="F1020" s="90">
        <f t="shared" si="237"/>
        <v>0</v>
      </c>
      <c r="G1020" s="86">
        <f t="shared" si="237"/>
        <v>0</v>
      </c>
      <c r="H1020" s="90">
        <f t="shared" si="237"/>
        <v>36246</v>
      </c>
      <c r="I1020" s="289">
        <f t="shared" si="237"/>
        <v>36246</v>
      </c>
      <c r="J1020" s="86">
        <f>+J1021</f>
        <v>0</v>
      </c>
      <c r="K1020" s="86">
        <f t="shared" ref="K1020:M1020" si="238">+K1021</f>
        <v>0</v>
      </c>
      <c r="L1020" s="86">
        <f t="shared" si="238"/>
        <v>36246</v>
      </c>
      <c r="M1020" s="86">
        <f t="shared" si="238"/>
        <v>23757.73</v>
      </c>
      <c r="N1020" s="250">
        <f>+N1021</f>
        <v>36246</v>
      </c>
      <c r="O1020" s="161"/>
      <c r="P1020" s="170"/>
      <c r="Q1020" s="170"/>
      <c r="R1020"/>
      <c r="S1020"/>
      <c r="T1020"/>
    </row>
    <row r="1021" spans="1:21" ht="14.1" customHeight="1" x14ac:dyDescent="0.2">
      <c r="A1021" s="53"/>
      <c r="B1021" s="60" t="s">
        <v>137</v>
      </c>
      <c r="C1021" s="61" t="s">
        <v>182</v>
      </c>
      <c r="D1021" s="29"/>
      <c r="E1021" s="168"/>
      <c r="F1021" s="29"/>
      <c r="G1021" s="324"/>
      <c r="H1021" s="172">
        <f>+I1021</f>
        <v>36246</v>
      </c>
      <c r="I1021" s="228">
        <v>36246</v>
      </c>
      <c r="J1021" s="201"/>
      <c r="K1021" s="201"/>
      <c r="L1021" s="201">
        <v>36246</v>
      </c>
      <c r="M1021" s="201">
        <v>23757.73</v>
      </c>
      <c r="N1021" s="251">
        <v>36246</v>
      </c>
      <c r="O1021" s="161"/>
      <c r="P1021" s="170"/>
      <c r="Q1021" s="170"/>
      <c r="R1021"/>
      <c r="S1021"/>
      <c r="T1021"/>
      <c r="U1021"/>
    </row>
    <row r="1022" spans="1:21" ht="14.1" customHeight="1" x14ac:dyDescent="0.2">
      <c r="A1022" s="93" t="s">
        <v>450</v>
      </c>
      <c r="B1022" s="79"/>
      <c r="C1022" s="80" t="s">
        <v>451</v>
      </c>
      <c r="D1022" s="90">
        <f>+D1023+D1024</f>
        <v>872302</v>
      </c>
      <c r="E1022" s="90">
        <f>+E1023+E1024</f>
        <v>853562</v>
      </c>
      <c r="F1022" s="90">
        <f>+F1023+F1024</f>
        <v>0</v>
      </c>
      <c r="G1022" s="288"/>
      <c r="H1022" s="90">
        <f t="shared" si="229"/>
        <v>833348</v>
      </c>
      <c r="I1022" s="289">
        <f>+I1023+I1024</f>
        <v>-20214</v>
      </c>
      <c r="J1022" s="86">
        <f>+J1023+J1024</f>
        <v>0</v>
      </c>
      <c r="K1022" s="86">
        <f t="shared" ref="K1022:M1022" si="239">+K1023+K1024</f>
        <v>0</v>
      </c>
      <c r="L1022" s="86">
        <f t="shared" si="239"/>
        <v>833348</v>
      </c>
      <c r="M1022" s="86">
        <f t="shared" si="239"/>
        <v>745375.35</v>
      </c>
      <c r="N1022" s="250">
        <f>+N1023+N1024</f>
        <v>833348</v>
      </c>
      <c r="O1022" s="161"/>
      <c r="P1022" s="170"/>
      <c r="Q1022" s="170"/>
      <c r="R1022"/>
      <c r="S1022"/>
      <c r="T1022"/>
      <c r="U1022"/>
    </row>
    <row r="1023" spans="1:21" ht="14.1" customHeight="1" x14ac:dyDescent="0.2">
      <c r="A1023" s="53"/>
      <c r="B1023" s="60" t="s">
        <v>137</v>
      </c>
      <c r="C1023" s="61" t="s">
        <v>182</v>
      </c>
      <c r="D1023" s="35">
        <v>830447</v>
      </c>
      <c r="E1023" s="172">
        <v>823383</v>
      </c>
      <c r="F1023" s="28"/>
      <c r="G1023" s="324"/>
      <c r="H1023" s="172">
        <f t="shared" si="229"/>
        <v>803702</v>
      </c>
      <c r="I1023" s="230">
        <v>-19681</v>
      </c>
      <c r="J1023" s="173"/>
      <c r="K1023" s="173"/>
      <c r="L1023" s="173">
        <v>803702</v>
      </c>
      <c r="M1023" s="173">
        <v>716742.01</v>
      </c>
      <c r="N1023" s="246">
        <v>803702</v>
      </c>
      <c r="O1023" s="161"/>
      <c r="P1023" s="170"/>
      <c r="Q1023" s="170"/>
      <c r="R1023"/>
      <c r="S1023"/>
      <c r="T1023"/>
      <c r="U1023"/>
    </row>
    <row r="1024" spans="1:21" ht="14.1" customHeight="1" x14ac:dyDescent="0.2">
      <c r="A1024" s="53"/>
      <c r="B1024" s="60" t="s">
        <v>139</v>
      </c>
      <c r="C1024" s="61" t="s">
        <v>183</v>
      </c>
      <c r="D1024" s="29">
        <f t="shared" ref="D1024:E1024" si="240">+D1025+D1026</f>
        <v>41855</v>
      </c>
      <c r="E1024" s="168">
        <f t="shared" si="240"/>
        <v>30179</v>
      </c>
      <c r="F1024" s="28"/>
      <c r="G1024" s="72"/>
      <c r="H1024" s="172">
        <f t="shared" si="229"/>
        <v>29646</v>
      </c>
      <c r="I1024" s="230">
        <f>+I1025+I1026</f>
        <v>-533</v>
      </c>
      <c r="J1024" s="173"/>
      <c r="K1024" s="173"/>
      <c r="L1024" s="173">
        <v>29646</v>
      </c>
      <c r="M1024" s="173">
        <v>28633.34</v>
      </c>
      <c r="N1024" s="246">
        <f>+N1025+N1026</f>
        <v>29646</v>
      </c>
      <c r="O1024" s="161"/>
      <c r="P1024" s="170"/>
      <c r="Q1024" s="170"/>
      <c r="R1024"/>
      <c r="S1024"/>
      <c r="T1024"/>
      <c r="U1024"/>
    </row>
    <row r="1025" spans="1:21" ht="14.1" customHeight="1" x14ac:dyDescent="0.2">
      <c r="A1025" s="53"/>
      <c r="B1025" s="54" t="s">
        <v>144</v>
      </c>
      <c r="C1025" s="55" t="s">
        <v>154</v>
      </c>
      <c r="D1025" s="28">
        <v>8823</v>
      </c>
      <c r="E1025" s="172">
        <v>5645</v>
      </c>
      <c r="F1025" s="28"/>
      <c r="G1025" s="324"/>
      <c r="H1025" s="172">
        <f t="shared" si="229"/>
        <v>5478</v>
      </c>
      <c r="I1025" s="230">
        <v>-167</v>
      </c>
      <c r="J1025" s="173"/>
      <c r="K1025" s="173"/>
      <c r="L1025" s="173">
        <v>5478</v>
      </c>
      <c r="M1025" s="173">
        <v>5016.3</v>
      </c>
      <c r="N1025" s="251">
        <v>5478</v>
      </c>
      <c r="O1025" s="161"/>
      <c r="P1025" s="170"/>
      <c r="Q1025" s="170"/>
      <c r="R1025"/>
      <c r="S1025"/>
      <c r="T1025"/>
      <c r="U1025"/>
    </row>
    <row r="1026" spans="1:21" ht="14.1" customHeight="1" x14ac:dyDescent="0.2">
      <c r="A1026" s="53"/>
      <c r="B1026" s="54" t="s">
        <v>389</v>
      </c>
      <c r="C1026" s="55" t="s">
        <v>419</v>
      </c>
      <c r="D1026" s="28">
        <v>33032</v>
      </c>
      <c r="E1026" s="172">
        <v>24534</v>
      </c>
      <c r="F1026" s="28"/>
      <c r="G1026" s="324"/>
      <c r="H1026" s="172">
        <f t="shared" si="229"/>
        <v>24168</v>
      </c>
      <c r="I1026" s="230">
        <v>-366</v>
      </c>
      <c r="J1026" s="173"/>
      <c r="K1026" s="173"/>
      <c r="L1026" s="173">
        <v>24168</v>
      </c>
      <c r="M1026" s="173">
        <v>23617.040000000001</v>
      </c>
      <c r="N1026" s="251">
        <v>24168</v>
      </c>
      <c r="O1026" s="161"/>
      <c r="P1026" s="170"/>
      <c r="Q1026" s="170"/>
      <c r="R1026"/>
      <c r="S1026"/>
      <c r="T1026"/>
      <c r="U1026"/>
    </row>
    <row r="1027" spans="1:21" ht="14.1" customHeight="1" x14ac:dyDescent="0.2">
      <c r="A1027" s="93" t="s">
        <v>452</v>
      </c>
      <c r="B1027" s="79"/>
      <c r="C1027" s="80" t="s">
        <v>453</v>
      </c>
      <c r="D1027" s="90">
        <f>+D1028</f>
        <v>255252</v>
      </c>
      <c r="E1027" s="90">
        <f t="shared" ref="E1027:I1027" si="241">+E1028</f>
        <v>257513</v>
      </c>
      <c r="F1027" s="90">
        <f t="shared" si="241"/>
        <v>0</v>
      </c>
      <c r="G1027" s="86">
        <f t="shared" si="241"/>
        <v>0</v>
      </c>
      <c r="H1027" s="90">
        <f>+H1028</f>
        <v>270168</v>
      </c>
      <c r="I1027" s="289">
        <f t="shared" si="241"/>
        <v>12655</v>
      </c>
      <c r="J1027" s="86">
        <f>+J1028</f>
        <v>0</v>
      </c>
      <c r="K1027" s="86">
        <f t="shared" ref="K1027:M1027" si="242">+K1028</f>
        <v>0</v>
      </c>
      <c r="L1027" s="86">
        <f t="shared" si="242"/>
        <v>270168</v>
      </c>
      <c r="M1027" s="86">
        <f t="shared" si="242"/>
        <v>241589.42</v>
      </c>
      <c r="N1027" s="250">
        <f>+N1028</f>
        <v>270168</v>
      </c>
      <c r="O1027" s="161"/>
      <c r="P1027" s="170"/>
      <c r="Q1027" s="170"/>
      <c r="R1027"/>
      <c r="S1027"/>
      <c r="T1027"/>
      <c r="U1027"/>
    </row>
    <row r="1028" spans="1:21" ht="14.1" customHeight="1" x14ac:dyDescent="0.2">
      <c r="A1028" s="53"/>
      <c r="B1028" s="60" t="s">
        <v>137</v>
      </c>
      <c r="C1028" s="61" t="s">
        <v>138</v>
      </c>
      <c r="D1028" s="35">
        <v>255252</v>
      </c>
      <c r="E1028" s="172">
        <v>257513</v>
      </c>
      <c r="F1028" s="28"/>
      <c r="G1028" s="324"/>
      <c r="H1028" s="172">
        <f>E1028+I1028</f>
        <v>270168</v>
      </c>
      <c r="I1028" s="230">
        <v>12655</v>
      </c>
      <c r="J1028" s="173"/>
      <c r="K1028" s="173"/>
      <c r="L1028" s="173">
        <v>270168</v>
      </c>
      <c r="M1028" s="173">
        <v>241589.42</v>
      </c>
      <c r="N1028" s="251">
        <v>270168</v>
      </c>
      <c r="O1028" s="161"/>
      <c r="P1028" s="170"/>
      <c r="Q1028" s="170"/>
      <c r="R1028"/>
      <c r="S1028"/>
      <c r="T1028"/>
      <c r="U1028"/>
    </row>
    <row r="1029" spans="1:21" ht="14.1" customHeight="1" x14ac:dyDescent="0.2">
      <c r="A1029" s="78" t="s">
        <v>454</v>
      </c>
      <c r="B1029" s="79"/>
      <c r="C1029" s="80" t="s">
        <v>455</v>
      </c>
      <c r="D1029" s="90">
        <f>+D1030+D1031</f>
        <v>660673</v>
      </c>
      <c r="E1029" s="90">
        <f>+E1030+E1031</f>
        <v>717587</v>
      </c>
      <c r="F1029" s="90">
        <f>+F1030+F1031</f>
        <v>0</v>
      </c>
      <c r="G1029" s="288"/>
      <c r="H1029" s="90">
        <f t="shared" si="229"/>
        <v>717587</v>
      </c>
      <c r="I1029" s="289">
        <f>+I1030+I1031</f>
        <v>0</v>
      </c>
      <c r="J1029" s="86">
        <f>+J1030+J1031</f>
        <v>-36937</v>
      </c>
      <c r="K1029" s="86">
        <f t="shared" ref="K1029:M1029" si="243">+K1030+K1031</f>
        <v>0</v>
      </c>
      <c r="L1029" s="86">
        <f t="shared" si="243"/>
        <v>680650</v>
      </c>
      <c r="M1029" s="86">
        <f t="shared" si="243"/>
        <v>583318.51</v>
      </c>
      <c r="N1029" s="89">
        <f>+N1030+N1031+N1056</f>
        <v>737176</v>
      </c>
      <c r="O1029" s="390"/>
      <c r="P1029" s="170"/>
      <c r="Q1029" s="170"/>
      <c r="R1029"/>
      <c r="S1029"/>
      <c r="T1029"/>
      <c r="U1029"/>
    </row>
    <row r="1030" spans="1:21" ht="14.1" customHeight="1" x14ac:dyDescent="0.2">
      <c r="A1030" s="59"/>
      <c r="B1030" s="60" t="s">
        <v>137</v>
      </c>
      <c r="C1030" s="61" t="s">
        <v>138</v>
      </c>
      <c r="D1030" s="27">
        <v>378495</v>
      </c>
      <c r="E1030" s="168">
        <v>427441</v>
      </c>
      <c r="F1030" s="29"/>
      <c r="G1030" s="324"/>
      <c r="H1030" s="172">
        <f t="shared" si="229"/>
        <v>427441</v>
      </c>
      <c r="I1030" s="228"/>
      <c r="J1030" s="201">
        <v>0</v>
      </c>
      <c r="K1030" s="201"/>
      <c r="L1030" s="201">
        <v>427441</v>
      </c>
      <c r="M1030" s="201">
        <v>368859.17</v>
      </c>
      <c r="N1030" s="252">
        <v>432000</v>
      </c>
      <c r="O1030" s="161"/>
      <c r="P1030" s="170"/>
      <c r="Q1030" s="170"/>
      <c r="R1030"/>
      <c r="S1030"/>
      <c r="T1030"/>
      <c r="U1030"/>
    </row>
    <row r="1031" spans="1:21" ht="14.1" customHeight="1" x14ac:dyDescent="0.2">
      <c r="A1031" s="59"/>
      <c r="B1031" s="60" t="s">
        <v>139</v>
      </c>
      <c r="C1031" s="61" t="s">
        <v>140</v>
      </c>
      <c r="D1031" s="29">
        <f>+D1032+D1033+D1034+D1035+D1046+D1047+D1048+D1049+D1050+D1051+D1052+D1053+D1054+D1055</f>
        <v>282178</v>
      </c>
      <c r="E1031" s="168">
        <f>+E1032+E1033+E1034+E1035+E1046+E1047+E1048+E1049+E1051+E1052+E1053+E1054+E1055</f>
        <v>290146</v>
      </c>
      <c r="F1031" s="29"/>
      <c r="G1031" s="324"/>
      <c r="H1031" s="172">
        <f t="shared" si="229"/>
        <v>290146</v>
      </c>
      <c r="I1031" s="228"/>
      <c r="J1031" s="201">
        <f>+J1032+J1033+J1034+J1035+J1036+J1046+J1047+J1048+J1049+J1050+J1051+J1052+J1053+J1054+J1055</f>
        <v>-36937</v>
      </c>
      <c r="K1031" s="201">
        <f t="shared" ref="K1031:L1031" si="244">+K1032+K1033+K1034+K1035+K1036+K1046+K1047+K1048+K1049+K1050+K1051+K1052+K1053+K1054+K1055</f>
        <v>0</v>
      </c>
      <c r="L1031" s="201">
        <f t="shared" si="244"/>
        <v>253209</v>
      </c>
      <c r="M1031" s="201">
        <f>+M1032+M1033+M1034+M1035+M1046+M1047+M1048+M1049+M1050+M1051+M1052+M1053+M1054+M1055+M1056</f>
        <v>214459.34000000003</v>
      </c>
      <c r="N1031" s="245">
        <f>+N1032+N1033+N1034+N1035+N1046+N1047+N1048+N1049+N1050+N1051+N1052+N1053+N1054+N1055</f>
        <v>305146</v>
      </c>
      <c r="O1031" s="161"/>
      <c r="P1031" s="170"/>
      <c r="Q1031" s="170"/>
      <c r="R1031"/>
      <c r="S1031"/>
      <c r="T1031"/>
    </row>
    <row r="1032" spans="1:21" ht="14.1" customHeight="1" x14ac:dyDescent="0.2">
      <c r="A1032" s="53"/>
      <c r="B1032" s="54" t="s">
        <v>141</v>
      </c>
      <c r="C1032" s="55" t="s">
        <v>151</v>
      </c>
      <c r="D1032" s="28">
        <v>11597</v>
      </c>
      <c r="E1032" s="172">
        <v>16800</v>
      </c>
      <c r="F1032" s="28"/>
      <c r="G1032" s="324"/>
      <c r="H1032" s="172">
        <f t="shared" si="229"/>
        <v>16800</v>
      </c>
      <c r="I1032" s="230"/>
      <c r="J1032" s="173">
        <v>-7000</v>
      </c>
      <c r="K1032" s="173"/>
      <c r="L1032" s="173">
        <v>9800</v>
      </c>
      <c r="M1032" s="173">
        <v>5997</v>
      </c>
      <c r="N1032" s="251">
        <v>16800</v>
      </c>
      <c r="O1032" s="161"/>
      <c r="P1032" s="170"/>
      <c r="Q1032" s="170"/>
      <c r="R1032"/>
      <c r="S1032"/>
      <c r="T1032"/>
    </row>
    <row r="1033" spans="1:21" ht="14.1" customHeight="1" x14ac:dyDescent="0.2">
      <c r="A1033" s="53"/>
      <c r="B1033" s="54" t="s">
        <v>153</v>
      </c>
      <c r="C1033" s="55" t="s">
        <v>143</v>
      </c>
      <c r="D1033" s="28">
        <v>1623</v>
      </c>
      <c r="E1033" s="172">
        <v>1000</v>
      </c>
      <c r="F1033" s="28"/>
      <c r="G1033" s="324"/>
      <c r="H1033" s="172">
        <f t="shared" si="229"/>
        <v>1000</v>
      </c>
      <c r="I1033" s="230"/>
      <c r="J1033" s="173"/>
      <c r="K1033" s="173"/>
      <c r="L1033" s="173">
        <v>1000</v>
      </c>
      <c r="M1033" s="173">
        <v>801</v>
      </c>
      <c r="N1033" s="251">
        <v>1000</v>
      </c>
      <c r="O1033" s="161"/>
      <c r="P1033" s="170"/>
      <c r="Q1033" s="170"/>
      <c r="R1033"/>
      <c r="S1033"/>
      <c r="T1033"/>
    </row>
    <row r="1034" spans="1:21" ht="14.1" customHeight="1" x14ac:dyDescent="0.2">
      <c r="A1034" s="53"/>
      <c r="B1034" s="54" t="s">
        <v>144</v>
      </c>
      <c r="C1034" s="55" t="s">
        <v>154</v>
      </c>
      <c r="D1034" s="28">
        <v>498</v>
      </c>
      <c r="E1034" s="172">
        <v>3000</v>
      </c>
      <c r="F1034" s="28"/>
      <c r="G1034" s="324"/>
      <c r="H1034" s="172">
        <f t="shared" si="229"/>
        <v>3000</v>
      </c>
      <c r="I1034" s="230"/>
      <c r="J1034" s="173">
        <v>-3000</v>
      </c>
      <c r="K1034" s="173"/>
      <c r="L1034" s="173"/>
      <c r="M1034" s="173"/>
      <c r="N1034" s="251">
        <v>3000</v>
      </c>
      <c r="O1034" s="161"/>
      <c r="P1034" s="170"/>
      <c r="Q1034" s="170"/>
      <c r="R1034"/>
      <c r="S1034"/>
      <c r="T1034"/>
    </row>
    <row r="1035" spans="1:21" ht="14.1" customHeight="1" x14ac:dyDescent="0.2">
      <c r="A1035" s="53"/>
      <c r="B1035" s="54" t="s">
        <v>155</v>
      </c>
      <c r="C1035" s="55" t="s">
        <v>146</v>
      </c>
      <c r="D1035" s="35">
        <f t="shared" ref="D1035" si="245">SUM(D1036:D1045)</f>
        <v>137799</v>
      </c>
      <c r="E1035" s="172">
        <f>SUM(E1036:E1045)</f>
        <v>124410</v>
      </c>
      <c r="F1035" s="122"/>
      <c r="G1035" s="324"/>
      <c r="H1035" s="172">
        <f t="shared" si="229"/>
        <v>124410</v>
      </c>
      <c r="I1035" s="230"/>
      <c r="J1035" s="173">
        <f>SUM(J1036:J1045)</f>
        <v>0</v>
      </c>
      <c r="K1035" s="173"/>
      <c r="L1035" s="173">
        <v>124410</v>
      </c>
      <c r="M1035" s="173">
        <f>+M1036+M1037+M1038+M1039+M1040+M1041+M1042+M1043+M1044+M1045</f>
        <v>113167.49999999999</v>
      </c>
      <c r="N1035" s="247">
        <f>SUM(N1036:N1045)</f>
        <v>134410</v>
      </c>
      <c r="O1035" s="161"/>
      <c r="P1035" s="170"/>
      <c r="Q1035" s="170"/>
      <c r="R1035"/>
      <c r="S1035"/>
      <c r="T1035"/>
    </row>
    <row r="1036" spans="1:21" s="3" customFormat="1" ht="14.1" customHeight="1" x14ac:dyDescent="0.2">
      <c r="A1036" s="121"/>
      <c r="B1036" s="126"/>
      <c r="C1036" s="115" t="s">
        <v>265</v>
      </c>
      <c r="D1036" s="116">
        <v>47344</v>
      </c>
      <c r="E1036" s="191">
        <v>60000</v>
      </c>
      <c r="F1036" s="132"/>
      <c r="G1036" s="324"/>
      <c r="H1036" s="172">
        <f t="shared" si="229"/>
        <v>60000</v>
      </c>
      <c r="I1036" s="330"/>
      <c r="J1036" s="227"/>
      <c r="K1036" s="227"/>
      <c r="L1036" s="227">
        <v>0</v>
      </c>
      <c r="M1036" s="227">
        <v>39363.19</v>
      </c>
      <c r="N1036" s="251">
        <v>60000</v>
      </c>
      <c r="O1036" s="161"/>
      <c r="P1036" s="170"/>
      <c r="Q1036" s="170"/>
      <c r="R1036"/>
      <c r="S1036"/>
      <c r="T1036"/>
    </row>
    <row r="1037" spans="1:21" s="3" customFormat="1" ht="14.1" customHeight="1" x14ac:dyDescent="0.2">
      <c r="A1037" s="121"/>
      <c r="B1037" s="126"/>
      <c r="C1037" s="115" t="s">
        <v>266</v>
      </c>
      <c r="D1037" s="116">
        <v>31319</v>
      </c>
      <c r="E1037" s="191">
        <v>25000</v>
      </c>
      <c r="F1037" s="132"/>
      <c r="G1037" s="324"/>
      <c r="H1037" s="172">
        <f t="shared" si="229"/>
        <v>25000</v>
      </c>
      <c r="I1037" s="330"/>
      <c r="J1037" s="227"/>
      <c r="K1037" s="227"/>
      <c r="L1037" s="227">
        <v>0</v>
      </c>
      <c r="M1037" s="227">
        <v>20356.53</v>
      </c>
      <c r="N1037" s="251">
        <v>25000</v>
      </c>
      <c r="O1037" s="161"/>
      <c r="P1037" s="170"/>
      <c r="Q1037" s="170"/>
      <c r="R1037"/>
      <c r="S1037"/>
      <c r="T1037"/>
    </row>
    <row r="1038" spans="1:21" s="3" customFormat="1" ht="14.1" customHeight="1" x14ac:dyDescent="0.2">
      <c r="A1038" s="121"/>
      <c r="B1038" s="126"/>
      <c r="C1038" s="115" t="s">
        <v>267</v>
      </c>
      <c r="D1038" s="116">
        <v>7238</v>
      </c>
      <c r="E1038" s="191">
        <v>7000</v>
      </c>
      <c r="F1038" s="132"/>
      <c r="G1038" s="324"/>
      <c r="H1038" s="172">
        <f t="shared" si="229"/>
        <v>7000</v>
      </c>
      <c r="I1038" s="330"/>
      <c r="J1038" s="227"/>
      <c r="K1038" s="227"/>
      <c r="L1038" s="227">
        <v>0</v>
      </c>
      <c r="M1038" s="227">
        <v>4684.1000000000004</v>
      </c>
      <c r="N1038" s="251">
        <v>7000</v>
      </c>
      <c r="O1038" s="161"/>
      <c r="P1038" s="170"/>
      <c r="Q1038" s="170"/>
      <c r="R1038"/>
      <c r="S1038"/>
      <c r="T1038"/>
    </row>
    <row r="1039" spans="1:21" s="3" customFormat="1" ht="14.1" customHeight="1" x14ac:dyDescent="0.2">
      <c r="A1039" s="121"/>
      <c r="B1039" s="126"/>
      <c r="C1039" s="115" t="s">
        <v>268</v>
      </c>
      <c r="D1039" s="116">
        <v>19655</v>
      </c>
      <c r="E1039" s="191">
        <v>17000</v>
      </c>
      <c r="F1039" s="132"/>
      <c r="G1039" s="324"/>
      <c r="H1039" s="172">
        <f t="shared" si="229"/>
        <v>17000</v>
      </c>
      <c r="I1039" s="330"/>
      <c r="J1039" s="227"/>
      <c r="K1039" s="227"/>
      <c r="L1039" s="227">
        <v>0</v>
      </c>
      <c r="M1039" s="227">
        <v>16881.32</v>
      </c>
      <c r="N1039" s="251">
        <v>17000</v>
      </c>
      <c r="O1039" s="161"/>
      <c r="P1039" s="170"/>
      <c r="Q1039" s="170"/>
      <c r="R1039"/>
      <c r="S1039"/>
      <c r="T1039"/>
    </row>
    <row r="1040" spans="1:21" s="3" customFormat="1" ht="14.1" customHeight="1" x14ac:dyDescent="0.2">
      <c r="A1040" s="121"/>
      <c r="B1040" s="126"/>
      <c r="C1040" s="115" t="s">
        <v>269</v>
      </c>
      <c r="D1040" s="116">
        <v>9911</v>
      </c>
      <c r="E1040" s="191">
        <v>8000</v>
      </c>
      <c r="F1040" s="132"/>
      <c r="G1040" s="324"/>
      <c r="H1040" s="172">
        <f t="shared" si="229"/>
        <v>8000</v>
      </c>
      <c r="I1040" s="330"/>
      <c r="J1040" s="227"/>
      <c r="K1040" s="227"/>
      <c r="L1040" s="227">
        <v>0</v>
      </c>
      <c r="M1040" s="227">
        <v>13755.47</v>
      </c>
      <c r="N1040" s="251">
        <v>18000</v>
      </c>
      <c r="O1040" s="161"/>
      <c r="P1040" s="170"/>
      <c r="Q1040" s="170"/>
      <c r="R1040"/>
      <c r="S1040"/>
      <c r="T1040"/>
    </row>
    <row r="1041" spans="1:21" s="3" customFormat="1" ht="14.1" customHeight="1" x14ac:dyDescent="0.2">
      <c r="A1041" s="121"/>
      <c r="B1041" s="126"/>
      <c r="C1041" s="115" t="s">
        <v>270</v>
      </c>
      <c r="D1041" s="116">
        <v>3280</v>
      </c>
      <c r="E1041" s="191">
        <v>2500</v>
      </c>
      <c r="F1041" s="132"/>
      <c r="G1041" s="324"/>
      <c r="H1041" s="172">
        <f t="shared" si="229"/>
        <v>2500</v>
      </c>
      <c r="I1041" s="330"/>
      <c r="J1041" s="227"/>
      <c r="K1041" s="227"/>
      <c r="L1041" s="227">
        <v>0</v>
      </c>
      <c r="M1041" s="227">
        <v>3105.03</v>
      </c>
      <c r="N1041" s="251">
        <v>2500</v>
      </c>
      <c r="O1041" s="161"/>
      <c r="P1041" s="170"/>
      <c r="Q1041" s="170"/>
      <c r="R1041"/>
      <c r="S1041"/>
      <c r="T1041"/>
    </row>
    <row r="1042" spans="1:21" s="3" customFormat="1" ht="14.1" customHeight="1" x14ac:dyDescent="0.2">
      <c r="A1042" s="121"/>
      <c r="B1042" s="126"/>
      <c r="C1042" s="115" t="s">
        <v>272</v>
      </c>
      <c r="D1042" s="116">
        <v>10688</v>
      </c>
      <c r="E1042" s="191">
        <v>2000</v>
      </c>
      <c r="F1042" s="132"/>
      <c r="G1042" s="324"/>
      <c r="H1042" s="172">
        <f t="shared" si="229"/>
        <v>2000</v>
      </c>
      <c r="I1042" s="330"/>
      <c r="J1042" s="227"/>
      <c r="K1042" s="227"/>
      <c r="L1042" s="227">
        <v>0</v>
      </c>
      <c r="M1042" s="227">
        <v>10420.51</v>
      </c>
      <c r="N1042" s="251">
        <v>2000</v>
      </c>
      <c r="O1042" s="161"/>
      <c r="P1042" s="170"/>
      <c r="Q1042" s="170"/>
      <c r="R1042"/>
      <c r="S1042"/>
      <c r="T1042"/>
    </row>
    <row r="1043" spans="1:21" s="3" customFormat="1" ht="14.1" customHeight="1" x14ac:dyDescent="0.2">
      <c r="A1043" s="121"/>
      <c r="B1043" s="126"/>
      <c r="C1043" s="115" t="s">
        <v>273</v>
      </c>
      <c r="D1043" s="116">
        <v>1718</v>
      </c>
      <c r="E1043" s="191">
        <v>710</v>
      </c>
      <c r="F1043" s="132"/>
      <c r="G1043" s="324"/>
      <c r="H1043" s="172">
        <f t="shared" si="229"/>
        <v>710</v>
      </c>
      <c r="I1043" s="330"/>
      <c r="J1043" s="227"/>
      <c r="K1043" s="227"/>
      <c r="L1043" s="227">
        <v>0</v>
      </c>
      <c r="M1043" s="227">
        <v>1117.2</v>
      </c>
      <c r="N1043" s="251">
        <v>710</v>
      </c>
      <c r="O1043" s="161"/>
      <c r="P1043" s="170"/>
      <c r="Q1043" s="170"/>
      <c r="R1043"/>
      <c r="S1043"/>
      <c r="T1043"/>
    </row>
    <row r="1044" spans="1:21" s="3" customFormat="1" ht="14.1" customHeight="1" x14ac:dyDescent="0.2">
      <c r="A1044" s="121"/>
      <c r="B1044" s="126"/>
      <c r="C1044" s="115" t="s">
        <v>271</v>
      </c>
      <c r="D1044" s="116">
        <v>1440</v>
      </c>
      <c r="E1044" s="191">
        <v>1700</v>
      </c>
      <c r="F1044" s="132"/>
      <c r="G1044" s="324"/>
      <c r="H1044" s="172">
        <f t="shared" si="229"/>
        <v>1700</v>
      </c>
      <c r="I1044" s="330"/>
      <c r="J1044" s="227"/>
      <c r="K1044" s="227"/>
      <c r="L1044" s="227">
        <v>0</v>
      </c>
      <c r="M1044" s="227">
        <v>1320.01</v>
      </c>
      <c r="N1044" s="251">
        <v>1700</v>
      </c>
      <c r="O1044" s="161"/>
      <c r="P1044" s="170"/>
      <c r="Q1044" s="170"/>
      <c r="R1044"/>
      <c r="S1044"/>
      <c r="T1044"/>
    </row>
    <row r="1045" spans="1:21" s="3" customFormat="1" ht="14.1" customHeight="1" x14ac:dyDescent="0.2">
      <c r="A1045" s="121"/>
      <c r="B1045" s="126"/>
      <c r="C1045" s="115" t="s">
        <v>723</v>
      </c>
      <c r="D1045" s="116">
        <v>5206</v>
      </c>
      <c r="E1045" s="191">
        <v>500</v>
      </c>
      <c r="F1045" s="132"/>
      <c r="G1045" s="324"/>
      <c r="H1045" s="172">
        <f t="shared" si="229"/>
        <v>500</v>
      </c>
      <c r="I1045" s="330"/>
      <c r="J1045" s="227"/>
      <c r="K1045" s="227"/>
      <c r="L1045" s="227">
        <v>0</v>
      </c>
      <c r="M1045" s="227">
        <v>2164.14</v>
      </c>
      <c r="N1045" s="251">
        <v>500</v>
      </c>
      <c r="O1045" s="161"/>
      <c r="P1045" s="170"/>
      <c r="Q1045" s="170"/>
      <c r="R1045"/>
      <c r="S1045"/>
      <c r="T1045"/>
    </row>
    <row r="1046" spans="1:21" ht="14.1" customHeight="1" x14ac:dyDescent="0.2">
      <c r="A1046" s="53"/>
      <c r="B1046" s="54" t="s">
        <v>165</v>
      </c>
      <c r="C1046" s="55" t="s">
        <v>166</v>
      </c>
      <c r="D1046" s="28">
        <v>10286</v>
      </c>
      <c r="E1046" s="172">
        <v>14536</v>
      </c>
      <c r="F1046" s="122"/>
      <c r="G1046" s="324"/>
      <c r="H1046" s="172">
        <f t="shared" si="229"/>
        <v>14536</v>
      </c>
      <c r="I1046" s="230"/>
      <c r="J1046" s="173"/>
      <c r="K1046" s="173"/>
      <c r="L1046" s="173">
        <v>14536</v>
      </c>
      <c r="M1046" s="173">
        <v>9126</v>
      </c>
      <c r="N1046" s="251">
        <v>14536</v>
      </c>
      <c r="O1046" s="161"/>
      <c r="P1046" s="170"/>
      <c r="Q1046" s="170"/>
      <c r="R1046"/>
      <c r="S1046"/>
      <c r="T1046"/>
    </row>
    <row r="1047" spans="1:21" ht="14.1" customHeight="1" x14ac:dyDescent="0.2">
      <c r="A1047" s="53"/>
      <c r="B1047" s="54" t="s">
        <v>167</v>
      </c>
      <c r="C1047" s="55" t="s">
        <v>147</v>
      </c>
      <c r="D1047" s="28">
        <v>16904</v>
      </c>
      <c r="E1047" s="172">
        <v>26000</v>
      </c>
      <c r="F1047" s="28"/>
      <c r="G1047" s="324"/>
      <c r="H1047" s="172">
        <f t="shared" si="229"/>
        <v>26000</v>
      </c>
      <c r="I1047" s="230"/>
      <c r="J1047" s="173"/>
      <c r="K1047" s="173"/>
      <c r="L1047" s="173">
        <v>26000</v>
      </c>
      <c r="M1047" s="173">
        <v>18407.52</v>
      </c>
      <c r="N1047" s="251">
        <v>26000</v>
      </c>
      <c r="O1047" s="161"/>
    </row>
    <row r="1048" spans="1:21" ht="14.1" customHeight="1" x14ac:dyDescent="0.2">
      <c r="A1048" s="53"/>
      <c r="B1048" s="54" t="s">
        <v>168</v>
      </c>
      <c r="C1048" s="55" t="s">
        <v>169</v>
      </c>
      <c r="D1048" s="28">
        <v>15901</v>
      </c>
      <c r="E1048" s="172">
        <v>35000</v>
      </c>
      <c r="F1048" s="28"/>
      <c r="G1048" s="324"/>
      <c r="H1048" s="172">
        <f t="shared" si="229"/>
        <v>35000</v>
      </c>
      <c r="I1048" s="230"/>
      <c r="J1048" s="173">
        <v>-10000</v>
      </c>
      <c r="K1048" s="173"/>
      <c r="L1048" s="173">
        <v>25000</v>
      </c>
      <c r="M1048" s="173">
        <v>19845.759999999998</v>
      </c>
      <c r="N1048" s="251">
        <v>35000</v>
      </c>
      <c r="O1048" s="161"/>
      <c r="Q1048" s="170"/>
      <c r="R1048"/>
      <c r="S1048"/>
      <c r="T1048"/>
      <c r="U1048"/>
    </row>
    <row r="1049" spans="1:21" ht="14.1" customHeight="1" x14ac:dyDescent="0.2">
      <c r="A1049" s="53"/>
      <c r="B1049" s="54" t="s">
        <v>170</v>
      </c>
      <c r="C1049" s="55" t="s">
        <v>456</v>
      </c>
      <c r="D1049" s="28">
        <v>4396</v>
      </c>
      <c r="E1049" s="172">
        <v>2500</v>
      </c>
      <c r="F1049" s="28"/>
      <c r="G1049" s="324"/>
      <c r="H1049" s="172">
        <f t="shared" si="229"/>
        <v>2500</v>
      </c>
      <c r="I1049" s="230"/>
      <c r="J1049" s="173"/>
      <c r="K1049" s="173"/>
      <c r="L1049" s="173">
        <v>2500</v>
      </c>
      <c r="M1049" s="173">
        <v>6006.85</v>
      </c>
      <c r="N1049" s="251">
        <v>2500</v>
      </c>
      <c r="O1049" s="161"/>
      <c r="Q1049" s="170"/>
      <c r="R1049"/>
      <c r="S1049"/>
      <c r="T1049"/>
      <c r="U1049"/>
    </row>
    <row r="1050" spans="1:21" ht="14.1" customHeight="1" x14ac:dyDescent="0.2">
      <c r="A1050" s="53"/>
      <c r="B1050" s="54">
        <v>5521</v>
      </c>
      <c r="C1050" s="55" t="s">
        <v>303</v>
      </c>
      <c r="D1050" s="28">
        <v>1458</v>
      </c>
      <c r="E1050" s="172"/>
      <c r="F1050" s="28"/>
      <c r="G1050" s="324"/>
      <c r="H1050" s="172"/>
      <c r="I1050" s="230"/>
      <c r="J1050" s="173"/>
      <c r="K1050" s="173"/>
      <c r="L1050" s="173">
        <v>0</v>
      </c>
      <c r="M1050" s="173">
        <v>88</v>
      </c>
      <c r="N1050" s="251"/>
      <c r="O1050" s="161"/>
      <c r="P1050" s="170"/>
      <c r="Q1050" s="170"/>
      <c r="R1050"/>
      <c r="S1050"/>
      <c r="T1050"/>
      <c r="U1050"/>
    </row>
    <row r="1051" spans="1:21" ht="14.1" customHeight="1" x14ac:dyDescent="0.2">
      <c r="A1051" s="53"/>
      <c r="B1051" s="54" t="s">
        <v>172</v>
      </c>
      <c r="C1051" s="55" t="s">
        <v>173</v>
      </c>
      <c r="D1051" s="28">
        <v>1108</v>
      </c>
      <c r="E1051" s="172">
        <v>1200</v>
      </c>
      <c r="F1051" s="28"/>
      <c r="G1051" s="324"/>
      <c r="H1051" s="172">
        <f t="shared" si="229"/>
        <v>1200</v>
      </c>
      <c r="I1051" s="230"/>
      <c r="J1051" s="173"/>
      <c r="K1051" s="173"/>
      <c r="L1051" s="173">
        <v>1200</v>
      </c>
      <c r="M1051" s="173">
        <v>828.41</v>
      </c>
      <c r="N1051" s="251">
        <v>1200</v>
      </c>
      <c r="O1051" s="161"/>
      <c r="P1051" s="170"/>
      <c r="Q1051" s="170"/>
      <c r="R1051"/>
      <c r="S1051"/>
      <c r="T1051"/>
      <c r="U1051"/>
    </row>
    <row r="1052" spans="1:21" ht="14.1" customHeight="1" x14ac:dyDescent="0.2">
      <c r="A1052" s="53"/>
      <c r="B1052" s="54" t="s">
        <v>316</v>
      </c>
      <c r="C1052" s="55" t="s">
        <v>317</v>
      </c>
      <c r="D1052" s="28">
        <v>898</v>
      </c>
      <c r="E1052" s="172">
        <v>700</v>
      </c>
      <c r="F1052" s="28"/>
      <c r="G1052" s="324"/>
      <c r="H1052" s="172">
        <f t="shared" si="229"/>
        <v>700</v>
      </c>
      <c r="I1052" s="230"/>
      <c r="J1052" s="173"/>
      <c r="K1052" s="173"/>
      <c r="L1052" s="173">
        <v>700</v>
      </c>
      <c r="M1052" s="173">
        <v>937.15</v>
      </c>
      <c r="N1052" s="251">
        <v>700</v>
      </c>
      <c r="O1052" s="161"/>
      <c r="P1052" s="170"/>
      <c r="Q1052" s="170"/>
      <c r="R1052"/>
      <c r="S1052"/>
      <c r="T1052"/>
      <c r="U1052"/>
    </row>
    <row r="1053" spans="1:21" ht="14.1" customHeight="1" x14ac:dyDescent="0.2">
      <c r="A1053" s="53"/>
      <c r="B1053" s="54" t="s">
        <v>389</v>
      </c>
      <c r="C1053" s="55" t="s">
        <v>282</v>
      </c>
      <c r="D1053" s="28">
        <v>21206</v>
      </c>
      <c r="E1053" s="172">
        <v>25000</v>
      </c>
      <c r="F1053" s="28"/>
      <c r="G1053" s="324"/>
      <c r="H1053" s="172">
        <f t="shared" si="229"/>
        <v>25000</v>
      </c>
      <c r="I1053" s="230"/>
      <c r="J1053" s="173">
        <v>-4000</v>
      </c>
      <c r="K1053" s="173"/>
      <c r="L1053" s="173">
        <v>21000</v>
      </c>
      <c r="M1053" s="173">
        <v>21430.79</v>
      </c>
      <c r="N1053" s="251">
        <v>25000</v>
      </c>
      <c r="O1053" s="161"/>
      <c r="P1053" s="170"/>
      <c r="Q1053" s="170"/>
      <c r="R1053"/>
      <c r="S1053"/>
      <c r="T1053"/>
      <c r="U1053"/>
    </row>
    <row r="1054" spans="1:21" ht="14.1" customHeight="1" x14ac:dyDescent="0.2">
      <c r="A1054" s="53"/>
      <c r="B1054" s="54" t="s">
        <v>174</v>
      </c>
      <c r="C1054" s="55" t="s">
        <v>175</v>
      </c>
      <c r="D1054" s="28">
        <v>29019</v>
      </c>
      <c r="E1054" s="172">
        <v>12000</v>
      </c>
      <c r="F1054" s="28"/>
      <c r="G1054" s="324"/>
      <c r="H1054" s="172">
        <f t="shared" si="229"/>
        <v>12000</v>
      </c>
      <c r="I1054" s="230"/>
      <c r="J1054" s="173">
        <v>-5000</v>
      </c>
      <c r="K1054" s="173"/>
      <c r="L1054" s="173">
        <v>7000</v>
      </c>
      <c r="M1054" s="173">
        <v>5954.41</v>
      </c>
      <c r="N1054" s="251">
        <v>15000</v>
      </c>
      <c r="O1054" s="161"/>
      <c r="P1054" s="170"/>
      <c r="Q1054" s="170"/>
      <c r="R1054"/>
      <c r="S1054"/>
      <c r="T1054"/>
      <c r="U1054"/>
    </row>
    <row r="1055" spans="1:21" ht="14.1" customHeight="1" x14ac:dyDescent="0.2">
      <c r="A1055" s="53"/>
      <c r="B1055" s="54" t="s">
        <v>199</v>
      </c>
      <c r="C1055" s="55" t="s">
        <v>148</v>
      </c>
      <c r="D1055" s="28">
        <v>29485</v>
      </c>
      <c r="E1055" s="172">
        <v>28000</v>
      </c>
      <c r="F1055" s="28"/>
      <c r="G1055" s="324"/>
      <c r="H1055" s="172">
        <f t="shared" si="229"/>
        <v>28000</v>
      </c>
      <c r="I1055" s="230"/>
      <c r="J1055" s="173">
        <v>-7937</v>
      </c>
      <c r="K1055" s="173"/>
      <c r="L1055" s="173">
        <v>20063</v>
      </c>
      <c r="M1055" s="173">
        <v>11867.91</v>
      </c>
      <c r="N1055" s="251">
        <v>30000</v>
      </c>
      <c r="O1055" s="161"/>
      <c r="P1055" s="170"/>
      <c r="Q1055" s="170"/>
      <c r="R1055"/>
      <c r="S1055"/>
      <c r="T1055"/>
      <c r="U1055"/>
    </row>
    <row r="1056" spans="1:21" ht="14.1" customHeight="1" x14ac:dyDescent="0.2">
      <c r="A1056" s="53"/>
      <c r="B1056" s="54">
        <v>6</v>
      </c>
      <c r="C1056" s="55" t="s">
        <v>457</v>
      </c>
      <c r="D1056" s="28"/>
      <c r="E1056" s="172"/>
      <c r="F1056" s="28"/>
      <c r="G1056" s="180"/>
      <c r="H1056" s="172"/>
      <c r="I1056" s="230"/>
      <c r="J1056" s="173"/>
      <c r="K1056" s="173"/>
      <c r="L1056" s="173">
        <v>0</v>
      </c>
      <c r="M1056" s="173">
        <v>1.04</v>
      </c>
      <c r="N1056" s="246">
        <v>30</v>
      </c>
      <c r="O1056" s="161"/>
      <c r="P1056" s="170"/>
      <c r="Q1056" s="170"/>
      <c r="R1056"/>
      <c r="S1056"/>
      <c r="T1056"/>
      <c r="U1056"/>
    </row>
    <row r="1057" spans="1:21" ht="14.1" customHeight="1" x14ac:dyDescent="0.2">
      <c r="A1057" s="93" t="s">
        <v>429</v>
      </c>
      <c r="B1057" s="79"/>
      <c r="C1057" s="80" t="s">
        <v>458</v>
      </c>
      <c r="D1057" s="90">
        <f t="shared" ref="D1057" si="246">+D1058</f>
        <v>65565</v>
      </c>
      <c r="E1057" s="90">
        <f t="shared" ref="E1057:G1057" si="247">+E1058</f>
        <v>65640</v>
      </c>
      <c r="F1057" s="90">
        <f t="shared" si="247"/>
        <v>0</v>
      </c>
      <c r="G1057" s="86">
        <f t="shared" si="247"/>
        <v>0</v>
      </c>
      <c r="H1057" s="90">
        <f t="shared" si="229"/>
        <v>69362</v>
      </c>
      <c r="I1057" s="289">
        <f>I1058</f>
        <v>3722</v>
      </c>
      <c r="J1057" s="86">
        <f>+J1058</f>
        <v>0</v>
      </c>
      <c r="K1057" s="86">
        <f t="shared" ref="K1057:M1057" si="248">+K1058</f>
        <v>0</v>
      </c>
      <c r="L1057" s="86">
        <f t="shared" si="248"/>
        <v>69362</v>
      </c>
      <c r="M1057" s="86">
        <f t="shared" si="248"/>
        <v>63797.46</v>
      </c>
      <c r="N1057" s="250">
        <f>+N1058</f>
        <v>69362</v>
      </c>
      <c r="O1057" s="161"/>
      <c r="P1057" s="170"/>
      <c r="Q1057" s="170"/>
      <c r="R1057"/>
      <c r="S1057"/>
      <c r="T1057"/>
      <c r="U1057"/>
    </row>
    <row r="1058" spans="1:21" ht="14.1" customHeight="1" x14ac:dyDescent="0.2">
      <c r="A1058" s="53"/>
      <c r="B1058" s="60" t="s">
        <v>137</v>
      </c>
      <c r="C1058" s="61" t="s">
        <v>138</v>
      </c>
      <c r="D1058" s="27">
        <v>65565</v>
      </c>
      <c r="E1058" s="168">
        <v>65640</v>
      </c>
      <c r="F1058" s="29"/>
      <c r="G1058" s="324"/>
      <c r="H1058" s="172">
        <f t="shared" si="229"/>
        <v>69362</v>
      </c>
      <c r="I1058" s="228">
        <v>3722</v>
      </c>
      <c r="J1058" s="201"/>
      <c r="K1058" s="201"/>
      <c r="L1058" s="201">
        <v>69362</v>
      </c>
      <c r="M1058" s="201">
        <v>63797.46</v>
      </c>
      <c r="N1058" s="253">
        <v>69362</v>
      </c>
      <c r="O1058" s="186"/>
      <c r="P1058" s="170"/>
      <c r="Q1058" s="170"/>
      <c r="R1058"/>
      <c r="S1058"/>
      <c r="T1058"/>
      <c r="U1058"/>
    </row>
    <row r="1059" spans="1:21" ht="14.1" customHeight="1" x14ac:dyDescent="0.2">
      <c r="A1059" s="78" t="s">
        <v>429</v>
      </c>
      <c r="B1059" s="79"/>
      <c r="C1059" s="80" t="s">
        <v>459</v>
      </c>
      <c r="D1059" s="92">
        <f>+D1060</f>
        <v>91622</v>
      </c>
      <c r="E1059" s="90">
        <f>E1060</f>
        <v>80000</v>
      </c>
      <c r="F1059" s="90"/>
      <c r="G1059" s="236"/>
      <c r="H1059" s="90">
        <v>80000</v>
      </c>
      <c r="I1059" s="289">
        <f>+I1060</f>
        <v>0</v>
      </c>
      <c r="J1059" s="86">
        <f>+J1060</f>
        <v>0</v>
      </c>
      <c r="K1059" s="86">
        <f t="shared" ref="K1059:M1059" si="249">+K1060</f>
        <v>-35000</v>
      </c>
      <c r="L1059" s="86">
        <f t="shared" si="249"/>
        <v>45000</v>
      </c>
      <c r="M1059" s="86">
        <f t="shared" si="249"/>
        <v>45203</v>
      </c>
      <c r="N1059" s="250">
        <f>+N1060</f>
        <v>0</v>
      </c>
      <c r="O1059" s="186"/>
      <c r="P1059" s="170"/>
      <c r="Q1059" s="170"/>
      <c r="R1059"/>
      <c r="S1059"/>
      <c r="T1059"/>
      <c r="U1059"/>
    </row>
    <row r="1060" spans="1:21" ht="14.1" customHeight="1" x14ac:dyDescent="0.2">
      <c r="A1060" s="53"/>
      <c r="B1060" s="60">
        <v>55</v>
      </c>
      <c r="C1060" s="61" t="s">
        <v>140</v>
      </c>
      <c r="D1060" s="27">
        <v>91622</v>
      </c>
      <c r="E1060" s="172">
        <v>80000</v>
      </c>
      <c r="F1060" s="29"/>
      <c r="G1060" s="324"/>
      <c r="H1060" s="172">
        <v>80000</v>
      </c>
      <c r="I1060" s="228">
        <v>0</v>
      </c>
      <c r="J1060" s="201"/>
      <c r="K1060" s="201">
        <v>-35000</v>
      </c>
      <c r="L1060" s="201">
        <v>45000</v>
      </c>
      <c r="M1060" s="201">
        <v>45203</v>
      </c>
      <c r="N1060" s="253">
        <v>0</v>
      </c>
      <c r="O1060" s="186"/>
      <c r="P1060" s="170"/>
      <c r="Q1060" s="170"/>
      <c r="R1060"/>
      <c r="S1060"/>
      <c r="T1060"/>
      <c r="U1060"/>
    </row>
    <row r="1061" spans="1:21" ht="14.1" customHeight="1" x14ac:dyDescent="0.2">
      <c r="A1061" s="93" t="s">
        <v>460</v>
      </c>
      <c r="B1061" s="79"/>
      <c r="C1061" s="80" t="s">
        <v>461</v>
      </c>
      <c r="D1061" s="90">
        <f t="shared" ref="D1061:E1061" si="250">+D1063+D1064</f>
        <v>204541</v>
      </c>
      <c r="E1061" s="90">
        <f t="shared" si="250"/>
        <v>232899</v>
      </c>
      <c r="F1061" s="90">
        <f>+F1063+F1064</f>
        <v>0</v>
      </c>
      <c r="G1061" s="236"/>
      <c r="H1061" s="90">
        <f t="shared" ref="H1061:H1129" si="251">E1061+I1061</f>
        <v>232899</v>
      </c>
      <c r="I1061" s="289">
        <f>+I1063+I1064</f>
        <v>0</v>
      </c>
      <c r="J1061" s="86">
        <f>+J1063+J1064</f>
        <v>-17300</v>
      </c>
      <c r="K1061" s="86">
        <f>+K1062+K1063+K1064</f>
        <v>0</v>
      </c>
      <c r="L1061" s="86">
        <f t="shared" ref="L1061:M1061" si="252">+L1062+L1063+L1064</f>
        <v>215599</v>
      </c>
      <c r="M1061" s="86">
        <f t="shared" si="252"/>
        <v>193063.44</v>
      </c>
      <c r="N1061" s="89">
        <f>+N1063+N1064</f>
        <v>239248</v>
      </c>
      <c r="O1061" s="161"/>
      <c r="P1061" s="170"/>
      <c r="Q1061" s="170"/>
      <c r="R1061"/>
      <c r="S1061"/>
      <c r="T1061"/>
      <c r="U1061"/>
    </row>
    <row r="1062" spans="1:21" ht="14.1" customHeight="1" x14ac:dyDescent="0.2">
      <c r="A1062" s="178" t="s">
        <v>462</v>
      </c>
      <c r="B1062" s="166">
        <v>4</v>
      </c>
      <c r="C1062" s="167" t="s">
        <v>366</v>
      </c>
      <c r="D1062" s="182"/>
      <c r="E1062" s="168"/>
      <c r="F1062" s="168"/>
      <c r="G1062" s="232"/>
      <c r="H1062" s="168"/>
      <c r="I1062" s="228"/>
      <c r="J1062" s="201"/>
      <c r="K1062" s="201"/>
      <c r="L1062" s="201"/>
      <c r="M1062" s="201">
        <v>172</v>
      </c>
      <c r="N1062" s="245"/>
      <c r="O1062" s="161"/>
      <c r="P1062" s="170"/>
      <c r="Q1062" s="170"/>
      <c r="R1062"/>
      <c r="S1062"/>
      <c r="T1062"/>
      <c r="U1062"/>
    </row>
    <row r="1063" spans="1:21" ht="14.1" customHeight="1" x14ac:dyDescent="0.2">
      <c r="A1063" s="53"/>
      <c r="B1063" s="60" t="s">
        <v>137</v>
      </c>
      <c r="C1063" s="61" t="s">
        <v>138</v>
      </c>
      <c r="D1063" s="27">
        <v>187178</v>
      </c>
      <c r="E1063" s="168">
        <v>207939</v>
      </c>
      <c r="F1063" s="168"/>
      <c r="G1063" s="324"/>
      <c r="H1063" s="172">
        <f t="shared" si="251"/>
        <v>207939</v>
      </c>
      <c r="I1063" s="228"/>
      <c r="J1063" s="201">
        <v>-5000</v>
      </c>
      <c r="K1063" s="201"/>
      <c r="L1063" s="201">
        <v>202939</v>
      </c>
      <c r="M1063" s="201">
        <v>181220.45</v>
      </c>
      <c r="N1063" s="246">
        <v>213969</v>
      </c>
      <c r="O1063" s="161"/>
      <c r="P1063" s="170"/>
      <c r="Q1063" s="170"/>
      <c r="R1063"/>
      <c r="S1063"/>
      <c r="T1063"/>
      <c r="U1063"/>
    </row>
    <row r="1064" spans="1:21" ht="14.1" customHeight="1" x14ac:dyDescent="0.2">
      <c r="A1064" s="53"/>
      <c r="B1064" s="60" t="s">
        <v>139</v>
      </c>
      <c r="C1064" s="61" t="s">
        <v>140</v>
      </c>
      <c r="D1064" s="29">
        <f t="shared" ref="D1064:E1064" si="253">SUM(D1065:D1075)</f>
        <v>17363</v>
      </c>
      <c r="E1064" s="168">
        <f t="shared" si="253"/>
        <v>24960</v>
      </c>
      <c r="F1064" s="28">
        <f>+F1065+F1067+F1068+F1069+F1070+F1071+F1072+F1073+F1074+F1075</f>
        <v>0</v>
      </c>
      <c r="G1064" s="324"/>
      <c r="H1064" s="172">
        <f t="shared" si="251"/>
        <v>24960</v>
      </c>
      <c r="I1064" s="230">
        <f>+I1065+I1067+I1068+I1069+I1070+I1071+I1072+I1073+I1074+I1075</f>
        <v>0</v>
      </c>
      <c r="J1064" s="201">
        <f>+J1065+J1067+J1068+J1069+J1070+J1071+J1072+J1073+J1074+J1075</f>
        <v>-12300</v>
      </c>
      <c r="K1064" s="201">
        <f t="shared" ref="K1064:M1064" si="254">+K1065+K1067+K1068+K1069+K1070+K1071+K1072+K1073+K1074+K1075</f>
        <v>0</v>
      </c>
      <c r="L1064" s="201">
        <f>+L1065+L1066+L1067+L1068+L1069+L1070+L1071+L1072+L1073+L1074+L1075</f>
        <v>12660</v>
      </c>
      <c r="M1064" s="201">
        <f t="shared" si="254"/>
        <v>11670.990000000002</v>
      </c>
      <c r="N1064" s="245">
        <f>+N1065+N1066+N1067+N1068+N1069+N1070+N1071+N1072+N1073+N1074+N1075</f>
        <v>25279</v>
      </c>
      <c r="O1064" s="161"/>
      <c r="P1064" s="170"/>
      <c r="Q1064" s="170"/>
      <c r="R1064"/>
      <c r="S1064"/>
      <c r="T1064"/>
      <c r="U1064"/>
    </row>
    <row r="1065" spans="1:21" ht="14.1" customHeight="1" x14ac:dyDescent="0.2">
      <c r="A1065" s="53"/>
      <c r="B1065" s="54" t="s">
        <v>141</v>
      </c>
      <c r="C1065" s="55" t="s">
        <v>151</v>
      </c>
      <c r="D1065" s="28">
        <v>973</v>
      </c>
      <c r="E1065" s="172">
        <v>1880</v>
      </c>
      <c r="F1065" s="28"/>
      <c r="G1065" s="324"/>
      <c r="H1065" s="172">
        <f t="shared" si="251"/>
        <v>1880</v>
      </c>
      <c r="I1065" s="230"/>
      <c r="J1065" s="173"/>
      <c r="K1065" s="173"/>
      <c r="L1065" s="173">
        <v>1880</v>
      </c>
      <c r="M1065" s="173">
        <v>1876</v>
      </c>
      <c r="N1065" s="251">
        <v>1200</v>
      </c>
      <c r="O1065" s="161"/>
      <c r="P1065" s="170"/>
      <c r="Q1065" s="170"/>
      <c r="R1065"/>
      <c r="S1065"/>
      <c r="T1065"/>
      <c r="U1065"/>
    </row>
    <row r="1066" spans="1:21" ht="14.1" customHeight="1" x14ac:dyDescent="0.2">
      <c r="A1066" s="53"/>
      <c r="B1066" s="54">
        <v>5503</v>
      </c>
      <c r="C1066" s="55" t="s">
        <v>143</v>
      </c>
      <c r="D1066" s="28"/>
      <c r="E1066" s="172">
        <v>600</v>
      </c>
      <c r="F1066" s="28"/>
      <c r="G1066" s="324"/>
      <c r="H1066" s="172">
        <f t="shared" si="251"/>
        <v>600</v>
      </c>
      <c r="I1066" s="230"/>
      <c r="J1066" s="173"/>
      <c r="K1066" s="173"/>
      <c r="L1066" s="173">
        <v>600</v>
      </c>
      <c r="M1066" s="173"/>
      <c r="N1066" s="251"/>
      <c r="O1066" s="161"/>
      <c r="P1066" s="170"/>
      <c r="Q1066" s="170"/>
      <c r="R1066"/>
      <c r="S1066"/>
      <c r="T1066"/>
      <c r="U1066"/>
    </row>
    <row r="1067" spans="1:21" ht="14.1" customHeight="1" x14ac:dyDescent="0.2">
      <c r="A1067" s="53"/>
      <c r="B1067" s="54" t="s">
        <v>144</v>
      </c>
      <c r="C1067" s="55" t="s">
        <v>294</v>
      </c>
      <c r="D1067" s="35">
        <v>581</v>
      </c>
      <c r="E1067" s="172">
        <v>1300</v>
      </c>
      <c r="F1067" s="28"/>
      <c r="G1067" s="324"/>
      <c r="H1067" s="172">
        <f t="shared" si="251"/>
        <v>1300</v>
      </c>
      <c r="I1067" s="230"/>
      <c r="J1067" s="173"/>
      <c r="K1067" s="173"/>
      <c r="L1067" s="173">
        <v>1300</v>
      </c>
      <c r="M1067" s="173">
        <v>115</v>
      </c>
      <c r="N1067" s="251">
        <v>1300</v>
      </c>
      <c r="O1067" s="161"/>
      <c r="P1067" s="170"/>
      <c r="Q1067" s="170"/>
      <c r="R1067"/>
      <c r="S1067"/>
      <c r="T1067"/>
      <c r="U1067"/>
    </row>
    <row r="1068" spans="1:21" ht="14.1" customHeight="1" x14ac:dyDescent="0.2">
      <c r="A1068" s="53"/>
      <c r="B1068" s="54" t="s">
        <v>155</v>
      </c>
      <c r="C1068" s="55" t="s">
        <v>146</v>
      </c>
      <c r="D1068" s="35">
        <v>3906</v>
      </c>
      <c r="E1068" s="172">
        <v>3000</v>
      </c>
      <c r="F1068" s="28"/>
      <c r="G1068" s="324"/>
      <c r="H1068" s="172">
        <f t="shared" si="251"/>
        <v>3000</v>
      </c>
      <c r="I1068" s="230"/>
      <c r="J1068" s="173">
        <v>-300</v>
      </c>
      <c r="K1068" s="173"/>
      <c r="L1068" s="173">
        <v>2700</v>
      </c>
      <c r="M1068" s="173">
        <v>3013</v>
      </c>
      <c r="N1068" s="251">
        <v>2700</v>
      </c>
      <c r="O1068" s="161"/>
      <c r="P1068" s="170"/>
      <c r="Q1068" s="170"/>
      <c r="R1068"/>
      <c r="S1068"/>
      <c r="T1068"/>
      <c r="U1068"/>
    </row>
    <row r="1069" spans="1:21" ht="14.1" customHeight="1" x14ac:dyDescent="0.2">
      <c r="A1069" s="53"/>
      <c r="B1069" s="54" t="s">
        <v>165</v>
      </c>
      <c r="C1069" s="55" t="s">
        <v>463</v>
      </c>
      <c r="D1069" s="28">
        <v>503</v>
      </c>
      <c r="E1069" s="172">
        <v>580</v>
      </c>
      <c r="F1069" s="28"/>
      <c r="G1069" s="324"/>
      <c r="H1069" s="172">
        <f t="shared" si="251"/>
        <v>580</v>
      </c>
      <c r="I1069" s="230"/>
      <c r="J1069" s="173"/>
      <c r="K1069" s="173"/>
      <c r="L1069" s="173">
        <v>580</v>
      </c>
      <c r="M1069" s="173">
        <v>251</v>
      </c>
      <c r="N1069" s="251">
        <v>580</v>
      </c>
      <c r="O1069" s="161"/>
      <c r="P1069" s="186"/>
      <c r="Q1069" s="170"/>
      <c r="R1069"/>
      <c r="S1069"/>
      <c r="T1069"/>
      <c r="U1069"/>
    </row>
    <row r="1070" spans="1:21" ht="14.1" customHeight="1" x14ac:dyDescent="0.2">
      <c r="A1070" s="53"/>
      <c r="B1070" s="54" t="s">
        <v>167</v>
      </c>
      <c r="C1070" s="55" t="s">
        <v>147</v>
      </c>
      <c r="D1070" s="28">
        <v>585</v>
      </c>
      <c r="E1070" s="172">
        <v>400</v>
      </c>
      <c r="F1070" s="28"/>
      <c r="G1070" s="324"/>
      <c r="H1070" s="172">
        <f t="shared" si="251"/>
        <v>400</v>
      </c>
      <c r="I1070" s="230"/>
      <c r="J1070" s="173"/>
      <c r="K1070" s="173"/>
      <c r="L1070" s="173">
        <v>400</v>
      </c>
      <c r="M1070" s="173">
        <v>1231.6300000000001</v>
      </c>
      <c r="N1070" s="251">
        <v>700</v>
      </c>
      <c r="O1070" s="161"/>
      <c r="P1070" s="170"/>
      <c r="Q1070" s="170"/>
      <c r="R1070"/>
      <c r="S1070"/>
      <c r="T1070"/>
      <c r="U1070"/>
    </row>
    <row r="1071" spans="1:21" ht="14.1" customHeight="1" x14ac:dyDescent="0.2">
      <c r="A1071" s="53"/>
      <c r="B1071" s="54" t="s">
        <v>168</v>
      </c>
      <c r="C1071" s="55" t="s">
        <v>169</v>
      </c>
      <c r="D1071" s="28">
        <v>2510</v>
      </c>
      <c r="E1071" s="172">
        <v>7500</v>
      </c>
      <c r="F1071" s="28"/>
      <c r="G1071" s="324"/>
      <c r="H1071" s="172">
        <f t="shared" si="251"/>
        <v>7500</v>
      </c>
      <c r="I1071" s="230"/>
      <c r="J1071" s="173">
        <v>-6000</v>
      </c>
      <c r="K1071" s="173"/>
      <c r="L1071" s="173">
        <v>1500</v>
      </c>
      <c r="M1071" s="173">
        <v>3782</v>
      </c>
      <c r="N1071" s="251">
        <v>12539</v>
      </c>
      <c r="O1071" s="161"/>
      <c r="Q1071" s="170"/>
      <c r="R1071"/>
      <c r="S1071"/>
      <c r="T1071"/>
      <c r="U1071"/>
    </row>
    <row r="1072" spans="1:21" ht="14.1" customHeight="1" x14ac:dyDescent="0.2">
      <c r="A1072" s="53"/>
      <c r="B1072" s="54">
        <v>5522</v>
      </c>
      <c r="C1072" s="55" t="s">
        <v>173</v>
      </c>
      <c r="D1072" s="28">
        <v>20</v>
      </c>
      <c r="E1072" s="172">
        <v>200</v>
      </c>
      <c r="F1072" s="28"/>
      <c r="G1072" s="324"/>
      <c r="H1072" s="172">
        <f t="shared" si="251"/>
        <v>200</v>
      </c>
      <c r="I1072" s="230"/>
      <c r="J1072" s="173"/>
      <c r="K1072" s="173"/>
      <c r="L1072" s="173">
        <v>200</v>
      </c>
      <c r="M1072" s="173">
        <v>0</v>
      </c>
      <c r="N1072" s="251">
        <v>60</v>
      </c>
      <c r="O1072" s="161"/>
      <c r="Q1072" s="170"/>
      <c r="R1072"/>
      <c r="S1072"/>
      <c r="T1072"/>
      <c r="U1072"/>
    </row>
    <row r="1073" spans="1:23" ht="14.1" customHeight="1" x14ac:dyDescent="0.2">
      <c r="A1073" s="53"/>
      <c r="B1073" s="54" t="s">
        <v>389</v>
      </c>
      <c r="C1073" s="55" t="s">
        <v>282</v>
      </c>
      <c r="D1073" s="28">
        <v>3631</v>
      </c>
      <c r="E1073" s="172">
        <v>400</v>
      </c>
      <c r="F1073" s="28"/>
      <c r="G1073" s="324"/>
      <c r="H1073" s="172">
        <f t="shared" si="251"/>
        <v>400</v>
      </c>
      <c r="I1073" s="230"/>
      <c r="J1073" s="173"/>
      <c r="K1073" s="173"/>
      <c r="L1073" s="173">
        <v>400</v>
      </c>
      <c r="M1073" s="173">
        <v>1086.3599999999999</v>
      </c>
      <c r="N1073" s="251">
        <v>800</v>
      </c>
      <c r="O1073" s="161"/>
      <c r="Q1073" s="170"/>
      <c r="R1073"/>
      <c r="S1073"/>
      <c r="T1073"/>
      <c r="U1073"/>
    </row>
    <row r="1074" spans="1:23" ht="14.1" customHeight="1" x14ac:dyDescent="0.2">
      <c r="A1074" s="53"/>
      <c r="B1074" s="54" t="s">
        <v>174</v>
      </c>
      <c r="C1074" s="55" t="s">
        <v>175</v>
      </c>
      <c r="D1074" s="28">
        <v>4527</v>
      </c>
      <c r="E1074" s="172">
        <v>9000</v>
      </c>
      <c r="F1074" s="28"/>
      <c r="G1074" s="324"/>
      <c r="H1074" s="172">
        <f t="shared" si="251"/>
        <v>9000</v>
      </c>
      <c r="I1074" s="230"/>
      <c r="J1074" s="173">
        <v>-6000</v>
      </c>
      <c r="K1074" s="173"/>
      <c r="L1074" s="173">
        <v>3000</v>
      </c>
      <c r="M1074" s="173">
        <v>316</v>
      </c>
      <c r="N1074" s="251">
        <v>5000</v>
      </c>
      <c r="O1074" s="161"/>
      <c r="Q1074" s="170"/>
      <c r="R1074"/>
      <c r="S1074"/>
      <c r="T1074"/>
      <c r="U1074"/>
    </row>
    <row r="1075" spans="1:23" ht="14.1" customHeight="1" x14ac:dyDescent="0.2">
      <c r="A1075" s="53"/>
      <c r="B1075" s="54" t="s">
        <v>199</v>
      </c>
      <c r="C1075" s="55" t="s">
        <v>148</v>
      </c>
      <c r="D1075" s="28">
        <v>127</v>
      </c>
      <c r="E1075" s="172">
        <v>100</v>
      </c>
      <c r="F1075" s="28"/>
      <c r="G1075" s="324"/>
      <c r="H1075" s="172">
        <f t="shared" si="251"/>
        <v>100</v>
      </c>
      <c r="I1075" s="230"/>
      <c r="J1075" s="173"/>
      <c r="K1075" s="173"/>
      <c r="L1075" s="173">
        <v>100</v>
      </c>
      <c r="M1075" s="173">
        <v>0</v>
      </c>
      <c r="N1075" s="251">
        <v>400</v>
      </c>
      <c r="O1075" s="161"/>
      <c r="Q1075" s="170"/>
      <c r="R1075"/>
      <c r="S1075"/>
      <c r="T1075"/>
      <c r="U1075"/>
    </row>
    <row r="1076" spans="1:23" ht="14.1" customHeight="1" x14ac:dyDescent="0.2">
      <c r="A1076" s="93" t="s">
        <v>464</v>
      </c>
      <c r="B1076" s="79"/>
      <c r="C1076" s="80" t="s">
        <v>465</v>
      </c>
      <c r="D1076" s="90">
        <f t="shared" ref="D1076:E1076" si="255">+D1077</f>
        <v>66422</v>
      </c>
      <c r="E1076" s="90">
        <f t="shared" si="255"/>
        <v>35000</v>
      </c>
      <c r="F1076" s="90"/>
      <c r="G1076" s="236"/>
      <c r="H1076" s="90">
        <f t="shared" si="251"/>
        <v>35000</v>
      </c>
      <c r="I1076" s="289"/>
      <c r="J1076" s="86">
        <f>+J1077</f>
        <v>30000</v>
      </c>
      <c r="K1076" s="86">
        <f t="shared" ref="K1076:M1076" si="256">+K1077</f>
        <v>0</v>
      </c>
      <c r="L1076" s="86">
        <f t="shared" si="256"/>
        <v>65000</v>
      </c>
      <c r="M1076" s="86">
        <f t="shared" si="256"/>
        <v>51910</v>
      </c>
      <c r="N1076" s="250">
        <f>+N1077</f>
        <v>75000</v>
      </c>
      <c r="O1076" s="161"/>
      <c r="Q1076" s="170"/>
      <c r="R1076"/>
      <c r="S1076"/>
      <c r="T1076"/>
      <c r="U1076"/>
    </row>
    <row r="1077" spans="1:23" s="171" customFormat="1" ht="14.1" customHeight="1" x14ac:dyDescent="0.2">
      <c r="A1077" s="178"/>
      <c r="B1077" s="179">
        <v>5524</v>
      </c>
      <c r="C1077" s="183" t="s">
        <v>282</v>
      </c>
      <c r="D1077" s="182">
        <v>66422</v>
      </c>
      <c r="E1077" s="168">
        <v>35000</v>
      </c>
      <c r="F1077" s="168"/>
      <c r="G1077" s="232"/>
      <c r="H1077" s="172">
        <f t="shared" si="251"/>
        <v>35000</v>
      </c>
      <c r="I1077" s="228"/>
      <c r="J1077" s="201">
        <v>30000</v>
      </c>
      <c r="K1077" s="201"/>
      <c r="L1077" s="201">
        <v>65000</v>
      </c>
      <c r="M1077" s="201">
        <v>51910</v>
      </c>
      <c r="N1077" s="253">
        <v>75000</v>
      </c>
      <c r="O1077" s="186"/>
      <c r="Q1077" s="170"/>
      <c r="R1077"/>
      <c r="S1077"/>
      <c r="T1077"/>
      <c r="U1077"/>
      <c r="V1077"/>
      <c r="W1077" s="1"/>
    </row>
    <row r="1078" spans="1:23" ht="14.1" customHeight="1" x14ac:dyDescent="0.2">
      <c r="A1078" s="93" t="s">
        <v>466</v>
      </c>
      <c r="B1078" s="79"/>
      <c r="C1078" s="104" t="s">
        <v>467</v>
      </c>
      <c r="D1078" s="92">
        <f>+D1079+D1080+D1081</f>
        <v>225666</v>
      </c>
      <c r="E1078" s="90">
        <f>+E1080+E1081</f>
        <v>225000</v>
      </c>
      <c r="F1078" s="90">
        <f>+F1080+F1081</f>
        <v>0</v>
      </c>
      <c r="G1078" s="236">
        <f t="shared" ref="G1078:G1092" si="257">F1078-E1078</f>
        <v>-225000</v>
      </c>
      <c r="H1078" s="90">
        <f t="shared" si="251"/>
        <v>225000</v>
      </c>
      <c r="I1078" s="289">
        <f>+I1080+I1081</f>
        <v>0</v>
      </c>
      <c r="J1078" s="86">
        <f>+J1079+J1080+J1081</f>
        <v>-22133</v>
      </c>
      <c r="K1078" s="86">
        <f>+K1079+K1080+K1081</f>
        <v>-52625</v>
      </c>
      <c r="L1078" s="86">
        <f t="shared" ref="L1078:M1078" si="258">+L1079+L1080+L1081</f>
        <v>150242</v>
      </c>
      <c r="M1078" s="86">
        <f t="shared" si="258"/>
        <v>135472.74</v>
      </c>
      <c r="N1078" s="89">
        <f>+N1079+N1080+N1081</f>
        <v>202867</v>
      </c>
      <c r="O1078" s="259"/>
      <c r="Q1078" s="170"/>
      <c r="R1078"/>
      <c r="S1078"/>
      <c r="T1078"/>
      <c r="U1078"/>
      <c r="V1078"/>
    </row>
    <row r="1079" spans="1:23" ht="14.1" customHeight="1" x14ac:dyDescent="0.2">
      <c r="A1079" s="114"/>
      <c r="B1079" s="60"/>
      <c r="C1079" s="21"/>
      <c r="D1079" s="29">
        <v>7194</v>
      </c>
      <c r="E1079" s="168"/>
      <c r="F1079" s="168"/>
      <c r="G1079" s="324">
        <f t="shared" si="257"/>
        <v>0</v>
      </c>
      <c r="H1079" s="172">
        <f t="shared" si="251"/>
        <v>0</v>
      </c>
      <c r="I1079" s="228"/>
      <c r="J1079" s="201"/>
      <c r="K1079" s="201"/>
      <c r="L1079" s="201"/>
      <c r="M1079" s="201"/>
      <c r="N1079" s="87"/>
      <c r="O1079" s="161"/>
      <c r="Q1079" s="170"/>
      <c r="R1079"/>
      <c r="S1079"/>
      <c r="T1079"/>
      <c r="U1079"/>
      <c r="V1079"/>
      <c r="W1079" s="5"/>
    </row>
    <row r="1080" spans="1:23" ht="14.1" customHeight="1" x14ac:dyDescent="0.2">
      <c r="A1080" s="114"/>
      <c r="B1080" s="60">
        <v>50</v>
      </c>
      <c r="C1080" s="133" t="s">
        <v>138</v>
      </c>
      <c r="D1080" s="29">
        <v>70164</v>
      </c>
      <c r="E1080" s="168">
        <v>40000</v>
      </c>
      <c r="F1080" s="29"/>
      <c r="G1080" s="324"/>
      <c r="H1080" s="172">
        <f t="shared" si="251"/>
        <v>40000</v>
      </c>
      <c r="I1080" s="228"/>
      <c r="J1080" s="201"/>
      <c r="K1080" s="201">
        <v>30000</v>
      </c>
      <c r="L1080" s="201">
        <v>70000</v>
      </c>
      <c r="M1080" s="201">
        <v>67948</v>
      </c>
      <c r="N1080" s="246">
        <v>70000</v>
      </c>
      <c r="O1080" s="259"/>
      <c r="Q1080" s="170"/>
      <c r="R1080"/>
      <c r="S1080"/>
      <c r="T1080"/>
      <c r="U1080"/>
      <c r="V1080"/>
      <c r="W1080" s="5"/>
    </row>
    <row r="1081" spans="1:23" ht="14.1" customHeight="1" x14ac:dyDescent="0.2">
      <c r="A1081" s="114"/>
      <c r="B1081" s="60">
        <v>55</v>
      </c>
      <c r="C1081" s="100" t="s">
        <v>140</v>
      </c>
      <c r="D1081" s="111">
        <f t="shared" ref="D1081" si="259">+D1082+D1083+D1084+D1085+D1086+D1087+D1088+D1089+D1090</f>
        <v>148308</v>
      </c>
      <c r="E1081" s="168">
        <v>185000</v>
      </c>
      <c r="F1081" s="29"/>
      <c r="G1081" s="324"/>
      <c r="H1081" s="172">
        <f t="shared" si="251"/>
        <v>185000</v>
      </c>
      <c r="I1081" s="228"/>
      <c r="J1081" s="201">
        <v>-22133</v>
      </c>
      <c r="K1081" s="201">
        <f>+K1082+K1083+K1084+K1085+K1086+K1087+K1088+K1089+K1090</f>
        <v>-82625</v>
      </c>
      <c r="L1081" s="201">
        <f t="shared" ref="L1081" si="260">+L1082+L1083+L1084+L1085+L1086+L1087+L1088+L1089+L1090</f>
        <v>80242</v>
      </c>
      <c r="M1081" s="201">
        <f>+M1082+M1083+M1084+M1085+M1086+M1087+M1088+M1089+M1090</f>
        <v>67524.740000000005</v>
      </c>
      <c r="N1081" s="246">
        <f>+N1082+N1083+N1084+N1085+N1086+N1087+N1088+N1089+N1090</f>
        <v>132867</v>
      </c>
      <c r="O1081" s="161"/>
      <c r="Q1081" s="170"/>
      <c r="R1081"/>
      <c r="S1081"/>
      <c r="T1081"/>
      <c r="U1081"/>
      <c r="V1081"/>
      <c r="W1081" s="5"/>
    </row>
    <row r="1082" spans="1:23" ht="14.1" customHeight="1" x14ac:dyDescent="0.2">
      <c r="A1082" s="112"/>
      <c r="B1082" s="105">
        <v>5500</v>
      </c>
      <c r="C1082" s="63" t="s">
        <v>140</v>
      </c>
      <c r="D1082" s="64">
        <v>1097</v>
      </c>
      <c r="E1082" s="172"/>
      <c r="F1082" s="28"/>
      <c r="G1082" s="324">
        <f t="shared" si="257"/>
        <v>0</v>
      </c>
      <c r="H1082" s="172">
        <f t="shared" si="251"/>
        <v>0</v>
      </c>
      <c r="I1082" s="230"/>
      <c r="J1082" s="173"/>
      <c r="K1082" s="173"/>
      <c r="L1082" s="173"/>
      <c r="M1082" s="173"/>
      <c r="N1082" s="246"/>
      <c r="O1082" s="161"/>
      <c r="P1082" s="170"/>
      <c r="Q1082" s="170"/>
      <c r="R1082"/>
      <c r="S1082"/>
      <c r="T1082"/>
      <c r="U1082"/>
      <c r="V1082"/>
      <c r="W1082" s="5"/>
    </row>
    <row r="1083" spans="1:23" ht="14.1" customHeight="1" x14ac:dyDescent="0.2">
      <c r="A1083" s="112"/>
      <c r="B1083" s="105">
        <v>5504</v>
      </c>
      <c r="C1083" s="63" t="s">
        <v>294</v>
      </c>
      <c r="D1083" s="64">
        <v>2292</v>
      </c>
      <c r="E1083" s="172"/>
      <c r="F1083" s="28"/>
      <c r="G1083" s="324"/>
      <c r="H1083" s="172">
        <f t="shared" si="251"/>
        <v>0</v>
      </c>
      <c r="I1083" s="230"/>
      <c r="J1083" s="173"/>
      <c r="K1083" s="173"/>
      <c r="L1083" s="173"/>
      <c r="M1083" s="173">
        <v>754</v>
      </c>
      <c r="N1083" s="246"/>
      <c r="O1083" s="161"/>
      <c r="P1083" s="170"/>
      <c r="Q1083" s="170"/>
      <c r="R1083"/>
      <c r="S1083"/>
      <c r="T1083"/>
      <c r="U1083"/>
      <c r="V1083"/>
      <c r="W1083" s="5"/>
    </row>
    <row r="1084" spans="1:23" ht="14.1" customHeight="1" x14ac:dyDescent="0.2">
      <c r="A1084" s="112"/>
      <c r="B1084" s="105">
        <v>5511</v>
      </c>
      <c r="C1084" s="63" t="s">
        <v>146</v>
      </c>
      <c r="D1084" s="64">
        <v>489</v>
      </c>
      <c r="E1084" s="172"/>
      <c r="F1084" s="28"/>
      <c r="G1084" s="324">
        <f t="shared" si="257"/>
        <v>0</v>
      </c>
      <c r="H1084" s="172">
        <f t="shared" si="251"/>
        <v>0</v>
      </c>
      <c r="I1084" s="230"/>
      <c r="J1084" s="173"/>
      <c r="K1084" s="173"/>
      <c r="L1084" s="173"/>
      <c r="M1084" s="173">
        <v>1523</v>
      </c>
      <c r="N1084" s="246"/>
      <c r="O1084" s="161"/>
      <c r="P1084" s="170"/>
      <c r="Q1084" s="170"/>
      <c r="R1084"/>
      <c r="S1084"/>
      <c r="T1084"/>
      <c r="U1084"/>
      <c r="V1084"/>
      <c r="W1084" s="5"/>
    </row>
    <row r="1085" spans="1:23" ht="14.1" customHeight="1" x14ac:dyDescent="0.2">
      <c r="A1085" s="112"/>
      <c r="B1085" s="105">
        <v>5513</v>
      </c>
      <c r="C1085" s="55" t="s">
        <v>463</v>
      </c>
      <c r="D1085" s="28">
        <v>49</v>
      </c>
      <c r="E1085" s="172"/>
      <c r="F1085" s="28"/>
      <c r="G1085" s="324">
        <f t="shared" si="257"/>
        <v>0</v>
      </c>
      <c r="H1085" s="172">
        <f t="shared" si="251"/>
        <v>0</v>
      </c>
      <c r="I1085" s="230"/>
      <c r="J1085" s="173"/>
      <c r="K1085" s="173"/>
      <c r="L1085" s="173"/>
      <c r="M1085" s="173"/>
      <c r="N1085" s="246"/>
      <c r="O1085" s="161"/>
      <c r="P1085" s="170"/>
      <c r="Q1085" s="170"/>
      <c r="R1085"/>
      <c r="S1085"/>
      <c r="T1085"/>
      <c r="U1085"/>
      <c r="V1085"/>
      <c r="W1085" s="5"/>
    </row>
    <row r="1086" spans="1:23" ht="14.1" customHeight="1" x14ac:dyDescent="0.2">
      <c r="A1086" s="112"/>
      <c r="B1086" s="105">
        <v>5514</v>
      </c>
      <c r="C1086" s="55" t="s">
        <v>147</v>
      </c>
      <c r="D1086" s="28">
        <v>663</v>
      </c>
      <c r="E1086" s="172"/>
      <c r="F1086" s="28"/>
      <c r="G1086" s="324">
        <f t="shared" si="257"/>
        <v>0</v>
      </c>
      <c r="H1086" s="172">
        <f t="shared" si="251"/>
        <v>0</v>
      </c>
      <c r="I1086" s="230"/>
      <c r="J1086" s="173"/>
      <c r="K1086" s="173"/>
      <c r="L1086" s="173"/>
      <c r="M1086" s="173"/>
      <c r="N1086" s="246">
        <v>25000</v>
      </c>
      <c r="O1086" s="161"/>
      <c r="P1086" s="170"/>
      <c r="Q1086" s="170"/>
      <c r="R1086"/>
      <c r="S1086"/>
      <c r="T1086"/>
      <c r="U1086"/>
      <c r="V1086"/>
    </row>
    <row r="1087" spans="1:23" ht="14.1" customHeight="1" x14ac:dyDescent="0.2">
      <c r="A1087" s="112"/>
      <c r="B1087" s="105">
        <v>5515</v>
      </c>
      <c r="C1087" s="55" t="s">
        <v>169</v>
      </c>
      <c r="D1087" s="28">
        <v>54309</v>
      </c>
      <c r="E1087" s="172"/>
      <c r="F1087" s="28"/>
      <c r="G1087" s="324">
        <f t="shared" si="257"/>
        <v>0</v>
      </c>
      <c r="H1087" s="172">
        <f t="shared" si="251"/>
        <v>0</v>
      </c>
      <c r="I1087" s="230"/>
      <c r="J1087" s="173"/>
      <c r="K1087" s="173">
        <v>-33000</v>
      </c>
      <c r="L1087" s="173">
        <v>17000</v>
      </c>
      <c r="M1087" s="173">
        <v>16271.72</v>
      </c>
      <c r="N1087" s="246">
        <v>25000</v>
      </c>
      <c r="O1087" s="161"/>
      <c r="P1087" s="170"/>
      <c r="Q1087" s="170"/>
      <c r="R1087"/>
      <c r="S1087"/>
      <c r="T1087"/>
      <c r="U1087"/>
      <c r="V1087"/>
    </row>
    <row r="1088" spans="1:23" ht="14.1" customHeight="1" x14ac:dyDescent="0.2">
      <c r="A1088" s="112"/>
      <c r="B1088" s="105">
        <v>5524</v>
      </c>
      <c r="C1088" s="55" t="s">
        <v>282</v>
      </c>
      <c r="D1088" s="28">
        <v>18858</v>
      </c>
      <c r="E1088" s="172"/>
      <c r="F1088" s="28"/>
      <c r="G1088" s="324">
        <f t="shared" si="257"/>
        <v>0</v>
      </c>
      <c r="H1088" s="172">
        <f t="shared" si="251"/>
        <v>0</v>
      </c>
      <c r="I1088" s="230"/>
      <c r="J1088" s="173"/>
      <c r="K1088" s="173"/>
      <c r="L1088" s="173">
        <v>20000</v>
      </c>
      <c r="M1088" s="173">
        <v>7532.85</v>
      </c>
      <c r="N1088" s="246"/>
      <c r="O1088" s="161"/>
      <c r="P1088" s="170"/>
      <c r="Q1088" s="170"/>
      <c r="R1088"/>
      <c r="S1088"/>
      <c r="T1088"/>
      <c r="U1088"/>
      <c r="V1088"/>
    </row>
    <row r="1089" spans="1:23" ht="14.1" customHeight="1" x14ac:dyDescent="0.2">
      <c r="A1089" s="112"/>
      <c r="B1089" s="105">
        <v>5525</v>
      </c>
      <c r="C1089" s="55" t="s">
        <v>175</v>
      </c>
      <c r="D1089" s="28">
        <v>60533</v>
      </c>
      <c r="E1089" s="172"/>
      <c r="F1089" s="28"/>
      <c r="G1089" s="324">
        <f t="shared" si="257"/>
        <v>0</v>
      </c>
      <c r="H1089" s="172">
        <f t="shared" si="251"/>
        <v>0</v>
      </c>
      <c r="I1089" s="230"/>
      <c r="J1089" s="173"/>
      <c r="K1089" s="173">
        <v>-21625</v>
      </c>
      <c r="L1089" s="173">
        <v>38375</v>
      </c>
      <c r="M1089" s="173">
        <v>37564.730000000003</v>
      </c>
      <c r="N1089" s="246">
        <v>62867</v>
      </c>
      <c r="O1089" s="161"/>
      <c r="Q1089" s="170"/>
      <c r="R1089"/>
      <c r="S1089"/>
      <c r="T1089"/>
      <c r="U1089"/>
      <c r="V1089"/>
    </row>
    <row r="1090" spans="1:23" ht="14.1" customHeight="1" x14ac:dyDescent="0.2">
      <c r="A1090" s="112"/>
      <c r="B1090" s="105">
        <v>5540</v>
      </c>
      <c r="C1090" s="55" t="s">
        <v>148</v>
      </c>
      <c r="D1090" s="28">
        <v>10018</v>
      </c>
      <c r="E1090" s="172"/>
      <c r="F1090" s="28"/>
      <c r="G1090" s="324">
        <f t="shared" si="257"/>
        <v>0</v>
      </c>
      <c r="H1090" s="172">
        <f t="shared" si="251"/>
        <v>0</v>
      </c>
      <c r="I1090" s="230"/>
      <c r="J1090" s="173"/>
      <c r="K1090" s="173">
        <v>-28000</v>
      </c>
      <c r="L1090" s="173">
        <v>4867</v>
      </c>
      <c r="M1090" s="173">
        <v>3878.44</v>
      </c>
      <c r="N1090" s="246">
        <v>20000</v>
      </c>
      <c r="O1090" s="161"/>
      <c r="Q1090" s="170"/>
      <c r="R1090"/>
      <c r="S1090"/>
      <c r="T1090"/>
      <c r="U1090"/>
      <c r="V1090"/>
    </row>
    <row r="1091" spans="1:23" ht="14.1" customHeight="1" x14ac:dyDescent="0.2">
      <c r="A1091" s="93" t="s">
        <v>468</v>
      </c>
      <c r="B1091" s="79"/>
      <c r="C1091" s="80" t="s">
        <v>469</v>
      </c>
      <c r="D1091" s="90">
        <f>+D1092+D1093+D1094</f>
        <v>59105</v>
      </c>
      <c r="E1091" s="90">
        <f>+E1093+E1094</f>
        <v>61525</v>
      </c>
      <c r="F1091" s="90">
        <f>+F1093+F1094</f>
        <v>0</v>
      </c>
      <c r="G1091" s="236"/>
      <c r="H1091" s="90">
        <f t="shared" si="251"/>
        <v>61525</v>
      </c>
      <c r="I1091" s="289">
        <f>+I1093+I1094</f>
        <v>0</v>
      </c>
      <c r="J1091" s="86">
        <f>+J1093+J1094</f>
        <v>-1600</v>
      </c>
      <c r="K1091" s="86">
        <f t="shared" ref="K1091:M1091" si="261">+K1093+K1094</f>
        <v>2927</v>
      </c>
      <c r="L1091" s="86">
        <f t="shared" si="261"/>
        <v>62852</v>
      </c>
      <c r="M1091" s="86">
        <f t="shared" si="261"/>
        <v>48756.310000000005</v>
      </c>
      <c r="N1091" s="89">
        <f>+N1092+N1093+N1094</f>
        <v>67939</v>
      </c>
      <c r="O1091" s="161"/>
      <c r="Q1091" s="170"/>
      <c r="R1091"/>
      <c r="S1091"/>
      <c r="T1091"/>
      <c r="U1091"/>
      <c r="V1091"/>
      <c r="W1091" s="171"/>
    </row>
    <row r="1092" spans="1:23" ht="14.1" customHeight="1" x14ac:dyDescent="0.2">
      <c r="A1092" s="114"/>
      <c r="B1092" s="60">
        <v>4</v>
      </c>
      <c r="C1092" s="61" t="s">
        <v>372</v>
      </c>
      <c r="D1092" s="29"/>
      <c r="E1092" s="168"/>
      <c r="F1092" s="29"/>
      <c r="G1092" s="324">
        <f t="shared" si="257"/>
        <v>0</v>
      </c>
      <c r="H1092" s="172">
        <f t="shared" si="251"/>
        <v>0</v>
      </c>
      <c r="I1092" s="228"/>
      <c r="J1092" s="201"/>
      <c r="K1092" s="201"/>
      <c r="L1092" s="201"/>
      <c r="M1092" s="201"/>
      <c r="N1092" s="246"/>
      <c r="O1092" s="161"/>
      <c r="Q1092" s="170"/>
      <c r="R1092"/>
      <c r="S1092"/>
      <c r="T1092"/>
      <c r="U1092"/>
      <c r="V1092"/>
    </row>
    <row r="1093" spans="1:23" ht="14.1" customHeight="1" x14ac:dyDescent="0.2">
      <c r="A1093" s="134"/>
      <c r="B1093" s="135" t="s">
        <v>137</v>
      </c>
      <c r="C1093" s="136" t="s">
        <v>138</v>
      </c>
      <c r="D1093" s="27">
        <v>51954</v>
      </c>
      <c r="E1093" s="184">
        <v>52265</v>
      </c>
      <c r="F1093" s="184"/>
      <c r="G1093" s="324"/>
      <c r="H1093" s="172">
        <f t="shared" si="251"/>
        <v>52265</v>
      </c>
      <c r="I1093" s="353"/>
      <c r="J1093" s="201"/>
      <c r="K1093" s="201"/>
      <c r="L1093" s="201">
        <v>52265</v>
      </c>
      <c r="M1093" s="201">
        <v>40975.410000000003</v>
      </c>
      <c r="N1093" s="252">
        <v>50109</v>
      </c>
      <c r="O1093" s="161"/>
      <c r="R1093"/>
      <c r="S1093"/>
      <c r="T1093"/>
      <c r="U1093"/>
      <c r="V1093"/>
    </row>
    <row r="1094" spans="1:23" ht="14.1" customHeight="1" x14ac:dyDescent="0.2">
      <c r="A1094" s="112"/>
      <c r="B1094" s="99" t="s">
        <v>139</v>
      </c>
      <c r="C1094" s="100" t="s">
        <v>140</v>
      </c>
      <c r="D1094" s="111">
        <f t="shared" ref="D1094:E1094" si="262">SUM(D1095:D1104)</f>
        <v>7151</v>
      </c>
      <c r="E1094" s="168">
        <f t="shared" si="262"/>
        <v>9260</v>
      </c>
      <c r="F1094" s="111">
        <f>SUM(F1095:F1104)</f>
        <v>0</v>
      </c>
      <c r="G1094" s="324"/>
      <c r="H1094" s="172">
        <f t="shared" si="251"/>
        <v>9260</v>
      </c>
      <c r="I1094" s="228">
        <f>SUM(I1095:I1104)</f>
        <v>0</v>
      </c>
      <c r="J1094" s="201">
        <f>SUM(J1095:J1104)</f>
        <v>-1600</v>
      </c>
      <c r="K1094" s="201">
        <f t="shared" ref="K1094:M1094" si="263">SUM(K1095:K1104)</f>
        <v>2927</v>
      </c>
      <c r="L1094" s="201">
        <f t="shared" si="263"/>
        <v>10587</v>
      </c>
      <c r="M1094" s="201">
        <f t="shared" si="263"/>
        <v>7780.9000000000005</v>
      </c>
      <c r="N1094" s="245">
        <f>SUM(N1095:N1104)</f>
        <v>17830</v>
      </c>
      <c r="O1094" s="161"/>
      <c r="R1094"/>
      <c r="S1094"/>
      <c r="T1094"/>
      <c r="U1094"/>
      <c r="V1094"/>
    </row>
    <row r="1095" spans="1:23" ht="14.1" customHeight="1" x14ac:dyDescent="0.2">
      <c r="A1095" s="112"/>
      <c r="B1095" s="105" t="s">
        <v>141</v>
      </c>
      <c r="C1095" s="63" t="s">
        <v>151</v>
      </c>
      <c r="D1095" s="64">
        <v>525</v>
      </c>
      <c r="E1095" s="172">
        <v>1630</v>
      </c>
      <c r="F1095" s="28"/>
      <c r="G1095" s="324"/>
      <c r="H1095" s="172">
        <f t="shared" si="251"/>
        <v>1630</v>
      </c>
      <c r="I1095" s="230"/>
      <c r="J1095" s="173"/>
      <c r="K1095" s="173"/>
      <c r="L1095" s="173">
        <v>1630</v>
      </c>
      <c r="M1095" s="173">
        <v>595</v>
      </c>
      <c r="N1095" s="251">
        <v>850</v>
      </c>
      <c r="O1095" s="161"/>
      <c r="R1095"/>
      <c r="S1095"/>
      <c r="T1095"/>
      <c r="U1095"/>
      <c r="V1095"/>
    </row>
    <row r="1096" spans="1:23" ht="14.1" customHeight="1" x14ac:dyDescent="0.2">
      <c r="A1096" s="112"/>
      <c r="B1096" s="105" t="s">
        <v>144</v>
      </c>
      <c r="C1096" s="63" t="s">
        <v>294</v>
      </c>
      <c r="D1096" s="28">
        <v>480</v>
      </c>
      <c r="E1096" s="172">
        <v>500</v>
      </c>
      <c r="F1096" s="28"/>
      <c r="G1096" s="324"/>
      <c r="H1096" s="172">
        <f t="shared" si="251"/>
        <v>500</v>
      </c>
      <c r="I1096" s="230"/>
      <c r="J1096" s="173"/>
      <c r="K1096" s="173"/>
      <c r="L1096" s="173">
        <v>500</v>
      </c>
      <c r="M1096" s="173"/>
      <c r="N1096" s="251">
        <v>1500</v>
      </c>
      <c r="O1096" s="161"/>
      <c r="R1096"/>
      <c r="S1096"/>
      <c r="T1096"/>
      <c r="U1096"/>
      <c r="V1096"/>
    </row>
    <row r="1097" spans="1:23" ht="14.1" customHeight="1" x14ac:dyDescent="0.2">
      <c r="A1097" s="112"/>
      <c r="B1097" s="105" t="s">
        <v>155</v>
      </c>
      <c r="C1097" s="63" t="s">
        <v>146</v>
      </c>
      <c r="D1097" s="28">
        <v>101</v>
      </c>
      <c r="E1097" s="172">
        <v>0</v>
      </c>
      <c r="F1097" s="28"/>
      <c r="G1097" s="324"/>
      <c r="H1097" s="172">
        <f t="shared" si="251"/>
        <v>0</v>
      </c>
      <c r="I1097" s="230"/>
      <c r="J1097" s="173"/>
      <c r="K1097" s="173"/>
      <c r="L1097" s="173"/>
      <c r="M1097" s="173">
        <v>942</v>
      </c>
      <c r="N1097" s="251"/>
      <c r="O1097" s="161"/>
      <c r="R1097"/>
      <c r="S1097"/>
      <c r="T1097"/>
      <c r="U1097"/>
      <c r="V1097"/>
    </row>
    <row r="1098" spans="1:23" ht="14.1" customHeight="1" x14ac:dyDescent="0.2">
      <c r="A1098" s="112"/>
      <c r="B1098" s="105" t="s">
        <v>165</v>
      </c>
      <c r="C1098" s="63" t="s">
        <v>463</v>
      </c>
      <c r="D1098" s="28">
        <v>4095</v>
      </c>
      <c r="E1098" s="172">
        <v>5000</v>
      </c>
      <c r="F1098" s="28"/>
      <c r="G1098" s="324"/>
      <c r="H1098" s="172">
        <f t="shared" si="251"/>
        <v>5000</v>
      </c>
      <c r="I1098" s="230"/>
      <c r="J1098" s="173">
        <v>-2500</v>
      </c>
      <c r="K1098" s="173"/>
      <c r="L1098" s="173">
        <v>2500</v>
      </c>
      <c r="M1098" s="173">
        <v>848</v>
      </c>
      <c r="N1098" s="251">
        <v>6850</v>
      </c>
      <c r="O1098" s="161"/>
      <c r="R1098"/>
      <c r="S1098"/>
      <c r="T1098"/>
      <c r="U1098"/>
      <c r="V1098"/>
    </row>
    <row r="1099" spans="1:23" ht="14.1" customHeight="1" x14ac:dyDescent="0.2">
      <c r="A1099" s="112"/>
      <c r="B1099" s="105">
        <v>5514</v>
      </c>
      <c r="C1099" s="63" t="s">
        <v>147</v>
      </c>
      <c r="D1099" s="28"/>
      <c r="E1099" s="172"/>
      <c r="F1099" s="28"/>
      <c r="G1099" s="324"/>
      <c r="H1099" s="172"/>
      <c r="I1099" s="230"/>
      <c r="J1099" s="173"/>
      <c r="K1099" s="173"/>
      <c r="L1099" s="173">
        <v>0</v>
      </c>
      <c r="M1099" s="173">
        <v>67.34</v>
      </c>
      <c r="N1099" s="251"/>
      <c r="O1099" s="161"/>
      <c r="R1099"/>
      <c r="S1099"/>
      <c r="T1099"/>
      <c r="U1099"/>
      <c r="V1099"/>
    </row>
    <row r="1100" spans="1:23" ht="14.1" customHeight="1" x14ac:dyDescent="0.2">
      <c r="A1100" s="112"/>
      <c r="B1100" s="105" t="s">
        <v>168</v>
      </c>
      <c r="C1100" s="63" t="s">
        <v>169</v>
      </c>
      <c r="D1100" s="28">
        <v>534</v>
      </c>
      <c r="E1100" s="172">
        <v>800</v>
      </c>
      <c r="F1100" s="28"/>
      <c r="G1100" s="324"/>
      <c r="H1100" s="172">
        <f t="shared" si="251"/>
        <v>800</v>
      </c>
      <c r="I1100" s="230"/>
      <c r="J1100" s="173"/>
      <c r="K1100" s="173"/>
      <c r="L1100" s="173">
        <v>3727</v>
      </c>
      <c r="M1100" s="173">
        <v>4877.53</v>
      </c>
      <c r="N1100" s="251">
        <v>5500</v>
      </c>
      <c r="O1100" s="161"/>
      <c r="R1100"/>
      <c r="S1100"/>
      <c r="T1100"/>
      <c r="U1100"/>
      <c r="V1100"/>
    </row>
    <row r="1101" spans="1:23" ht="14.1" customHeight="1" x14ac:dyDescent="0.2">
      <c r="A1101" s="112"/>
      <c r="B1101" s="105">
        <v>5522</v>
      </c>
      <c r="C1101" s="55" t="s">
        <v>173</v>
      </c>
      <c r="D1101" s="28"/>
      <c r="E1101" s="172">
        <v>30</v>
      </c>
      <c r="F1101" s="28"/>
      <c r="G1101" s="324"/>
      <c r="H1101" s="172">
        <f t="shared" si="251"/>
        <v>30</v>
      </c>
      <c r="I1101" s="230"/>
      <c r="J1101" s="173"/>
      <c r="K1101" s="173"/>
      <c r="L1101" s="173">
        <v>30</v>
      </c>
      <c r="M1101" s="173">
        <v>0</v>
      </c>
      <c r="N1101" s="251">
        <v>30</v>
      </c>
      <c r="O1101" s="161"/>
      <c r="R1101"/>
      <c r="S1101"/>
      <c r="T1101"/>
      <c r="U1101"/>
      <c r="V1101"/>
    </row>
    <row r="1102" spans="1:23" ht="14.1" customHeight="1" x14ac:dyDescent="0.2">
      <c r="A1102" s="112"/>
      <c r="B1102" s="105" t="s">
        <v>389</v>
      </c>
      <c r="C1102" s="63" t="s">
        <v>282</v>
      </c>
      <c r="D1102" s="28">
        <v>257</v>
      </c>
      <c r="E1102" s="172">
        <v>200</v>
      </c>
      <c r="F1102" s="28"/>
      <c r="G1102" s="324"/>
      <c r="H1102" s="172">
        <f t="shared" si="251"/>
        <v>200</v>
      </c>
      <c r="I1102" s="230"/>
      <c r="J1102" s="173"/>
      <c r="K1102" s="173"/>
      <c r="L1102" s="173">
        <v>200</v>
      </c>
      <c r="M1102" s="173">
        <v>161.85</v>
      </c>
      <c r="N1102" s="251">
        <v>200</v>
      </c>
      <c r="O1102" s="161"/>
      <c r="R1102"/>
      <c r="S1102"/>
      <c r="T1102"/>
      <c r="U1102"/>
      <c r="V1102"/>
    </row>
    <row r="1103" spans="1:23" ht="14.1" customHeight="1" x14ac:dyDescent="0.2">
      <c r="A1103" s="112"/>
      <c r="B1103" s="105" t="s">
        <v>174</v>
      </c>
      <c r="C1103" s="63" t="s">
        <v>175</v>
      </c>
      <c r="D1103" s="28">
        <v>648</v>
      </c>
      <c r="E1103" s="172">
        <v>700</v>
      </c>
      <c r="F1103" s="28"/>
      <c r="G1103" s="324"/>
      <c r="H1103" s="172">
        <f t="shared" si="251"/>
        <v>700</v>
      </c>
      <c r="I1103" s="230"/>
      <c r="J1103" s="173">
        <v>900</v>
      </c>
      <c r="K1103" s="173">
        <v>2927</v>
      </c>
      <c r="L1103" s="173">
        <v>1600</v>
      </c>
      <c r="M1103" s="173">
        <v>289.18</v>
      </c>
      <c r="N1103" s="251">
        <v>2500</v>
      </c>
      <c r="O1103" s="161"/>
      <c r="R1103"/>
      <c r="S1103"/>
      <c r="T1103"/>
      <c r="U1103"/>
      <c r="V1103"/>
    </row>
    <row r="1104" spans="1:23" ht="14.1" customHeight="1" x14ac:dyDescent="0.2">
      <c r="A1104" s="112"/>
      <c r="B1104" s="105" t="s">
        <v>199</v>
      </c>
      <c r="C1104" s="63" t="s">
        <v>148</v>
      </c>
      <c r="D1104" s="28">
        <v>511</v>
      </c>
      <c r="E1104" s="172">
        <v>400</v>
      </c>
      <c r="F1104" s="28"/>
      <c r="G1104" s="324"/>
      <c r="H1104" s="172">
        <f t="shared" si="251"/>
        <v>400</v>
      </c>
      <c r="I1104" s="230"/>
      <c r="J1104" s="173"/>
      <c r="K1104" s="173"/>
      <c r="L1104" s="173">
        <v>400</v>
      </c>
      <c r="M1104" s="173">
        <v>0</v>
      </c>
      <c r="N1104" s="251">
        <v>400</v>
      </c>
      <c r="O1104" s="161"/>
      <c r="P1104" s="185"/>
      <c r="R1104"/>
      <c r="S1104" s="170"/>
      <c r="T1104"/>
      <c r="U1104"/>
      <c r="V1104"/>
    </row>
    <row r="1105" spans="1:23" ht="14.1" customHeight="1" x14ac:dyDescent="0.2">
      <c r="A1105" s="78" t="s">
        <v>470</v>
      </c>
      <c r="B1105" s="79"/>
      <c r="C1105" s="80" t="s">
        <v>471</v>
      </c>
      <c r="D1105" s="90">
        <v>62410</v>
      </c>
      <c r="E1105" s="90">
        <v>60000</v>
      </c>
      <c r="F1105" s="90"/>
      <c r="G1105" s="236"/>
      <c r="H1105" s="90">
        <f t="shared" si="251"/>
        <v>60000</v>
      </c>
      <c r="I1105" s="289"/>
      <c r="J1105" s="86">
        <v>-10000</v>
      </c>
      <c r="K1105" s="86">
        <v>0</v>
      </c>
      <c r="L1105" s="86">
        <v>50000</v>
      </c>
      <c r="M1105" s="86">
        <v>35985</v>
      </c>
      <c r="N1105" s="250">
        <v>60000</v>
      </c>
      <c r="O1105" s="161"/>
      <c r="P1105" s="185"/>
      <c r="Q1105" s="170"/>
      <c r="R1105"/>
      <c r="S1105"/>
      <c r="T1105"/>
      <c r="U1105"/>
      <c r="V1105"/>
      <c r="W1105" s="9"/>
    </row>
    <row r="1106" spans="1:23" ht="14.1" customHeight="1" x14ac:dyDescent="0.2">
      <c r="A1106" s="93" t="s">
        <v>472</v>
      </c>
      <c r="B1106" s="79"/>
      <c r="C1106" s="80" t="s">
        <v>473</v>
      </c>
      <c r="D1106" s="90">
        <f>+D1107+D1108</f>
        <v>157093</v>
      </c>
      <c r="E1106" s="90">
        <f>+E1107+E1108</f>
        <v>183456</v>
      </c>
      <c r="F1106" s="90">
        <f>+F1107+F1108</f>
        <v>0</v>
      </c>
      <c r="G1106" s="236"/>
      <c r="H1106" s="90">
        <f t="shared" si="251"/>
        <v>189656</v>
      </c>
      <c r="I1106" s="289">
        <f>+I1107+I1108</f>
        <v>6200</v>
      </c>
      <c r="J1106" s="86">
        <f>+J1107+J1108</f>
        <v>-25000</v>
      </c>
      <c r="K1106" s="86">
        <f t="shared" ref="K1106:M1106" si="264">+K1107+K1108</f>
        <v>0</v>
      </c>
      <c r="L1106" s="86">
        <f t="shared" si="264"/>
        <v>164656</v>
      </c>
      <c r="M1106" s="86">
        <f t="shared" si="264"/>
        <v>146195.95000000001</v>
      </c>
      <c r="N1106" s="250">
        <f>+N1107+N1108</f>
        <v>185000</v>
      </c>
      <c r="O1106" s="161"/>
      <c r="P1106" s="185"/>
      <c r="Q1106" s="170"/>
      <c r="R1106"/>
      <c r="S1106"/>
      <c r="T1106"/>
      <c r="U1106"/>
    </row>
    <row r="1107" spans="1:23" ht="14.1" customHeight="1" x14ac:dyDescent="0.2">
      <c r="A1107" s="59"/>
      <c r="B1107" s="60">
        <v>50</v>
      </c>
      <c r="C1107" s="61" t="s">
        <v>138</v>
      </c>
      <c r="D1107" s="27">
        <v>62400</v>
      </c>
      <c r="E1107" s="168">
        <v>63456</v>
      </c>
      <c r="F1107" s="29"/>
      <c r="G1107" s="324"/>
      <c r="H1107" s="172">
        <f t="shared" si="251"/>
        <v>69656</v>
      </c>
      <c r="I1107" s="228">
        <v>6200</v>
      </c>
      <c r="J1107" s="201">
        <v>-5000</v>
      </c>
      <c r="K1107" s="201"/>
      <c r="L1107" s="201">
        <v>64656</v>
      </c>
      <c r="M1107" s="201">
        <v>57037.61</v>
      </c>
      <c r="N1107" s="252">
        <v>65000</v>
      </c>
      <c r="O1107" s="186"/>
      <c r="P1107" s="185"/>
      <c r="Q1107" s="170"/>
      <c r="R1107"/>
      <c r="S1107"/>
      <c r="T1107"/>
      <c r="U1107"/>
    </row>
    <row r="1108" spans="1:23" ht="14.1" customHeight="1" x14ac:dyDescent="0.2">
      <c r="A1108" s="59"/>
      <c r="B1108" s="60">
        <v>55</v>
      </c>
      <c r="C1108" s="61" t="s">
        <v>474</v>
      </c>
      <c r="D1108" s="29">
        <f>+D1109+D1110+D1112+D1113</f>
        <v>94693</v>
      </c>
      <c r="E1108" s="168">
        <f>+E1113</f>
        <v>120000</v>
      </c>
      <c r="F1108" s="29">
        <f>+F1113</f>
        <v>0</v>
      </c>
      <c r="G1108" s="324"/>
      <c r="H1108" s="172">
        <f t="shared" si="251"/>
        <v>120000</v>
      </c>
      <c r="I1108" s="228">
        <f>+I1113</f>
        <v>0</v>
      </c>
      <c r="J1108" s="201">
        <f>SUM(J1109:J1113)</f>
        <v>-20000</v>
      </c>
      <c r="K1108" s="201">
        <f t="shared" ref="K1108:M1108" si="265">SUM(K1109:K1113)</f>
        <v>0</v>
      </c>
      <c r="L1108" s="201">
        <f t="shared" si="265"/>
        <v>100000</v>
      </c>
      <c r="M1108" s="201">
        <f t="shared" si="265"/>
        <v>89158.340000000011</v>
      </c>
      <c r="N1108" s="252">
        <f>+N1109+N1110+N1112+N1113</f>
        <v>120000</v>
      </c>
      <c r="O1108" s="186"/>
      <c r="P1108" s="185"/>
      <c r="Q1108" s="170"/>
      <c r="R1108"/>
      <c r="S1108"/>
      <c r="T1108"/>
      <c r="U1108"/>
    </row>
    <row r="1109" spans="1:23" ht="14.1" customHeight="1" x14ac:dyDescent="0.2">
      <c r="A1109" s="59"/>
      <c r="B1109" s="54">
        <v>5504</v>
      </c>
      <c r="C1109" s="63" t="s">
        <v>294</v>
      </c>
      <c r="D1109" s="29">
        <v>30</v>
      </c>
      <c r="E1109" s="168"/>
      <c r="F1109" s="29"/>
      <c r="G1109" s="324"/>
      <c r="H1109" s="172"/>
      <c r="I1109" s="228"/>
      <c r="J1109" s="201"/>
      <c r="K1109" s="201"/>
      <c r="L1109" s="201"/>
      <c r="M1109" s="201">
        <v>81</v>
      </c>
      <c r="N1109" s="252"/>
      <c r="O1109" s="186"/>
      <c r="P1109" s="185"/>
      <c r="Q1109" s="170"/>
      <c r="R1109"/>
      <c r="S1109"/>
      <c r="T1109"/>
      <c r="U1109"/>
    </row>
    <row r="1110" spans="1:23" ht="14.1" customHeight="1" x14ac:dyDescent="0.2">
      <c r="A1110" s="59"/>
      <c r="B1110" s="54">
        <v>5511</v>
      </c>
      <c r="C1110" s="55" t="s">
        <v>475</v>
      </c>
      <c r="D1110" s="28">
        <v>2865</v>
      </c>
      <c r="E1110" s="168"/>
      <c r="F1110" s="29"/>
      <c r="G1110" s="324"/>
      <c r="H1110" s="172">
        <f t="shared" si="251"/>
        <v>0</v>
      </c>
      <c r="I1110" s="228"/>
      <c r="J1110" s="201"/>
      <c r="K1110" s="201"/>
      <c r="L1110" s="173">
        <v>1000</v>
      </c>
      <c r="M1110" s="201">
        <v>1216</v>
      </c>
      <c r="N1110" s="252"/>
      <c r="O1110" s="186"/>
      <c r="P1110" s="185"/>
      <c r="Q1110" s="170"/>
      <c r="R1110"/>
      <c r="S1110"/>
      <c r="T1110"/>
      <c r="U1110"/>
    </row>
    <row r="1111" spans="1:23" ht="14.1" customHeight="1" x14ac:dyDescent="0.2">
      <c r="A1111" s="59"/>
      <c r="B1111" s="54">
        <v>5514</v>
      </c>
      <c r="C1111" s="63" t="s">
        <v>147</v>
      </c>
      <c r="D1111" s="28"/>
      <c r="E1111" s="168"/>
      <c r="F1111" s="29"/>
      <c r="G1111" s="324"/>
      <c r="H1111" s="172"/>
      <c r="I1111" s="228"/>
      <c r="J1111" s="201"/>
      <c r="K1111" s="201"/>
      <c r="L1111" s="173">
        <v>0</v>
      </c>
      <c r="M1111" s="201">
        <v>273.60000000000002</v>
      </c>
      <c r="N1111" s="252"/>
      <c r="O1111" s="186"/>
      <c r="P1111" s="185"/>
      <c r="Q1111" s="170"/>
      <c r="R1111"/>
      <c r="S1111"/>
      <c r="T1111"/>
      <c r="U1111"/>
    </row>
    <row r="1112" spans="1:23" ht="14.1" customHeight="1" x14ac:dyDescent="0.2">
      <c r="A1112" s="59"/>
      <c r="B1112" s="54">
        <v>5515</v>
      </c>
      <c r="C1112" s="55" t="s">
        <v>169</v>
      </c>
      <c r="D1112" s="28">
        <v>3790</v>
      </c>
      <c r="E1112" s="168"/>
      <c r="F1112" s="29"/>
      <c r="G1112" s="324"/>
      <c r="H1112" s="172">
        <f t="shared" si="251"/>
        <v>0</v>
      </c>
      <c r="I1112" s="228"/>
      <c r="J1112" s="201"/>
      <c r="K1112" s="201"/>
      <c r="L1112" s="173">
        <v>1000</v>
      </c>
      <c r="M1112" s="201">
        <v>965.03</v>
      </c>
      <c r="N1112" s="252"/>
      <c r="O1112" s="186"/>
      <c r="P1112" s="185"/>
      <c r="Q1112" s="170"/>
      <c r="R1112"/>
      <c r="S1112"/>
      <c r="T1112"/>
      <c r="U1112"/>
    </row>
    <row r="1113" spans="1:23" ht="14.1" customHeight="1" x14ac:dyDescent="0.2">
      <c r="A1113" s="59"/>
      <c r="B1113" s="54">
        <v>5521</v>
      </c>
      <c r="C1113" s="55" t="s">
        <v>303</v>
      </c>
      <c r="D1113" s="28">
        <v>88008</v>
      </c>
      <c r="E1113" s="172">
        <v>120000</v>
      </c>
      <c r="F1113" s="28"/>
      <c r="G1113" s="324"/>
      <c r="H1113" s="172">
        <f t="shared" si="251"/>
        <v>120000</v>
      </c>
      <c r="I1113" s="230"/>
      <c r="J1113" s="173">
        <v>-20000</v>
      </c>
      <c r="K1113" s="173"/>
      <c r="L1113" s="173">
        <v>98000</v>
      </c>
      <c r="M1113" s="173">
        <v>86622.71</v>
      </c>
      <c r="N1113" s="252">
        <v>120000</v>
      </c>
      <c r="O1113" s="186"/>
      <c r="P1113" s="185"/>
      <c r="Q1113" s="170"/>
      <c r="R1113"/>
      <c r="S1113"/>
      <c r="T1113"/>
      <c r="U1113"/>
    </row>
    <row r="1114" spans="1:23" ht="14.1" customHeight="1" x14ac:dyDescent="0.2">
      <c r="A1114" s="93" t="s">
        <v>476</v>
      </c>
      <c r="B1114" s="79"/>
      <c r="C1114" s="80" t="s">
        <v>477</v>
      </c>
      <c r="D1114" s="90">
        <f t="shared" ref="D1114:E1114" si="266">+D1115+D1116</f>
        <v>188699</v>
      </c>
      <c r="E1114" s="90">
        <f t="shared" si="266"/>
        <v>212000</v>
      </c>
      <c r="F1114" s="90">
        <f>+F1115+F1116</f>
        <v>0</v>
      </c>
      <c r="G1114" s="236"/>
      <c r="H1114" s="90">
        <f t="shared" si="251"/>
        <v>226980</v>
      </c>
      <c r="I1114" s="289">
        <f>+I1115+I1116</f>
        <v>14980</v>
      </c>
      <c r="J1114" s="86">
        <f>+J1115+J1116</f>
        <v>-30000</v>
      </c>
      <c r="K1114" s="86">
        <f t="shared" ref="K1114:M1114" si="267">+K1115+K1116</f>
        <v>0</v>
      </c>
      <c r="L1114" s="86">
        <f t="shared" si="267"/>
        <v>196980</v>
      </c>
      <c r="M1114" s="86">
        <f t="shared" si="267"/>
        <v>166366.78999999998</v>
      </c>
      <c r="N1114" s="89">
        <f>+N1115+N1116</f>
        <v>226980</v>
      </c>
      <c r="O1114" s="186"/>
      <c r="P1114" s="185"/>
      <c r="Q1114" s="170"/>
      <c r="R1114"/>
      <c r="S1114"/>
      <c r="T1114"/>
      <c r="U1114"/>
    </row>
    <row r="1115" spans="1:23" ht="14.1" customHeight="1" x14ac:dyDescent="0.2">
      <c r="A1115" s="59"/>
      <c r="B1115" s="60">
        <v>50</v>
      </c>
      <c r="C1115" s="61" t="s">
        <v>138</v>
      </c>
      <c r="D1115" s="27">
        <v>73642</v>
      </c>
      <c r="E1115" s="168">
        <v>75000</v>
      </c>
      <c r="F1115" s="29"/>
      <c r="G1115" s="324"/>
      <c r="H1115" s="172">
        <f t="shared" si="251"/>
        <v>89980</v>
      </c>
      <c r="I1115" s="228">
        <v>14980</v>
      </c>
      <c r="J1115" s="201">
        <v>0</v>
      </c>
      <c r="K1115" s="201"/>
      <c r="L1115" s="201">
        <v>89980</v>
      </c>
      <c r="M1115" s="201">
        <v>78013.64</v>
      </c>
      <c r="N1115" s="252">
        <v>89980</v>
      </c>
      <c r="O1115" s="186"/>
      <c r="P1115" s="185"/>
      <c r="Q1115" s="170"/>
      <c r="R1115"/>
      <c r="S1115"/>
      <c r="T1115"/>
      <c r="U1115"/>
    </row>
    <row r="1116" spans="1:23" ht="14.1" customHeight="1" x14ac:dyDescent="0.2">
      <c r="A1116" s="59"/>
      <c r="B1116" s="60">
        <v>55</v>
      </c>
      <c r="C1116" s="61" t="s">
        <v>478</v>
      </c>
      <c r="D1116" s="29">
        <f>+D1117+D1124+D1125</f>
        <v>115057</v>
      </c>
      <c r="E1116" s="168">
        <f>+E1117+E1124</f>
        <v>137000</v>
      </c>
      <c r="F1116" s="29">
        <f>+F1117+F1124</f>
        <v>0</v>
      </c>
      <c r="G1116" s="324"/>
      <c r="H1116" s="172">
        <f t="shared" si="251"/>
        <v>137000</v>
      </c>
      <c r="I1116" s="228">
        <f>+I1117+I1124</f>
        <v>0</v>
      </c>
      <c r="J1116" s="201">
        <f>+J1117+J1124+J1125</f>
        <v>-30000</v>
      </c>
      <c r="K1116" s="201"/>
      <c r="L1116" s="201">
        <f>+L1117+L1123+L1124+L1125</f>
        <v>107000</v>
      </c>
      <c r="M1116" s="201">
        <f>+M1117+M1123+M1124+M1125</f>
        <v>88353.15</v>
      </c>
      <c r="N1116" s="245">
        <f>+N1117+N1124+N1125</f>
        <v>137000</v>
      </c>
      <c r="O1116" s="161"/>
      <c r="P1116" s="185"/>
      <c r="Q1116" s="170"/>
      <c r="R1116"/>
      <c r="S1116"/>
      <c r="T1116"/>
      <c r="U1116"/>
    </row>
    <row r="1117" spans="1:23" ht="14.1" customHeight="1" x14ac:dyDescent="0.2">
      <c r="A1117" s="59"/>
      <c r="B1117" s="54">
        <v>5511</v>
      </c>
      <c r="C1117" s="55" t="s">
        <v>475</v>
      </c>
      <c r="D1117" s="28">
        <f>SUM(D1118:D1121)</f>
        <v>5441</v>
      </c>
      <c r="E1117" s="172">
        <f>SUM(E1120:E1121)</f>
        <v>7000</v>
      </c>
      <c r="F1117" s="28"/>
      <c r="G1117" s="324"/>
      <c r="H1117" s="172">
        <f t="shared" si="251"/>
        <v>7000</v>
      </c>
      <c r="I1117" s="230"/>
      <c r="J1117" s="173">
        <f>SUM(J1118:J1121)</f>
        <v>0</v>
      </c>
      <c r="K1117" s="173"/>
      <c r="L1117" s="173">
        <v>7000</v>
      </c>
      <c r="M1117" s="173">
        <f>+M1118+M1119+M1120+M1121+M1122</f>
        <v>4108</v>
      </c>
      <c r="N1117" s="247">
        <f>SUM(N1118:N1121)</f>
        <v>7000</v>
      </c>
      <c r="O1117" s="161"/>
      <c r="P1117" s="185"/>
      <c r="Q1117" s="170"/>
      <c r="R1117"/>
      <c r="S1117"/>
      <c r="T1117"/>
      <c r="U1117"/>
    </row>
    <row r="1118" spans="1:23" ht="14.1" customHeight="1" x14ac:dyDescent="0.2">
      <c r="A1118" s="59"/>
      <c r="B1118" s="54"/>
      <c r="C1118" s="115" t="s">
        <v>479</v>
      </c>
      <c r="D1118" s="28">
        <v>1126</v>
      </c>
      <c r="E1118" s="172"/>
      <c r="F1118" s="28"/>
      <c r="G1118" s="324"/>
      <c r="H1118" s="172">
        <f t="shared" si="251"/>
        <v>0</v>
      </c>
      <c r="I1118" s="230"/>
      <c r="J1118" s="173"/>
      <c r="K1118" s="173"/>
      <c r="L1118" s="173"/>
      <c r="M1118" s="173"/>
      <c r="N1118" s="251"/>
      <c r="O1118" s="161"/>
      <c r="P1118" s="185"/>
      <c r="Q1118" s="170"/>
      <c r="R1118"/>
      <c r="S1118"/>
      <c r="T1118"/>
      <c r="U1118"/>
    </row>
    <row r="1119" spans="1:23" ht="14.1" customHeight="1" x14ac:dyDescent="0.2">
      <c r="A1119" s="59"/>
      <c r="B1119" s="54"/>
      <c r="C1119" s="115" t="s">
        <v>157</v>
      </c>
      <c r="D1119" s="28">
        <v>384</v>
      </c>
      <c r="E1119" s="172"/>
      <c r="F1119" s="28"/>
      <c r="G1119" s="324"/>
      <c r="H1119" s="172">
        <f t="shared" si="251"/>
        <v>0</v>
      </c>
      <c r="I1119" s="230"/>
      <c r="J1119" s="173"/>
      <c r="K1119" s="173"/>
      <c r="L1119" s="173"/>
      <c r="M1119" s="173">
        <v>166</v>
      </c>
      <c r="N1119" s="251"/>
      <c r="O1119" s="161"/>
      <c r="P1119" s="185"/>
      <c r="Q1119" s="170"/>
      <c r="R1119"/>
      <c r="S1119"/>
      <c r="T1119"/>
      <c r="U1119"/>
    </row>
    <row r="1120" spans="1:23" ht="14.1" customHeight="1" x14ac:dyDescent="0.2">
      <c r="A1120" s="59"/>
      <c r="B1120" s="54"/>
      <c r="C1120" s="115" t="s">
        <v>343</v>
      </c>
      <c r="D1120" s="116">
        <v>3576</v>
      </c>
      <c r="E1120" s="191">
        <v>4000</v>
      </c>
      <c r="F1120" s="28"/>
      <c r="G1120" s="324"/>
      <c r="H1120" s="172">
        <f t="shared" si="251"/>
        <v>4000</v>
      </c>
      <c r="I1120" s="230"/>
      <c r="J1120" s="173"/>
      <c r="K1120" s="173"/>
      <c r="L1120" s="173"/>
      <c r="M1120" s="173">
        <v>3673</v>
      </c>
      <c r="N1120" s="251">
        <v>4000</v>
      </c>
      <c r="O1120" s="161"/>
      <c r="P1120" s="185"/>
      <c r="Q1120" s="170"/>
      <c r="R1120"/>
      <c r="S1120"/>
      <c r="T1120"/>
      <c r="U1120"/>
    </row>
    <row r="1121" spans="1:21" ht="14.1" customHeight="1" x14ac:dyDescent="0.2">
      <c r="A1121" s="59"/>
      <c r="B1121" s="54"/>
      <c r="C1121" s="115" t="s">
        <v>480</v>
      </c>
      <c r="D1121" s="116">
        <v>355</v>
      </c>
      <c r="E1121" s="191">
        <v>3000</v>
      </c>
      <c r="F1121" s="28"/>
      <c r="G1121" s="324"/>
      <c r="H1121" s="172">
        <f t="shared" si="251"/>
        <v>3000</v>
      </c>
      <c r="I1121" s="230"/>
      <c r="J1121" s="173"/>
      <c r="K1121" s="173"/>
      <c r="L1121" s="173"/>
      <c r="M1121" s="173">
        <v>198</v>
      </c>
      <c r="N1121" s="251">
        <v>3000</v>
      </c>
      <c r="O1121" s="161"/>
      <c r="P1121" s="185"/>
      <c r="Q1121" s="170"/>
      <c r="R1121"/>
      <c r="S1121"/>
      <c r="T1121"/>
      <c r="U1121"/>
    </row>
    <row r="1122" spans="1:21" ht="14.1" customHeight="1" x14ac:dyDescent="0.2">
      <c r="A1122" s="59"/>
      <c r="B1122" s="54"/>
      <c r="C1122" s="115" t="s">
        <v>481</v>
      </c>
      <c r="D1122" s="116"/>
      <c r="E1122" s="191"/>
      <c r="F1122" s="28"/>
      <c r="G1122" s="324"/>
      <c r="H1122" s="172"/>
      <c r="I1122" s="230"/>
      <c r="J1122" s="173"/>
      <c r="K1122" s="173"/>
      <c r="L1122" s="173"/>
      <c r="M1122" s="173">
        <v>71</v>
      </c>
      <c r="N1122" s="251"/>
      <c r="O1122" s="161"/>
      <c r="P1122" s="185"/>
      <c r="Q1122" s="170"/>
      <c r="R1122"/>
      <c r="S1122"/>
      <c r="T1122"/>
      <c r="U1122"/>
    </row>
    <row r="1123" spans="1:21" ht="14.1" customHeight="1" x14ac:dyDescent="0.2">
      <c r="A1123" s="59"/>
      <c r="B1123" s="54">
        <v>5515</v>
      </c>
      <c r="C1123" s="55" t="s">
        <v>482</v>
      </c>
      <c r="D1123" s="116"/>
      <c r="E1123" s="191"/>
      <c r="F1123" s="28"/>
      <c r="G1123" s="324"/>
      <c r="H1123" s="172"/>
      <c r="I1123" s="230"/>
      <c r="J1123" s="173"/>
      <c r="K1123" s="173"/>
      <c r="L1123" s="173">
        <v>0</v>
      </c>
      <c r="M1123" s="173">
        <v>2297.37</v>
      </c>
      <c r="N1123" s="251"/>
      <c r="O1123" s="161"/>
      <c r="P1123" s="185"/>
      <c r="Q1123" s="170"/>
      <c r="R1123"/>
      <c r="S1123"/>
      <c r="T1123"/>
      <c r="U1123"/>
    </row>
    <row r="1124" spans="1:21" ht="14.1" customHeight="1" x14ac:dyDescent="0.2">
      <c r="A1124" s="59"/>
      <c r="B1124" s="54">
        <v>5521</v>
      </c>
      <c r="C1124" s="55" t="s">
        <v>483</v>
      </c>
      <c r="D1124" s="28">
        <v>109479</v>
      </c>
      <c r="E1124" s="172">
        <v>130000</v>
      </c>
      <c r="F1124" s="28"/>
      <c r="G1124" s="324"/>
      <c r="H1124" s="172">
        <f t="shared" si="251"/>
        <v>130000</v>
      </c>
      <c r="I1124" s="230"/>
      <c r="J1124" s="173">
        <v>-30000</v>
      </c>
      <c r="K1124" s="173"/>
      <c r="L1124" s="173">
        <v>100000</v>
      </c>
      <c r="M1124" s="173">
        <v>81947.78</v>
      </c>
      <c r="N1124" s="251">
        <v>130000</v>
      </c>
      <c r="O1124" s="161"/>
      <c r="P1124" s="185"/>
      <c r="Q1124" s="170"/>
      <c r="R1124"/>
      <c r="S1124"/>
      <c r="T1124"/>
      <c r="U1124"/>
    </row>
    <row r="1125" spans="1:21" ht="14.1" customHeight="1" x14ac:dyDescent="0.2">
      <c r="A1125" s="59"/>
      <c r="B1125" s="54">
        <v>5522</v>
      </c>
      <c r="C1125" s="55" t="s">
        <v>484</v>
      </c>
      <c r="D1125" s="28">
        <v>137</v>
      </c>
      <c r="E1125" s="172"/>
      <c r="F1125" s="28"/>
      <c r="G1125" s="324"/>
      <c r="H1125" s="172"/>
      <c r="I1125" s="230"/>
      <c r="J1125" s="173"/>
      <c r="K1125" s="173"/>
      <c r="L1125" s="173"/>
      <c r="M1125" s="173"/>
      <c r="N1125" s="246"/>
      <c r="O1125" s="161"/>
      <c r="P1125" s="185"/>
      <c r="Q1125" s="170"/>
      <c r="R1125"/>
      <c r="S1125"/>
      <c r="T1125"/>
      <c r="U1125"/>
    </row>
    <row r="1126" spans="1:21" ht="14.1" customHeight="1" x14ac:dyDescent="0.2">
      <c r="A1126" s="78" t="s">
        <v>485</v>
      </c>
      <c r="B1126" s="79"/>
      <c r="C1126" s="80" t="s">
        <v>486</v>
      </c>
      <c r="D1126" s="90">
        <f>+D1127+D1128</f>
        <v>28758</v>
      </c>
      <c r="E1126" s="90">
        <f>+E1127+E1128</f>
        <v>32715</v>
      </c>
      <c r="F1126" s="90">
        <f>+F1127+F1128</f>
        <v>0</v>
      </c>
      <c r="G1126" s="288"/>
      <c r="H1126" s="90">
        <f t="shared" si="251"/>
        <v>33935</v>
      </c>
      <c r="I1126" s="289">
        <f>+I1127+I1128</f>
        <v>1220</v>
      </c>
      <c r="J1126" s="86">
        <f>+J1127+J1128</f>
        <v>-3000</v>
      </c>
      <c r="K1126" s="86">
        <f t="shared" ref="K1126:M1126" si="268">+K1127+K1128</f>
        <v>0</v>
      </c>
      <c r="L1126" s="86">
        <f t="shared" si="268"/>
        <v>30935</v>
      </c>
      <c r="M1126" s="86">
        <f t="shared" si="268"/>
        <v>23894.82</v>
      </c>
      <c r="N1126" s="250">
        <f>+N1127+N1128</f>
        <v>32915</v>
      </c>
      <c r="O1126" s="161"/>
      <c r="P1126" s="185"/>
      <c r="Q1126" s="170"/>
      <c r="R1126"/>
      <c r="S1126"/>
      <c r="T1126"/>
      <c r="U1126"/>
    </row>
    <row r="1127" spans="1:21" ht="14.1" customHeight="1" x14ac:dyDescent="0.2">
      <c r="A1127" s="59"/>
      <c r="B1127" s="60">
        <v>50</v>
      </c>
      <c r="C1127" s="61" t="s">
        <v>138</v>
      </c>
      <c r="D1127" s="27">
        <v>13082</v>
      </c>
      <c r="E1127" s="168">
        <v>13800</v>
      </c>
      <c r="F1127" s="29"/>
      <c r="G1127" s="324"/>
      <c r="H1127" s="168">
        <f t="shared" si="251"/>
        <v>15020</v>
      </c>
      <c r="I1127" s="228">
        <v>1220</v>
      </c>
      <c r="J1127" s="201">
        <v>0</v>
      </c>
      <c r="K1127" s="201"/>
      <c r="L1127" s="201">
        <v>15020</v>
      </c>
      <c r="M1127" s="201">
        <v>13110.11</v>
      </c>
      <c r="N1127" s="246">
        <v>15020</v>
      </c>
      <c r="O1127" s="161"/>
      <c r="P1127" s="185"/>
      <c r="Q1127" s="170"/>
      <c r="R1127"/>
      <c r="S1127"/>
      <c r="T1127"/>
      <c r="U1127"/>
    </row>
    <row r="1128" spans="1:21" ht="14.1" customHeight="1" x14ac:dyDescent="0.2">
      <c r="A1128" s="59"/>
      <c r="B1128" s="60">
        <v>55</v>
      </c>
      <c r="C1128" s="61" t="s">
        <v>487</v>
      </c>
      <c r="D1128" s="29">
        <f>+D1129+D1130+D1131+D1139+D1140+D1141+D1142</f>
        <v>15676</v>
      </c>
      <c r="E1128" s="168">
        <f>+E1129+E1130+E1131+E1139+E1140+E1141+E1142</f>
        <v>18915</v>
      </c>
      <c r="F1128" s="29"/>
      <c r="G1128" s="71"/>
      <c r="H1128" s="168">
        <f t="shared" si="251"/>
        <v>18915</v>
      </c>
      <c r="I1128" s="228"/>
      <c r="J1128" s="201">
        <f>+J1129+J1130+J1131+J1139+J1140+J1141+J1142</f>
        <v>-3000</v>
      </c>
      <c r="K1128" s="201">
        <f t="shared" ref="K1128:M1128" si="269">+K1129+K1130+K1131+K1139+K1140+K1141+K1142</f>
        <v>0</v>
      </c>
      <c r="L1128" s="201">
        <f t="shared" si="269"/>
        <v>15915</v>
      </c>
      <c r="M1128" s="201">
        <f t="shared" si="269"/>
        <v>10784.71</v>
      </c>
      <c r="N1128" s="87">
        <f>+N1129+N1130+N1131+N1139+N1140+N1141+N1142</f>
        <v>17895</v>
      </c>
      <c r="P1128" s="185"/>
      <c r="Q1128" s="170"/>
      <c r="R1128"/>
      <c r="S1128"/>
      <c r="T1128"/>
      <c r="U1128"/>
    </row>
    <row r="1129" spans="1:21" ht="14.1" customHeight="1" x14ac:dyDescent="0.2">
      <c r="A1129" s="59"/>
      <c r="B1129" s="54">
        <v>5500</v>
      </c>
      <c r="C1129" s="63" t="s">
        <v>151</v>
      </c>
      <c r="D1129" s="64">
        <v>67</v>
      </c>
      <c r="E1129" s="172">
        <v>370</v>
      </c>
      <c r="F1129" s="28"/>
      <c r="G1129" s="324"/>
      <c r="H1129" s="172">
        <f t="shared" si="251"/>
        <v>370</v>
      </c>
      <c r="I1129" s="230"/>
      <c r="J1129" s="173"/>
      <c r="K1129" s="173"/>
      <c r="L1129" s="173">
        <v>370</v>
      </c>
      <c r="M1129" s="173">
        <v>66</v>
      </c>
      <c r="N1129" s="88">
        <v>350</v>
      </c>
      <c r="P1129" s="185"/>
      <c r="Q1129" s="170"/>
      <c r="R1129"/>
      <c r="S1129"/>
      <c r="T1129"/>
      <c r="U1129"/>
    </row>
    <row r="1130" spans="1:21" ht="14.1" customHeight="1" x14ac:dyDescent="0.2">
      <c r="A1130" s="59"/>
      <c r="B1130" s="54">
        <v>5504</v>
      </c>
      <c r="C1130" s="63" t="s">
        <v>294</v>
      </c>
      <c r="D1130" s="28">
        <v>70</v>
      </c>
      <c r="E1130" s="172">
        <v>120</v>
      </c>
      <c r="F1130" s="28"/>
      <c r="G1130" s="324"/>
      <c r="H1130" s="172">
        <f t="shared" ref="H1130:H1198" si="270">E1130+I1130</f>
        <v>120</v>
      </c>
      <c r="I1130" s="230"/>
      <c r="J1130" s="173"/>
      <c r="K1130" s="173"/>
      <c r="L1130" s="173">
        <v>120</v>
      </c>
      <c r="M1130" s="173"/>
      <c r="N1130" s="88">
        <v>120</v>
      </c>
      <c r="P1130" s="185"/>
      <c r="Q1130" s="170"/>
      <c r="R1130"/>
      <c r="S1130"/>
      <c r="T1130"/>
      <c r="U1130"/>
    </row>
    <row r="1131" spans="1:21" ht="14.1" customHeight="1" x14ac:dyDescent="0.2">
      <c r="A1131" s="59"/>
      <c r="B1131" s="54">
        <v>5511</v>
      </c>
      <c r="C1131" s="63" t="s">
        <v>146</v>
      </c>
      <c r="D1131" s="64">
        <f>SUM(D1132:D1138)</f>
        <v>7938</v>
      </c>
      <c r="E1131" s="172">
        <f>SUM(E1132:E1138)</f>
        <v>6900</v>
      </c>
      <c r="F1131" s="28"/>
      <c r="G1131" s="324"/>
      <c r="H1131" s="172">
        <f t="shared" si="270"/>
        <v>6900</v>
      </c>
      <c r="I1131" s="230"/>
      <c r="J1131" s="173">
        <f>SUM(J1132:J1138)</f>
        <v>0</v>
      </c>
      <c r="K1131" s="173"/>
      <c r="L1131" s="173">
        <v>6900</v>
      </c>
      <c r="M1131" s="173">
        <v>3514.83</v>
      </c>
      <c r="N1131" s="88">
        <f>+N1132+N1133+N1134+N1135+N1136+N1137+N1138</f>
        <v>6900</v>
      </c>
      <c r="P1131" s="185"/>
      <c r="Q1131" s="170"/>
      <c r="R1131"/>
      <c r="S1131"/>
      <c r="T1131"/>
      <c r="U1131"/>
    </row>
    <row r="1132" spans="1:21" s="5" customFormat="1" ht="14.1" customHeight="1" x14ac:dyDescent="0.2">
      <c r="A1132" s="206"/>
      <c r="B1132" s="126"/>
      <c r="C1132" s="207" t="s">
        <v>265</v>
      </c>
      <c r="D1132" s="116">
        <v>4204</v>
      </c>
      <c r="E1132" s="191">
        <v>2300</v>
      </c>
      <c r="F1132" s="116"/>
      <c r="G1132" s="327"/>
      <c r="H1132" s="172">
        <f t="shared" si="270"/>
        <v>2300</v>
      </c>
      <c r="I1132" s="330"/>
      <c r="J1132" s="227"/>
      <c r="K1132" s="227"/>
      <c r="L1132" s="227">
        <v>0</v>
      </c>
      <c r="M1132" s="227">
        <v>1180.74</v>
      </c>
      <c r="N1132" s="88">
        <v>2300</v>
      </c>
      <c r="O1132" s="280"/>
      <c r="P1132" s="385"/>
      <c r="Q1132" s="170"/>
      <c r="R1132"/>
      <c r="S1132"/>
      <c r="T1132"/>
      <c r="U1132"/>
    </row>
    <row r="1133" spans="1:21" s="5" customFormat="1" ht="14.1" customHeight="1" x14ac:dyDescent="0.2">
      <c r="A1133" s="206"/>
      <c r="B1133" s="126"/>
      <c r="C1133" s="207" t="s">
        <v>266</v>
      </c>
      <c r="D1133" s="116">
        <v>2195</v>
      </c>
      <c r="E1133" s="191">
        <v>2000</v>
      </c>
      <c r="F1133" s="116"/>
      <c r="G1133" s="327"/>
      <c r="H1133" s="172">
        <f t="shared" si="270"/>
        <v>2000</v>
      </c>
      <c r="I1133" s="330"/>
      <c r="J1133" s="227"/>
      <c r="K1133" s="227"/>
      <c r="L1133" s="227">
        <v>0</v>
      </c>
      <c r="M1133" s="227">
        <v>1471.35</v>
      </c>
      <c r="N1133" s="88">
        <v>2000</v>
      </c>
      <c r="O1133" s="280"/>
      <c r="P1133" s="385"/>
      <c r="Q1133" s="170"/>
      <c r="R1133"/>
      <c r="S1133"/>
      <c r="T1133"/>
      <c r="U1133"/>
    </row>
    <row r="1134" spans="1:21" s="5" customFormat="1" ht="14.1" customHeight="1" x14ac:dyDescent="0.2">
      <c r="A1134" s="206"/>
      <c r="B1134" s="126"/>
      <c r="C1134" s="207" t="s">
        <v>267</v>
      </c>
      <c r="D1134" s="116">
        <v>714</v>
      </c>
      <c r="E1134" s="191">
        <v>600</v>
      </c>
      <c r="F1134" s="116"/>
      <c r="G1134" s="327"/>
      <c r="H1134" s="172">
        <f t="shared" si="270"/>
        <v>600</v>
      </c>
      <c r="I1134" s="330"/>
      <c r="J1134" s="227"/>
      <c r="K1134" s="227"/>
      <c r="L1134" s="227">
        <v>0</v>
      </c>
      <c r="M1134" s="227">
        <v>278.26</v>
      </c>
      <c r="N1134" s="88">
        <v>600</v>
      </c>
      <c r="O1134" s="280"/>
      <c r="P1134" s="385"/>
      <c r="Q1134" s="170"/>
      <c r="R1134"/>
      <c r="S1134"/>
      <c r="T1134"/>
      <c r="U1134"/>
    </row>
    <row r="1135" spans="1:21" s="5" customFormat="1" ht="14.1" customHeight="1" x14ac:dyDescent="0.2">
      <c r="A1135" s="206"/>
      <c r="B1135" s="126"/>
      <c r="C1135" s="207" t="s">
        <v>268</v>
      </c>
      <c r="D1135" s="116">
        <v>153</v>
      </c>
      <c r="E1135" s="191">
        <v>1000</v>
      </c>
      <c r="F1135" s="116"/>
      <c r="G1135" s="327"/>
      <c r="H1135" s="172">
        <f t="shared" si="270"/>
        <v>1000</v>
      </c>
      <c r="I1135" s="330"/>
      <c r="J1135" s="227"/>
      <c r="K1135" s="227"/>
      <c r="L1135" s="227">
        <v>0</v>
      </c>
      <c r="M1135" s="227">
        <v>143.18</v>
      </c>
      <c r="N1135" s="88">
        <v>1000</v>
      </c>
      <c r="O1135" s="280"/>
      <c r="P1135" s="385"/>
      <c r="Q1135" s="170"/>
      <c r="R1135"/>
      <c r="S1135"/>
      <c r="T1135"/>
      <c r="U1135"/>
    </row>
    <row r="1136" spans="1:21" s="5" customFormat="1" ht="14.1" customHeight="1" x14ac:dyDescent="0.2">
      <c r="A1136" s="206"/>
      <c r="B1136" s="126"/>
      <c r="C1136" s="207" t="s">
        <v>269</v>
      </c>
      <c r="D1136" s="116">
        <v>583</v>
      </c>
      <c r="E1136" s="191">
        <v>300</v>
      </c>
      <c r="F1136" s="116"/>
      <c r="G1136" s="327"/>
      <c r="H1136" s="172">
        <f t="shared" si="270"/>
        <v>300</v>
      </c>
      <c r="I1136" s="330"/>
      <c r="J1136" s="227"/>
      <c r="K1136" s="227"/>
      <c r="L1136" s="227">
        <v>0</v>
      </c>
      <c r="M1136" s="227">
        <v>352.45</v>
      </c>
      <c r="N1136" s="88">
        <v>300</v>
      </c>
      <c r="O1136" s="280"/>
      <c r="P1136" s="385"/>
      <c r="Q1136" s="170"/>
      <c r="R1136"/>
      <c r="S1136"/>
      <c r="T1136"/>
      <c r="U1136"/>
    </row>
    <row r="1137" spans="1:21" s="5" customFormat="1" ht="14.1" customHeight="1" x14ac:dyDescent="0.2">
      <c r="A1137" s="206"/>
      <c r="B1137" s="126"/>
      <c r="C1137" s="207" t="s">
        <v>272</v>
      </c>
      <c r="D1137" s="116"/>
      <c r="E1137" s="191">
        <v>600</v>
      </c>
      <c r="F1137" s="116"/>
      <c r="G1137" s="327"/>
      <c r="H1137" s="172">
        <f t="shared" si="270"/>
        <v>600</v>
      </c>
      <c r="I1137" s="330"/>
      <c r="J1137" s="227"/>
      <c r="K1137" s="227"/>
      <c r="L1137" s="227"/>
      <c r="M1137" s="227"/>
      <c r="N1137" s="88">
        <v>700</v>
      </c>
      <c r="O1137" s="280"/>
      <c r="P1137" s="385"/>
      <c r="Q1137" s="170"/>
      <c r="R1137"/>
      <c r="S1137"/>
      <c r="T1137"/>
      <c r="U1137"/>
    </row>
    <row r="1138" spans="1:21" s="5" customFormat="1" ht="14.1" customHeight="1" x14ac:dyDescent="0.2">
      <c r="A1138" s="206"/>
      <c r="B1138" s="126"/>
      <c r="C1138" s="207" t="s">
        <v>273</v>
      </c>
      <c r="D1138" s="116">
        <v>89</v>
      </c>
      <c r="E1138" s="191">
        <v>100</v>
      </c>
      <c r="F1138" s="116"/>
      <c r="G1138" s="327"/>
      <c r="H1138" s="172">
        <f t="shared" si="270"/>
        <v>100</v>
      </c>
      <c r="I1138" s="330"/>
      <c r="J1138" s="227"/>
      <c r="K1138" s="227"/>
      <c r="L1138" s="227"/>
      <c r="M1138" s="227">
        <v>89</v>
      </c>
      <c r="N1138" s="88"/>
      <c r="O1138" s="280"/>
      <c r="P1138" s="385"/>
      <c r="Q1138" s="170"/>
      <c r="R1138"/>
      <c r="S1138"/>
      <c r="T1138"/>
      <c r="U1138"/>
    </row>
    <row r="1139" spans="1:21" ht="14.1" customHeight="1" x14ac:dyDescent="0.2">
      <c r="A1139" s="59"/>
      <c r="B1139" s="54">
        <v>5514</v>
      </c>
      <c r="C1139" s="55" t="s">
        <v>147</v>
      </c>
      <c r="D1139" s="28"/>
      <c r="E1139" s="172">
        <v>600</v>
      </c>
      <c r="F1139" s="28"/>
      <c r="G1139" s="324"/>
      <c r="H1139" s="172">
        <f t="shared" si="270"/>
        <v>600</v>
      </c>
      <c r="I1139" s="230"/>
      <c r="J1139" s="173"/>
      <c r="K1139" s="173"/>
      <c r="L1139" s="173">
        <v>600</v>
      </c>
      <c r="M1139" s="173">
        <v>870</v>
      </c>
      <c r="N1139" s="88">
        <v>200</v>
      </c>
      <c r="P1139" s="185"/>
      <c r="Q1139" s="170"/>
      <c r="R1139"/>
      <c r="S1139"/>
      <c r="T1139"/>
      <c r="U1139"/>
    </row>
    <row r="1140" spans="1:21" ht="14.1" customHeight="1" x14ac:dyDescent="0.2">
      <c r="A1140" s="59"/>
      <c r="B1140" s="54">
        <v>5515</v>
      </c>
      <c r="C1140" s="55" t="s">
        <v>169</v>
      </c>
      <c r="D1140" s="28">
        <v>1089</v>
      </c>
      <c r="E1140" s="172">
        <v>1200</v>
      </c>
      <c r="F1140" s="28"/>
      <c r="G1140" s="324"/>
      <c r="H1140" s="172">
        <f t="shared" si="270"/>
        <v>1200</v>
      </c>
      <c r="I1140" s="230"/>
      <c r="J1140" s="173"/>
      <c r="K1140" s="173"/>
      <c r="L1140" s="173">
        <v>1200</v>
      </c>
      <c r="M1140" s="173">
        <v>581.04999999999995</v>
      </c>
      <c r="N1140" s="88">
        <v>600</v>
      </c>
      <c r="P1140" s="185"/>
      <c r="Q1140" s="170"/>
      <c r="R1140"/>
      <c r="S1140"/>
      <c r="T1140"/>
      <c r="U1140"/>
    </row>
    <row r="1141" spans="1:21" ht="14.1" customHeight="1" x14ac:dyDescent="0.2">
      <c r="A1141" s="59"/>
      <c r="B1141" s="54">
        <v>5521</v>
      </c>
      <c r="C1141" s="55" t="s">
        <v>303</v>
      </c>
      <c r="D1141" s="28">
        <v>6512</v>
      </c>
      <c r="E1141" s="172">
        <v>9625</v>
      </c>
      <c r="F1141" s="28"/>
      <c r="G1141" s="324"/>
      <c r="H1141" s="172">
        <f t="shared" si="270"/>
        <v>9625</v>
      </c>
      <c r="I1141" s="230"/>
      <c r="J1141" s="173">
        <v>-3000</v>
      </c>
      <c r="K1141" s="173"/>
      <c r="L1141" s="173">
        <v>6625</v>
      </c>
      <c r="M1141" s="173">
        <v>5752.83</v>
      </c>
      <c r="N1141" s="88">
        <v>9625</v>
      </c>
      <c r="P1141" s="185"/>
      <c r="Q1141" s="170"/>
      <c r="R1141"/>
      <c r="S1141"/>
      <c r="T1141"/>
      <c r="U1141"/>
    </row>
    <row r="1142" spans="1:21" ht="14.1" customHeight="1" x14ac:dyDescent="0.2">
      <c r="A1142" s="59"/>
      <c r="B1142" s="34">
        <v>5522</v>
      </c>
      <c r="C1142" s="55" t="s">
        <v>173</v>
      </c>
      <c r="D1142" s="28">
        <v>0</v>
      </c>
      <c r="E1142" s="172">
        <v>100</v>
      </c>
      <c r="F1142" s="28"/>
      <c r="G1142" s="324"/>
      <c r="H1142" s="172">
        <f t="shared" si="270"/>
        <v>100</v>
      </c>
      <c r="I1142" s="230"/>
      <c r="J1142" s="173"/>
      <c r="K1142" s="173"/>
      <c r="L1142" s="173">
        <v>100</v>
      </c>
      <c r="M1142" s="173">
        <v>0</v>
      </c>
      <c r="N1142" s="88">
        <v>100</v>
      </c>
      <c r="P1142" s="185"/>
      <c r="Q1142" s="170"/>
      <c r="R1142"/>
      <c r="S1142"/>
      <c r="T1142"/>
      <c r="U1142"/>
    </row>
    <row r="1143" spans="1:21" ht="14.1" customHeight="1" x14ac:dyDescent="0.2">
      <c r="A1143" s="209" t="s">
        <v>488</v>
      </c>
      <c r="B1143" s="79"/>
      <c r="C1143" s="80" t="s">
        <v>489</v>
      </c>
      <c r="D1143" s="90">
        <f t="shared" ref="D1143:E1143" si="271">+D1144+D1145</f>
        <v>25609</v>
      </c>
      <c r="E1143" s="90">
        <f t="shared" si="271"/>
        <v>57750</v>
      </c>
      <c r="F1143" s="90">
        <f>+F1145</f>
        <v>0</v>
      </c>
      <c r="G1143" s="288"/>
      <c r="H1143" s="90">
        <f t="shared" si="270"/>
        <v>57750</v>
      </c>
      <c r="I1143" s="289">
        <f>+I1145</f>
        <v>0</v>
      </c>
      <c r="J1143" s="86">
        <f>+J1144+J1145</f>
        <v>0</v>
      </c>
      <c r="K1143" s="86">
        <f t="shared" ref="K1143:M1143" si="272">+K1144+K1145</f>
        <v>0</v>
      </c>
      <c r="L1143" s="86">
        <f t="shared" si="272"/>
        <v>57750</v>
      </c>
      <c r="M1143" s="86">
        <f t="shared" si="272"/>
        <v>31429.159999999996</v>
      </c>
      <c r="N1143" s="89">
        <f>+N1144+N1145</f>
        <v>79100</v>
      </c>
      <c r="P1143" s="185"/>
      <c r="Q1143" s="170"/>
      <c r="R1143"/>
      <c r="S1143"/>
      <c r="T1143"/>
      <c r="U1143"/>
    </row>
    <row r="1144" spans="1:21" s="171" customFormat="1" ht="14.1" customHeight="1" x14ac:dyDescent="0.2">
      <c r="A1144" s="165"/>
      <c r="B1144" s="166">
        <v>50</v>
      </c>
      <c r="C1144" s="167" t="s">
        <v>138</v>
      </c>
      <c r="D1144" s="168"/>
      <c r="E1144" s="168">
        <v>10000</v>
      </c>
      <c r="F1144" s="168"/>
      <c r="G1144" s="232"/>
      <c r="H1144" s="172">
        <f t="shared" si="270"/>
        <v>10000</v>
      </c>
      <c r="I1144" s="228"/>
      <c r="J1144" s="201"/>
      <c r="K1144" s="201">
        <v>1400</v>
      </c>
      <c r="L1144" s="201">
        <v>11400</v>
      </c>
      <c r="M1144" s="201">
        <v>9060</v>
      </c>
      <c r="N1144" s="245">
        <v>27800</v>
      </c>
      <c r="O1144" s="279"/>
      <c r="P1144" s="185"/>
      <c r="Q1144" s="170"/>
      <c r="R1144"/>
      <c r="S1144"/>
      <c r="T1144"/>
      <c r="U1144"/>
    </row>
    <row r="1145" spans="1:21" ht="14.1" customHeight="1" x14ac:dyDescent="0.2">
      <c r="A1145" s="59"/>
      <c r="B1145" s="60">
        <v>55</v>
      </c>
      <c r="C1145" s="61" t="s">
        <v>487</v>
      </c>
      <c r="D1145" s="29">
        <v>25609</v>
      </c>
      <c r="E1145" s="168">
        <f>+E1147+E1148</f>
        <v>47750</v>
      </c>
      <c r="F1145" s="29"/>
      <c r="G1145" s="337"/>
      <c r="H1145" s="172">
        <f t="shared" si="270"/>
        <v>47750</v>
      </c>
      <c r="I1145" s="228"/>
      <c r="J1145" s="201">
        <f>+J1147+J1148</f>
        <v>0</v>
      </c>
      <c r="K1145" s="201">
        <f>+K1146+K1147+K1148+K1149</f>
        <v>-1400</v>
      </c>
      <c r="L1145" s="201">
        <f t="shared" ref="L1145:M1145" si="273">+L1146+L1147+L1148+L1149</f>
        <v>46350</v>
      </c>
      <c r="M1145" s="201">
        <f t="shared" si="273"/>
        <v>22369.159999999996</v>
      </c>
      <c r="N1145" s="247">
        <f>+N1146+N1147+N1148+N1149</f>
        <v>51300</v>
      </c>
      <c r="P1145" s="185"/>
      <c r="Q1145" s="170"/>
      <c r="R1145"/>
      <c r="S1145"/>
      <c r="T1145"/>
      <c r="U1145"/>
    </row>
    <row r="1146" spans="1:21" ht="14.1" customHeight="1" x14ac:dyDescent="0.2">
      <c r="A1146" s="59"/>
      <c r="B1146" s="54">
        <v>5514</v>
      </c>
      <c r="C1146" s="55" t="s">
        <v>147</v>
      </c>
      <c r="D1146" s="29"/>
      <c r="E1146" s="168"/>
      <c r="F1146" s="29"/>
      <c r="G1146" s="337"/>
      <c r="H1146" s="172"/>
      <c r="I1146" s="228"/>
      <c r="J1146" s="201"/>
      <c r="K1146" s="201"/>
      <c r="L1146" s="201"/>
      <c r="M1146" s="201"/>
      <c r="N1146" s="247">
        <v>360</v>
      </c>
      <c r="P1146" s="185"/>
      <c r="Q1146" s="170"/>
      <c r="R1146"/>
      <c r="S1146"/>
      <c r="T1146"/>
      <c r="U1146"/>
    </row>
    <row r="1147" spans="1:21" ht="14.1" customHeight="1" x14ac:dyDescent="0.2">
      <c r="A1147" s="59"/>
      <c r="B1147" s="54">
        <v>5515</v>
      </c>
      <c r="C1147" s="55" t="s">
        <v>169</v>
      </c>
      <c r="D1147" s="29"/>
      <c r="E1147" s="168">
        <v>25000</v>
      </c>
      <c r="F1147" s="29"/>
      <c r="G1147" s="337"/>
      <c r="H1147" s="172">
        <f t="shared" si="270"/>
        <v>25000</v>
      </c>
      <c r="I1147" s="228"/>
      <c r="J1147" s="201"/>
      <c r="K1147" s="173">
        <v>-1400</v>
      </c>
      <c r="L1147" s="173">
        <v>23600</v>
      </c>
      <c r="M1147" s="173">
        <v>4065.49</v>
      </c>
      <c r="N1147" s="247">
        <v>500</v>
      </c>
      <c r="P1147" s="185"/>
      <c r="Q1147" s="170"/>
      <c r="R1147"/>
      <c r="S1147"/>
      <c r="T1147"/>
      <c r="U1147"/>
    </row>
    <row r="1148" spans="1:21" ht="14.1" customHeight="1" thickBot="1" x14ac:dyDescent="0.25">
      <c r="A1148" s="59"/>
      <c r="B1148" s="54">
        <v>5521</v>
      </c>
      <c r="C1148" s="55" t="s">
        <v>303</v>
      </c>
      <c r="D1148" s="28"/>
      <c r="E1148" s="172">
        <v>22750</v>
      </c>
      <c r="F1148" s="28"/>
      <c r="G1148" s="324"/>
      <c r="H1148" s="172">
        <f>E1148+I1148</f>
        <v>22750</v>
      </c>
      <c r="I1148" s="230"/>
      <c r="J1148" s="173"/>
      <c r="K1148" s="172"/>
      <c r="L1148" s="172">
        <v>22750</v>
      </c>
      <c r="M1148" s="172">
        <v>17990.669999999998</v>
      </c>
      <c r="N1148" s="295">
        <v>50300</v>
      </c>
      <c r="P1148" s="185"/>
      <c r="Q1148" s="170"/>
      <c r="R1148"/>
      <c r="S1148"/>
      <c r="T1148"/>
      <c r="U1148"/>
    </row>
    <row r="1149" spans="1:21" ht="14.1" customHeight="1" thickBot="1" x14ac:dyDescent="0.25">
      <c r="A1149" s="59"/>
      <c r="B1149" s="402">
        <v>5532</v>
      </c>
      <c r="C1149" s="212" t="s">
        <v>490</v>
      </c>
      <c r="D1149" s="1"/>
      <c r="E1149" s="171"/>
      <c r="F1149" s="1"/>
      <c r="G1149" s="1"/>
      <c r="H1149" s="298"/>
      <c r="I1149" s="1"/>
      <c r="J1149" s="171"/>
      <c r="K1149" s="298"/>
      <c r="L1149" s="299">
        <v>0</v>
      </c>
      <c r="M1149" s="299">
        <v>313</v>
      </c>
      <c r="N1149" s="296">
        <v>140</v>
      </c>
      <c r="P1149" s="185"/>
      <c r="Q1149" s="170"/>
      <c r="R1149"/>
      <c r="S1149"/>
      <c r="T1149"/>
      <c r="U1149"/>
    </row>
    <row r="1150" spans="1:21" ht="14.1" customHeight="1" x14ac:dyDescent="0.2">
      <c r="A1150" s="78" t="s">
        <v>491</v>
      </c>
      <c r="B1150" s="79"/>
      <c r="C1150" s="80" t="s">
        <v>492</v>
      </c>
      <c r="D1150" s="90">
        <f t="shared" ref="D1150:E1150" si="274">+D1151+D1152</f>
        <v>32660</v>
      </c>
      <c r="E1150" s="90">
        <f t="shared" si="274"/>
        <v>32686</v>
      </c>
      <c r="F1150" s="90">
        <f>+F1151+F1152</f>
        <v>0</v>
      </c>
      <c r="G1150" s="288"/>
      <c r="H1150" s="90">
        <f t="shared" si="270"/>
        <v>40528</v>
      </c>
      <c r="I1150" s="289">
        <f>+I1151+I1152</f>
        <v>7842</v>
      </c>
      <c r="J1150" s="86">
        <f>+J1151+J1152</f>
        <v>-4600</v>
      </c>
      <c r="K1150" s="86">
        <f t="shared" ref="K1150:M1150" si="275">+K1151+K1152</f>
        <v>0</v>
      </c>
      <c r="L1150" s="86">
        <f t="shared" si="275"/>
        <v>35928</v>
      </c>
      <c r="M1150" s="86">
        <f t="shared" si="275"/>
        <v>30201.11</v>
      </c>
      <c r="N1150" s="297">
        <f>+N1151+N1152</f>
        <v>40528</v>
      </c>
      <c r="O1150" s="161"/>
      <c r="P1150" s="185"/>
      <c r="Q1150" s="170"/>
      <c r="R1150"/>
      <c r="S1150"/>
      <c r="T1150"/>
      <c r="U1150"/>
    </row>
    <row r="1151" spans="1:21" ht="14.1" customHeight="1" x14ac:dyDescent="0.2">
      <c r="A1151" s="59"/>
      <c r="B1151" s="60">
        <v>50</v>
      </c>
      <c r="C1151" s="61" t="s">
        <v>138</v>
      </c>
      <c r="D1151" s="29">
        <v>14052</v>
      </c>
      <c r="E1151" s="168">
        <v>14932</v>
      </c>
      <c r="F1151" s="111"/>
      <c r="G1151" s="324"/>
      <c r="H1151" s="168">
        <f t="shared" si="270"/>
        <v>18432</v>
      </c>
      <c r="I1151" s="228">
        <v>3500</v>
      </c>
      <c r="J1151" s="201">
        <v>-600</v>
      </c>
      <c r="K1151" s="201"/>
      <c r="L1151" s="201">
        <v>17832</v>
      </c>
      <c r="M1151" s="201">
        <v>16421.53</v>
      </c>
      <c r="N1151" s="246">
        <v>18432</v>
      </c>
      <c r="O1151" s="161"/>
      <c r="P1151" s="185"/>
      <c r="Q1151" s="170"/>
      <c r="R1151"/>
      <c r="S1151"/>
      <c r="T1151"/>
      <c r="U1151"/>
    </row>
    <row r="1152" spans="1:21" ht="14.1" customHeight="1" x14ac:dyDescent="0.2">
      <c r="A1152" s="59"/>
      <c r="B1152" s="60">
        <v>55</v>
      </c>
      <c r="C1152" s="61" t="s">
        <v>487</v>
      </c>
      <c r="D1152" s="29">
        <f>+D1153</f>
        <v>18608</v>
      </c>
      <c r="E1152" s="168">
        <f>+E1153</f>
        <v>17754</v>
      </c>
      <c r="F1152" s="29"/>
      <c r="G1152" s="324"/>
      <c r="H1152" s="172">
        <f t="shared" si="270"/>
        <v>22096</v>
      </c>
      <c r="I1152" s="228">
        <f>+I1153</f>
        <v>4342</v>
      </c>
      <c r="J1152" s="201">
        <f>+J1153</f>
        <v>-4000</v>
      </c>
      <c r="K1152" s="201">
        <f t="shared" ref="K1152:M1152" si="276">+K1153</f>
        <v>0</v>
      </c>
      <c r="L1152" s="201">
        <f t="shared" si="276"/>
        <v>18096</v>
      </c>
      <c r="M1152" s="201">
        <f t="shared" si="276"/>
        <v>13779.58</v>
      </c>
      <c r="N1152" s="251">
        <f>+N1153</f>
        <v>22096</v>
      </c>
      <c r="O1152" s="161"/>
      <c r="P1152" s="185"/>
      <c r="Q1152" s="170"/>
      <c r="R1152"/>
      <c r="S1152"/>
      <c r="T1152"/>
      <c r="U1152"/>
    </row>
    <row r="1153" spans="1:21" ht="14.1" customHeight="1" x14ac:dyDescent="0.2">
      <c r="A1153" s="59"/>
      <c r="B1153" s="54">
        <v>5521</v>
      </c>
      <c r="C1153" s="55" t="s">
        <v>303</v>
      </c>
      <c r="D1153" s="29">
        <v>18608</v>
      </c>
      <c r="E1153" s="172">
        <v>17754</v>
      </c>
      <c r="F1153" s="29"/>
      <c r="G1153" s="324"/>
      <c r="H1153" s="172">
        <f t="shared" si="270"/>
        <v>22096</v>
      </c>
      <c r="I1153" s="228">
        <v>4342</v>
      </c>
      <c r="J1153" s="173">
        <v>-4000</v>
      </c>
      <c r="K1153" s="173"/>
      <c r="L1153" s="173">
        <v>18096</v>
      </c>
      <c r="M1153" s="173">
        <v>13779.58</v>
      </c>
      <c r="N1153" s="251">
        <v>22096</v>
      </c>
      <c r="O1153" s="220"/>
      <c r="P1153" s="185"/>
      <c r="Q1153" s="170"/>
      <c r="R1153"/>
      <c r="S1153"/>
      <c r="T1153"/>
      <c r="U1153"/>
    </row>
    <row r="1154" spans="1:21" ht="14.1" customHeight="1" x14ac:dyDescent="0.2">
      <c r="A1154" s="210" t="s">
        <v>493</v>
      </c>
      <c r="B1154" s="79">
        <v>9602</v>
      </c>
      <c r="C1154" s="80" t="s">
        <v>494</v>
      </c>
      <c r="D1154" s="90">
        <f>+D1155+D1156</f>
        <v>98356</v>
      </c>
      <c r="E1154" s="90">
        <f>+E1155+E1156</f>
        <v>90500</v>
      </c>
      <c r="F1154" s="90">
        <f>+F1155+F1156</f>
        <v>0</v>
      </c>
      <c r="G1154" s="288"/>
      <c r="H1154" s="90">
        <f t="shared" si="270"/>
        <v>99500</v>
      </c>
      <c r="I1154" s="289">
        <f>+I1155+I1156</f>
        <v>9000</v>
      </c>
      <c r="J1154" s="86">
        <f>+J1155+J1156</f>
        <v>-6600</v>
      </c>
      <c r="K1154" s="86">
        <f t="shared" ref="K1154:M1154" si="277">+K1155+K1156</f>
        <v>0</v>
      </c>
      <c r="L1154" s="86">
        <f t="shared" si="277"/>
        <v>92900</v>
      </c>
      <c r="M1154" s="86">
        <f t="shared" si="277"/>
        <v>72097</v>
      </c>
      <c r="N1154" s="89">
        <f>+N1155+N1156</f>
        <v>99500</v>
      </c>
      <c r="O1154" s="186"/>
      <c r="P1154" s="185"/>
      <c r="Q1154" s="170"/>
      <c r="R1154"/>
      <c r="S1154"/>
      <c r="T1154"/>
      <c r="U1154"/>
    </row>
    <row r="1155" spans="1:21" ht="14.1" customHeight="1" x14ac:dyDescent="0.2">
      <c r="A1155" s="59"/>
      <c r="B1155" s="60">
        <v>50</v>
      </c>
      <c r="C1155" s="61" t="s">
        <v>138</v>
      </c>
      <c r="D1155" s="27">
        <v>67523</v>
      </c>
      <c r="E1155" s="168">
        <v>63000</v>
      </c>
      <c r="F1155" s="29"/>
      <c r="G1155" s="324"/>
      <c r="H1155" s="172">
        <f t="shared" si="270"/>
        <v>72000</v>
      </c>
      <c r="I1155" s="228">
        <v>9000</v>
      </c>
      <c r="J1155" s="201">
        <v>-1000</v>
      </c>
      <c r="K1155" s="201"/>
      <c r="L1155" s="201">
        <v>71000</v>
      </c>
      <c r="M1155" s="201">
        <v>55799</v>
      </c>
      <c r="N1155" s="246">
        <v>72000</v>
      </c>
      <c r="O1155" s="161"/>
      <c r="P1155" s="185"/>
      <c r="Q1155" s="170"/>
      <c r="R1155"/>
      <c r="S1155"/>
      <c r="T1155"/>
      <c r="U1155"/>
    </row>
    <row r="1156" spans="1:21" ht="14.1" customHeight="1" x14ac:dyDescent="0.2">
      <c r="A1156" s="59"/>
      <c r="B1156" s="60">
        <v>55</v>
      </c>
      <c r="C1156" s="61" t="s">
        <v>487</v>
      </c>
      <c r="D1156" s="29">
        <f>+D1157+D1158+D1167+D1169</f>
        <v>30833</v>
      </c>
      <c r="E1156" s="168">
        <f>+E1158+E1167+E1169</f>
        <v>27500</v>
      </c>
      <c r="F1156" s="29">
        <f>+F1158+F1167+F1169</f>
        <v>0</v>
      </c>
      <c r="G1156" s="324"/>
      <c r="H1156" s="172">
        <f t="shared" si="270"/>
        <v>27500</v>
      </c>
      <c r="I1156" s="228">
        <f>+I1158+I1167+I1169</f>
        <v>0</v>
      </c>
      <c r="J1156" s="201">
        <f>+J1157+J1158+J1167+J1169</f>
        <v>-5600</v>
      </c>
      <c r="K1156" s="201"/>
      <c r="L1156" s="201">
        <f>+L1157+L1158+L1167+L1169</f>
        <v>21900</v>
      </c>
      <c r="M1156" s="201">
        <f>+M1157+M1158+M1167+M1168+M1169</f>
        <v>16298</v>
      </c>
      <c r="N1156" s="245">
        <f>+N1157+N1158+N1167+N1169</f>
        <v>27500</v>
      </c>
      <c r="O1156" s="161"/>
      <c r="P1156" s="185"/>
      <c r="Q1156" s="170"/>
      <c r="R1156"/>
      <c r="S1156"/>
      <c r="T1156"/>
      <c r="U1156"/>
    </row>
    <row r="1157" spans="1:21" s="9" customFormat="1" ht="14.1" customHeight="1" x14ac:dyDescent="0.2">
      <c r="A1157" s="53"/>
      <c r="B1157" s="54">
        <v>5500</v>
      </c>
      <c r="C1157" s="63" t="s">
        <v>151</v>
      </c>
      <c r="D1157" s="28">
        <v>4</v>
      </c>
      <c r="E1157" s="172"/>
      <c r="F1157" s="28"/>
      <c r="G1157" s="324"/>
      <c r="H1157" s="172"/>
      <c r="I1157" s="230"/>
      <c r="J1157" s="173"/>
      <c r="K1157" s="173"/>
      <c r="L1157" s="173"/>
      <c r="M1157" s="173">
        <v>7</v>
      </c>
      <c r="N1157" s="253"/>
      <c r="O1157" s="24"/>
      <c r="P1157" s="185"/>
      <c r="Q1157" s="170"/>
      <c r="R1157"/>
      <c r="S1157"/>
      <c r="T1157"/>
      <c r="U1157"/>
    </row>
    <row r="1158" spans="1:21" ht="14.1" customHeight="1" x14ac:dyDescent="0.2">
      <c r="A1158" s="59"/>
      <c r="B1158" s="54" t="s">
        <v>155</v>
      </c>
      <c r="C1158" s="55" t="s">
        <v>146</v>
      </c>
      <c r="D1158" s="28">
        <f t="shared" ref="D1158:E1158" si="278">SUM(D1159:D1166)</f>
        <v>28229</v>
      </c>
      <c r="E1158" s="172">
        <f t="shared" si="278"/>
        <v>23400</v>
      </c>
      <c r="F1158" s="28"/>
      <c r="G1158" s="324"/>
      <c r="H1158" s="172">
        <f t="shared" si="270"/>
        <v>23400</v>
      </c>
      <c r="I1158" s="230"/>
      <c r="J1158" s="173">
        <v>-1500</v>
      </c>
      <c r="K1158" s="173"/>
      <c r="L1158" s="173">
        <v>21900</v>
      </c>
      <c r="M1158" s="173">
        <f>+M1159+M1160+M1161+M1162+M1163+M1164+M1165+M1166</f>
        <v>15379</v>
      </c>
      <c r="N1158" s="247">
        <f>+N1159+N1160+N1161+N1162+N1163+N1164+N1165+N1166</f>
        <v>23400</v>
      </c>
      <c r="O1158" s="161"/>
      <c r="P1158" s="185"/>
      <c r="Q1158" s="170"/>
      <c r="R1158"/>
      <c r="S1158"/>
      <c r="T1158"/>
      <c r="U1158"/>
    </row>
    <row r="1159" spans="1:21" ht="14.1" customHeight="1" x14ac:dyDescent="0.2">
      <c r="A1159" s="59"/>
      <c r="B1159" s="126"/>
      <c r="C1159" s="115" t="s">
        <v>265</v>
      </c>
      <c r="D1159" s="116">
        <v>8494</v>
      </c>
      <c r="E1159" s="191">
        <v>15600</v>
      </c>
      <c r="F1159" s="28"/>
      <c r="G1159" s="324"/>
      <c r="H1159" s="172">
        <f t="shared" si="270"/>
        <v>15600</v>
      </c>
      <c r="I1159" s="230"/>
      <c r="J1159" s="173"/>
      <c r="K1159" s="173"/>
      <c r="L1159" s="173"/>
      <c r="M1159" s="173">
        <v>6704</v>
      </c>
      <c r="N1159" s="251">
        <v>15600</v>
      </c>
      <c r="O1159" s="161"/>
      <c r="P1159" s="185"/>
      <c r="Q1159" s="170"/>
      <c r="R1159"/>
      <c r="S1159"/>
      <c r="T1159"/>
      <c r="U1159"/>
    </row>
    <row r="1160" spans="1:21" ht="14.1" customHeight="1" x14ac:dyDescent="0.2">
      <c r="A1160" s="59"/>
      <c r="B1160" s="126"/>
      <c r="C1160" s="115" t="s">
        <v>266</v>
      </c>
      <c r="D1160" s="116">
        <v>5198</v>
      </c>
      <c r="E1160" s="191">
        <v>4500</v>
      </c>
      <c r="F1160" s="28"/>
      <c r="G1160" s="324"/>
      <c r="H1160" s="172">
        <f t="shared" si="270"/>
        <v>4500</v>
      </c>
      <c r="I1160" s="230"/>
      <c r="J1160" s="173"/>
      <c r="K1160" s="173"/>
      <c r="L1160" s="173"/>
      <c r="M1160" s="173">
        <v>3552</v>
      </c>
      <c r="N1160" s="251">
        <v>4500</v>
      </c>
      <c r="O1160" s="161"/>
      <c r="P1160" s="185"/>
      <c r="Q1160" s="170"/>
      <c r="R1160"/>
      <c r="S1160"/>
      <c r="T1160"/>
      <c r="U1160"/>
    </row>
    <row r="1161" spans="1:21" ht="14.1" customHeight="1" x14ac:dyDescent="0.2">
      <c r="A1161" s="59"/>
      <c r="B1161" s="126"/>
      <c r="C1161" s="115" t="s">
        <v>267</v>
      </c>
      <c r="D1161" s="116">
        <v>1547</v>
      </c>
      <c r="E1161" s="191">
        <v>2000</v>
      </c>
      <c r="F1161" s="28"/>
      <c r="G1161" s="324"/>
      <c r="H1161" s="172">
        <f t="shared" si="270"/>
        <v>2000</v>
      </c>
      <c r="I1161" s="230"/>
      <c r="J1161" s="173"/>
      <c r="K1161" s="173"/>
      <c r="L1161" s="173"/>
      <c r="M1161" s="173">
        <v>1630</v>
      </c>
      <c r="N1161" s="251">
        <v>2000</v>
      </c>
      <c r="O1161" s="161"/>
      <c r="P1161" s="185"/>
      <c r="Q1161" s="170"/>
      <c r="R1161"/>
      <c r="S1161"/>
      <c r="T1161"/>
      <c r="U1161"/>
    </row>
    <row r="1162" spans="1:21" ht="14.1" customHeight="1" x14ac:dyDescent="0.2">
      <c r="A1162" s="59"/>
      <c r="B1162" s="126"/>
      <c r="C1162" s="115" t="s">
        <v>495</v>
      </c>
      <c r="D1162" s="116">
        <v>3241</v>
      </c>
      <c r="E1162" s="191"/>
      <c r="F1162" s="28"/>
      <c r="G1162" s="324"/>
      <c r="H1162" s="172">
        <f t="shared" si="270"/>
        <v>0</v>
      </c>
      <c r="I1162" s="230"/>
      <c r="J1162" s="173"/>
      <c r="K1162" s="173"/>
      <c r="L1162" s="173"/>
      <c r="M1162" s="173">
        <v>2265</v>
      </c>
      <c r="N1162" s="251"/>
      <c r="O1162" s="161"/>
      <c r="P1162" s="185"/>
      <c r="Q1162" s="170"/>
      <c r="R1162"/>
      <c r="S1162"/>
      <c r="T1162"/>
      <c r="U1162"/>
    </row>
    <row r="1163" spans="1:21" ht="14.1" customHeight="1" x14ac:dyDescent="0.2">
      <c r="A1163" s="59"/>
      <c r="B1163" s="126"/>
      <c r="C1163" s="115" t="s">
        <v>269</v>
      </c>
      <c r="D1163" s="116">
        <v>366</v>
      </c>
      <c r="E1163" s="191">
        <v>500</v>
      </c>
      <c r="F1163" s="28"/>
      <c r="G1163" s="324"/>
      <c r="H1163" s="172">
        <f t="shared" si="270"/>
        <v>500</v>
      </c>
      <c r="I1163" s="230"/>
      <c r="J1163" s="173"/>
      <c r="K1163" s="173"/>
      <c r="L1163" s="173"/>
      <c r="M1163" s="173">
        <v>230</v>
      </c>
      <c r="N1163" s="251">
        <v>500</v>
      </c>
      <c r="O1163" s="161"/>
      <c r="P1163" s="185"/>
      <c r="Q1163" s="170"/>
      <c r="R1163"/>
      <c r="S1163"/>
      <c r="T1163"/>
      <c r="U1163"/>
    </row>
    <row r="1164" spans="1:21" ht="14.1" customHeight="1" x14ac:dyDescent="0.2">
      <c r="A1164" s="59"/>
      <c r="B1164" s="126"/>
      <c r="C1164" s="115" t="s">
        <v>270</v>
      </c>
      <c r="D1164" s="116">
        <v>988</v>
      </c>
      <c r="E1164" s="191">
        <v>600</v>
      </c>
      <c r="F1164" s="28"/>
      <c r="G1164" s="324"/>
      <c r="H1164" s="172">
        <f t="shared" si="270"/>
        <v>600</v>
      </c>
      <c r="I1164" s="230"/>
      <c r="J1164" s="173"/>
      <c r="K1164" s="173"/>
      <c r="L1164" s="173"/>
      <c r="M1164" s="173">
        <v>825</v>
      </c>
      <c r="N1164" s="251">
        <v>600</v>
      </c>
      <c r="O1164" s="161"/>
      <c r="P1164" s="185"/>
      <c r="Q1164" s="170"/>
      <c r="R1164"/>
      <c r="S1164"/>
      <c r="T1164"/>
      <c r="U1164"/>
    </row>
    <row r="1165" spans="1:21" ht="14.1" customHeight="1" x14ac:dyDescent="0.2">
      <c r="A1165" s="59"/>
      <c r="B1165" s="126"/>
      <c r="C1165" s="115" t="s">
        <v>496</v>
      </c>
      <c r="D1165" s="116">
        <v>8064</v>
      </c>
      <c r="E1165" s="191"/>
      <c r="F1165" s="28"/>
      <c r="G1165" s="324"/>
      <c r="H1165" s="172">
        <f t="shared" si="270"/>
        <v>0</v>
      </c>
      <c r="I1165" s="230"/>
      <c r="J1165" s="173"/>
      <c r="K1165" s="173"/>
      <c r="L1165" s="173"/>
      <c r="M1165" s="173"/>
      <c r="N1165" s="251"/>
      <c r="O1165" s="161"/>
      <c r="P1165" s="185"/>
      <c r="Q1165" s="170"/>
      <c r="R1165"/>
      <c r="S1165"/>
      <c r="T1165"/>
      <c r="U1165"/>
    </row>
    <row r="1166" spans="1:21" ht="14.1" customHeight="1" x14ac:dyDescent="0.2">
      <c r="A1166" s="59"/>
      <c r="B1166" s="126"/>
      <c r="C1166" s="115" t="s">
        <v>273</v>
      </c>
      <c r="D1166" s="116">
        <v>331</v>
      </c>
      <c r="E1166" s="191">
        <v>200</v>
      </c>
      <c r="F1166" s="28"/>
      <c r="G1166" s="324"/>
      <c r="H1166" s="172">
        <f t="shared" si="270"/>
        <v>200</v>
      </c>
      <c r="I1166" s="230"/>
      <c r="J1166" s="173"/>
      <c r="K1166" s="173"/>
      <c r="L1166" s="173"/>
      <c r="M1166" s="173">
        <v>173</v>
      </c>
      <c r="N1166" s="251">
        <v>200</v>
      </c>
      <c r="O1166" s="161"/>
      <c r="P1166" s="185"/>
      <c r="Q1166" s="170"/>
      <c r="R1166"/>
      <c r="S1166"/>
      <c r="T1166"/>
      <c r="U1166"/>
    </row>
    <row r="1167" spans="1:21" ht="14.1" customHeight="1" x14ac:dyDescent="0.2">
      <c r="A1167" s="59"/>
      <c r="B1167" s="54">
        <v>5515</v>
      </c>
      <c r="C1167" s="55" t="s">
        <v>169</v>
      </c>
      <c r="D1167" s="28">
        <v>2600</v>
      </c>
      <c r="E1167" s="172">
        <v>3000</v>
      </c>
      <c r="F1167" s="28"/>
      <c r="G1167" s="324"/>
      <c r="H1167" s="172">
        <f t="shared" si="270"/>
        <v>3000</v>
      </c>
      <c r="I1167" s="230"/>
      <c r="J1167" s="173">
        <v>-3000</v>
      </c>
      <c r="K1167" s="173"/>
      <c r="L1167" s="173"/>
      <c r="M1167" s="173">
        <v>124</v>
      </c>
      <c r="N1167" s="251">
        <v>3000</v>
      </c>
      <c r="O1167" s="161"/>
      <c r="P1167" s="185"/>
      <c r="Q1167" s="170"/>
      <c r="R1167"/>
      <c r="S1167"/>
      <c r="T1167"/>
      <c r="U1167"/>
    </row>
    <row r="1168" spans="1:21" ht="14.1" customHeight="1" x14ac:dyDescent="0.2">
      <c r="A1168" s="59"/>
      <c r="B1168" s="54">
        <v>5516</v>
      </c>
      <c r="C1168" s="55" t="s">
        <v>497</v>
      </c>
      <c r="D1168" s="28"/>
      <c r="E1168" s="172"/>
      <c r="F1168" s="28"/>
      <c r="G1168" s="324"/>
      <c r="H1168" s="172"/>
      <c r="I1168" s="230"/>
      <c r="J1168" s="173"/>
      <c r="K1168" s="173"/>
      <c r="L1168" s="173"/>
      <c r="M1168" s="173">
        <v>788</v>
      </c>
      <c r="N1168" s="251"/>
      <c r="O1168" s="161"/>
      <c r="P1168" s="185"/>
      <c r="Q1168" s="170"/>
      <c r="R1168"/>
      <c r="S1168"/>
      <c r="T1168"/>
      <c r="U1168"/>
    </row>
    <row r="1169" spans="1:21" ht="14.1" customHeight="1" x14ac:dyDescent="0.2">
      <c r="A1169" s="59"/>
      <c r="B1169" s="54">
        <v>5540</v>
      </c>
      <c r="C1169" s="63" t="s">
        <v>148</v>
      </c>
      <c r="D1169" s="64"/>
      <c r="E1169" s="172">
        <v>1100</v>
      </c>
      <c r="F1169" s="28"/>
      <c r="G1169" s="324"/>
      <c r="H1169" s="172">
        <f t="shared" si="270"/>
        <v>1100</v>
      </c>
      <c r="I1169" s="230"/>
      <c r="J1169" s="173">
        <v>-1100</v>
      </c>
      <c r="K1169" s="173"/>
      <c r="L1169" s="173"/>
      <c r="M1169" s="173"/>
      <c r="N1169" s="251">
        <v>1100</v>
      </c>
      <c r="O1169" s="161"/>
      <c r="P1169" s="185"/>
      <c r="Q1169" s="170"/>
      <c r="R1169"/>
      <c r="S1169"/>
      <c r="T1169"/>
      <c r="U1169"/>
    </row>
    <row r="1170" spans="1:21" ht="14.1" customHeight="1" x14ac:dyDescent="0.2">
      <c r="A1170" s="93" t="s">
        <v>498</v>
      </c>
      <c r="B1170" s="79"/>
      <c r="C1170" s="80" t="s">
        <v>499</v>
      </c>
      <c r="D1170" s="90">
        <f>+D1171</f>
        <v>802</v>
      </c>
      <c r="E1170" s="90">
        <f>+E1171</f>
        <v>1500</v>
      </c>
      <c r="F1170" s="90">
        <f>+F1171</f>
        <v>0</v>
      </c>
      <c r="G1170" s="236"/>
      <c r="H1170" s="90">
        <f t="shared" si="270"/>
        <v>1500</v>
      </c>
      <c r="I1170" s="289">
        <f>+I1171</f>
        <v>0</v>
      </c>
      <c r="J1170" s="86">
        <f>+J1171</f>
        <v>0</v>
      </c>
      <c r="K1170" s="86">
        <f t="shared" ref="K1170:M1170" si="279">+K1171</f>
        <v>0</v>
      </c>
      <c r="L1170" s="86">
        <f t="shared" si="279"/>
        <v>1500</v>
      </c>
      <c r="M1170" s="86">
        <f t="shared" si="279"/>
        <v>960</v>
      </c>
      <c r="N1170" s="250">
        <f>+N1171</f>
        <v>1500</v>
      </c>
      <c r="O1170" s="161"/>
      <c r="P1170" s="185"/>
      <c r="Q1170" s="170"/>
      <c r="R1170"/>
      <c r="S1170"/>
      <c r="T1170"/>
      <c r="U1170"/>
    </row>
    <row r="1171" spans="1:21" ht="14.1" customHeight="1" x14ac:dyDescent="0.2">
      <c r="A1171" s="59"/>
      <c r="B1171" s="179">
        <v>4521</v>
      </c>
      <c r="C1171" s="55" t="s">
        <v>500</v>
      </c>
      <c r="D1171" s="28">
        <v>802</v>
      </c>
      <c r="E1171" s="172">
        <v>1500</v>
      </c>
      <c r="F1171" s="28"/>
      <c r="G1171" s="324"/>
      <c r="H1171" s="172">
        <f t="shared" si="270"/>
        <v>1500</v>
      </c>
      <c r="I1171" s="230"/>
      <c r="J1171" s="173"/>
      <c r="K1171" s="173"/>
      <c r="L1171" s="173">
        <v>1500</v>
      </c>
      <c r="M1171" s="173">
        <v>960</v>
      </c>
      <c r="N1171" s="251">
        <v>1500</v>
      </c>
      <c r="O1171" s="161"/>
      <c r="P1171" s="185"/>
      <c r="Q1171" s="170"/>
      <c r="R1171"/>
      <c r="S1171"/>
      <c r="T1171"/>
      <c r="U1171"/>
    </row>
    <row r="1172" spans="1:21" ht="14.1" customHeight="1" x14ac:dyDescent="0.2">
      <c r="A1172" s="78" t="s">
        <v>501</v>
      </c>
      <c r="B1172" s="79">
        <v>9602</v>
      </c>
      <c r="C1172" s="80" t="s">
        <v>502</v>
      </c>
      <c r="D1172" s="90">
        <f>+D1173+D1174</f>
        <v>35217</v>
      </c>
      <c r="E1172" s="90">
        <f>+E1173+E1174</f>
        <v>36190</v>
      </c>
      <c r="F1172" s="90">
        <f>+F1173+F1174</f>
        <v>0</v>
      </c>
      <c r="G1172" s="236"/>
      <c r="H1172" s="90">
        <f t="shared" si="270"/>
        <v>40582</v>
      </c>
      <c r="I1172" s="289">
        <f>+I1173+I1174</f>
        <v>4392</v>
      </c>
      <c r="J1172" s="86">
        <f>+J1173+J1174</f>
        <v>-6000</v>
      </c>
      <c r="K1172" s="86">
        <f t="shared" ref="K1172:M1172" si="280">+K1173+K1174</f>
        <v>0</v>
      </c>
      <c r="L1172" s="86">
        <f t="shared" si="280"/>
        <v>34582</v>
      </c>
      <c r="M1172" s="86">
        <f t="shared" si="280"/>
        <v>27641</v>
      </c>
      <c r="N1172" s="250">
        <f>+N1173+N1174</f>
        <v>40682</v>
      </c>
      <c r="O1172" s="161"/>
      <c r="P1172" s="185"/>
      <c r="Q1172" s="170"/>
      <c r="R1172"/>
      <c r="S1172"/>
      <c r="T1172"/>
      <c r="U1172"/>
    </row>
    <row r="1173" spans="1:21" ht="14.1" customHeight="1" x14ac:dyDescent="0.2">
      <c r="A1173" s="59"/>
      <c r="B1173" s="60">
        <v>50</v>
      </c>
      <c r="C1173" s="61" t="s">
        <v>138</v>
      </c>
      <c r="D1173" s="27">
        <v>33832</v>
      </c>
      <c r="E1173" s="168">
        <v>33340</v>
      </c>
      <c r="F1173" s="29"/>
      <c r="G1173" s="324"/>
      <c r="H1173" s="172">
        <f t="shared" si="270"/>
        <v>37732</v>
      </c>
      <c r="I1173" s="228">
        <v>4392</v>
      </c>
      <c r="J1173" s="201">
        <v>-6000</v>
      </c>
      <c r="K1173" s="201"/>
      <c r="L1173" s="201">
        <v>31732</v>
      </c>
      <c r="M1173" s="201">
        <v>27132</v>
      </c>
      <c r="N1173" s="246">
        <v>37732</v>
      </c>
      <c r="O1173" s="161"/>
      <c r="P1173" s="185"/>
      <c r="Q1173" s="170"/>
      <c r="R1173"/>
      <c r="S1173"/>
      <c r="T1173"/>
      <c r="U1173"/>
    </row>
    <row r="1174" spans="1:21" ht="14.1" customHeight="1" x14ac:dyDescent="0.2">
      <c r="A1174" s="59"/>
      <c r="B1174" s="60">
        <v>55</v>
      </c>
      <c r="C1174" s="61" t="s">
        <v>140</v>
      </c>
      <c r="D1174" s="29">
        <f>SUM(D1175:D1183)</f>
        <v>1385</v>
      </c>
      <c r="E1174" s="168">
        <f>SUM(E1175:E1183)</f>
        <v>2850</v>
      </c>
      <c r="F1174" s="29">
        <f>SUM(F1175:F1183)</f>
        <v>0</v>
      </c>
      <c r="G1174" s="324"/>
      <c r="H1174" s="172">
        <f t="shared" si="270"/>
        <v>2850</v>
      </c>
      <c r="I1174" s="228">
        <f>SUM(I1175:I1183)</f>
        <v>0</v>
      </c>
      <c r="J1174" s="201">
        <f>SUM(J1175:J1183)</f>
        <v>0</v>
      </c>
      <c r="K1174" s="201">
        <f t="shared" ref="K1174:M1174" si="281">SUM(K1175:K1183)</f>
        <v>0</v>
      </c>
      <c r="L1174" s="201">
        <f t="shared" si="281"/>
        <v>2850</v>
      </c>
      <c r="M1174" s="201">
        <f t="shared" si="281"/>
        <v>509</v>
      </c>
      <c r="N1174" s="246">
        <f>+N1175+N1176+N1177+N1178+N1179+N1180+N1181+N1182+N1183</f>
        <v>2950</v>
      </c>
      <c r="O1174" s="161"/>
      <c r="Q1174" s="170"/>
      <c r="R1174"/>
      <c r="S1174"/>
      <c r="T1174"/>
      <c r="U1174"/>
    </row>
    <row r="1175" spans="1:21" ht="14.1" customHeight="1" x14ac:dyDescent="0.2">
      <c r="A1175" s="59"/>
      <c r="B1175" s="54">
        <v>5500</v>
      </c>
      <c r="C1175" s="63" t="s">
        <v>151</v>
      </c>
      <c r="D1175" s="28"/>
      <c r="E1175" s="172"/>
      <c r="F1175" s="28"/>
      <c r="G1175" s="324"/>
      <c r="H1175" s="172">
        <f t="shared" si="270"/>
        <v>0</v>
      </c>
      <c r="I1175" s="230"/>
      <c r="J1175" s="173"/>
      <c r="K1175" s="173"/>
      <c r="L1175" s="173"/>
      <c r="M1175" s="173"/>
      <c r="N1175" s="251">
        <v>0</v>
      </c>
      <c r="O1175" s="161"/>
      <c r="Q1175" s="170"/>
      <c r="R1175"/>
      <c r="S1175"/>
      <c r="T1175"/>
      <c r="U1175"/>
    </row>
    <row r="1176" spans="1:21" ht="14.1" customHeight="1" x14ac:dyDescent="0.2">
      <c r="A1176" s="59"/>
      <c r="B1176" s="54">
        <v>5504</v>
      </c>
      <c r="C1176" s="55" t="s">
        <v>294</v>
      </c>
      <c r="D1176" s="28"/>
      <c r="E1176" s="172">
        <v>300</v>
      </c>
      <c r="F1176" s="28"/>
      <c r="G1176" s="324"/>
      <c r="H1176" s="172">
        <f t="shared" si="270"/>
        <v>300</v>
      </c>
      <c r="I1176" s="230"/>
      <c r="J1176" s="173"/>
      <c r="K1176" s="173"/>
      <c r="L1176" s="173">
        <v>300</v>
      </c>
      <c r="M1176" s="173"/>
      <c r="N1176" s="251">
        <v>300</v>
      </c>
      <c r="O1176" s="161"/>
      <c r="P1176" s="185"/>
      <c r="Q1176" s="170"/>
      <c r="R1176"/>
      <c r="S1176"/>
      <c r="T1176"/>
      <c r="U1176"/>
    </row>
    <row r="1177" spans="1:21" ht="14.1" customHeight="1" x14ac:dyDescent="0.2">
      <c r="A1177" s="59"/>
      <c r="B1177" s="54">
        <v>5511</v>
      </c>
      <c r="C1177" s="55" t="s">
        <v>146</v>
      </c>
      <c r="D1177" s="28">
        <v>212</v>
      </c>
      <c r="E1177" s="172"/>
      <c r="F1177" s="28"/>
      <c r="G1177" s="324"/>
      <c r="H1177" s="172">
        <f t="shared" si="270"/>
        <v>0</v>
      </c>
      <c r="I1177" s="230"/>
      <c r="J1177" s="173"/>
      <c r="K1177" s="173"/>
      <c r="L1177" s="173"/>
      <c r="M1177" s="173">
        <v>40</v>
      </c>
      <c r="N1177" s="251">
        <v>0</v>
      </c>
      <c r="O1177" s="161"/>
      <c r="P1177" s="185"/>
      <c r="Q1177" s="170"/>
      <c r="R1177"/>
      <c r="S1177"/>
      <c r="T1177"/>
      <c r="U1177"/>
    </row>
    <row r="1178" spans="1:21" ht="14.1" customHeight="1" x14ac:dyDescent="0.2">
      <c r="A1178" s="59"/>
      <c r="B1178" s="54">
        <v>5513</v>
      </c>
      <c r="C1178" s="55" t="s">
        <v>463</v>
      </c>
      <c r="D1178" s="28"/>
      <c r="E1178" s="172">
        <v>100</v>
      </c>
      <c r="F1178" s="28"/>
      <c r="G1178" s="324"/>
      <c r="H1178" s="172">
        <f t="shared" si="270"/>
        <v>100</v>
      </c>
      <c r="I1178" s="230"/>
      <c r="J1178" s="173"/>
      <c r="K1178" s="173"/>
      <c r="L1178" s="173">
        <v>100</v>
      </c>
      <c r="M1178" s="173"/>
      <c r="N1178" s="251">
        <v>100</v>
      </c>
      <c r="O1178" s="161"/>
      <c r="P1178" s="185"/>
      <c r="Q1178" s="170"/>
      <c r="R1178"/>
      <c r="S1178"/>
      <c r="T1178"/>
      <c r="U1178"/>
    </row>
    <row r="1179" spans="1:21" ht="14.1" customHeight="1" x14ac:dyDescent="0.2">
      <c r="A1179" s="59"/>
      <c r="B1179" s="54">
        <v>5515</v>
      </c>
      <c r="C1179" s="55" t="s">
        <v>169</v>
      </c>
      <c r="D1179" s="28">
        <v>968</v>
      </c>
      <c r="E1179" s="172">
        <v>2000</v>
      </c>
      <c r="F1179" s="28"/>
      <c r="G1179" s="324"/>
      <c r="H1179" s="172">
        <f t="shared" si="270"/>
        <v>2000</v>
      </c>
      <c r="I1179" s="230"/>
      <c r="J1179" s="173"/>
      <c r="K1179" s="173"/>
      <c r="L1179" s="173">
        <v>2000</v>
      </c>
      <c r="M1179" s="173">
        <v>102</v>
      </c>
      <c r="N1179" s="251">
        <v>2100</v>
      </c>
      <c r="O1179" s="161"/>
      <c r="P1179" s="185"/>
      <c r="Q1179" s="170"/>
      <c r="R1179"/>
      <c r="S1179"/>
      <c r="T1179"/>
      <c r="U1179"/>
    </row>
    <row r="1180" spans="1:21" ht="14.1" customHeight="1" x14ac:dyDescent="0.2">
      <c r="A1180" s="59"/>
      <c r="B1180" s="34">
        <v>5522</v>
      </c>
      <c r="C1180" s="55" t="s">
        <v>173</v>
      </c>
      <c r="D1180" s="28">
        <v>28</v>
      </c>
      <c r="E1180" s="172"/>
      <c r="F1180" s="28"/>
      <c r="G1180" s="324"/>
      <c r="H1180" s="172">
        <f t="shared" si="270"/>
        <v>0</v>
      </c>
      <c r="I1180" s="230"/>
      <c r="J1180" s="173"/>
      <c r="K1180" s="173"/>
      <c r="L1180" s="173"/>
      <c r="M1180" s="173"/>
      <c r="N1180" s="251">
        <v>0</v>
      </c>
      <c r="O1180" s="161"/>
      <c r="P1180" s="185"/>
      <c r="Q1180" s="170"/>
      <c r="R1180"/>
      <c r="S1180"/>
      <c r="T1180"/>
      <c r="U1180"/>
    </row>
    <row r="1181" spans="1:21" ht="14.1" customHeight="1" x14ac:dyDescent="0.2">
      <c r="A1181" s="59"/>
      <c r="B1181" s="54">
        <v>5524</v>
      </c>
      <c r="C1181" s="55" t="s">
        <v>282</v>
      </c>
      <c r="D1181" s="28"/>
      <c r="E1181" s="172">
        <v>100</v>
      </c>
      <c r="F1181" s="28"/>
      <c r="G1181" s="324"/>
      <c r="H1181" s="172">
        <f t="shared" si="270"/>
        <v>100</v>
      </c>
      <c r="I1181" s="230"/>
      <c r="J1181" s="173"/>
      <c r="K1181" s="173"/>
      <c r="L1181" s="173">
        <v>100</v>
      </c>
      <c r="M1181" s="173">
        <v>258</v>
      </c>
      <c r="N1181" s="251">
        <v>100</v>
      </c>
      <c r="O1181" s="161"/>
      <c r="P1181" s="185"/>
      <c r="Q1181" s="170"/>
      <c r="R1181"/>
      <c r="S1181"/>
      <c r="T1181"/>
      <c r="U1181"/>
    </row>
    <row r="1182" spans="1:21" ht="14.1" customHeight="1" x14ac:dyDescent="0.2">
      <c r="A1182" s="59"/>
      <c r="B1182" s="54">
        <v>5525</v>
      </c>
      <c r="C1182" s="55" t="s">
        <v>175</v>
      </c>
      <c r="D1182" s="28">
        <v>177</v>
      </c>
      <c r="E1182" s="172">
        <v>250</v>
      </c>
      <c r="F1182" s="28"/>
      <c r="G1182" s="324"/>
      <c r="H1182" s="172">
        <f t="shared" si="270"/>
        <v>250</v>
      </c>
      <c r="I1182" s="230"/>
      <c r="J1182" s="173"/>
      <c r="K1182" s="173"/>
      <c r="L1182" s="173">
        <v>250</v>
      </c>
      <c r="M1182" s="173">
        <v>109</v>
      </c>
      <c r="N1182" s="251">
        <v>250</v>
      </c>
      <c r="O1182" s="161"/>
      <c r="P1182" s="185"/>
      <c r="Q1182" s="170"/>
      <c r="R1182"/>
      <c r="S1182"/>
      <c r="T1182"/>
      <c r="U1182"/>
    </row>
    <row r="1183" spans="1:21" ht="14.1" customHeight="1" x14ac:dyDescent="0.2">
      <c r="A1183" s="59"/>
      <c r="B1183" s="54">
        <v>5540</v>
      </c>
      <c r="C1183" s="55" t="s">
        <v>148</v>
      </c>
      <c r="D1183" s="28"/>
      <c r="E1183" s="172">
        <v>100</v>
      </c>
      <c r="F1183" s="28"/>
      <c r="G1183" s="324"/>
      <c r="H1183" s="172">
        <f t="shared" si="270"/>
        <v>100</v>
      </c>
      <c r="I1183" s="230"/>
      <c r="J1183" s="173"/>
      <c r="K1183" s="173"/>
      <c r="L1183" s="173">
        <v>100</v>
      </c>
      <c r="M1183" s="173"/>
      <c r="N1183" s="253">
        <v>100</v>
      </c>
      <c r="O1183" s="161"/>
      <c r="P1183" s="185"/>
      <c r="Q1183" s="170"/>
      <c r="R1183"/>
      <c r="S1183"/>
      <c r="T1183"/>
      <c r="U1183"/>
    </row>
    <row r="1184" spans="1:21" ht="14.1" customHeight="1" x14ac:dyDescent="0.2">
      <c r="A1184" s="48" t="s">
        <v>503</v>
      </c>
      <c r="B1184" s="49">
        <v>10</v>
      </c>
      <c r="C1184" s="50" t="s">
        <v>504</v>
      </c>
      <c r="D1184" s="58">
        <f>+D1185+D1196+D1215+D1224+D1226+D1245+D1249+D1250+D1253+D1255+D1264+D1267</f>
        <v>1045251</v>
      </c>
      <c r="E1184" s="58">
        <f>+E1185+E1196+E1215+E1224+E1226+E1245+E1249+E1250+E1253+E1255+E1264+E1267</f>
        <v>1258137</v>
      </c>
      <c r="F1184" s="58">
        <f>+F1185+F1196+F1215+F1224+F1226+F1245+F1249+F1250+F1253+F1255+F1264+F1267</f>
        <v>0</v>
      </c>
      <c r="G1184" s="362"/>
      <c r="H1184" s="58">
        <f t="shared" si="270"/>
        <v>1267177</v>
      </c>
      <c r="I1184" s="328">
        <f>+I1185+I1196+I1215+I1224+I1226+I1245+I1249+I1250+I1253+I1255+I1264+I1267</f>
        <v>9040</v>
      </c>
      <c r="J1184" s="51">
        <f>+J1185+J1196+J1215+J1224+J1226+J1245+J1249+J1250+J1253+J1255+J1264+J1267</f>
        <v>61350</v>
      </c>
      <c r="K1184" s="51">
        <f>+K1185+K1196+K1215+K1224+K1226+K1245+K1249+K1250+K1253+K1255+K1264+K1267</f>
        <v>41619</v>
      </c>
      <c r="L1184" s="51">
        <f>+L1185+L1196+L1215+L1224+L1226+L1245+L1249+L1250+L1253+L1255+L1264+L1267</f>
        <v>1370146</v>
      </c>
      <c r="M1184" s="51">
        <f t="shared" ref="M1184" si="282">+M1185+M1196+M1215+M1224+M1226+M1245+M1249+M1250+M1253+M1255+M1264+M1267</f>
        <v>1109252.42</v>
      </c>
      <c r="N1184" s="254">
        <f>+N1185+N1196+N1215+N1224+N1245+N1249+N1253+N1255+N1264+N1267</f>
        <v>1178203</v>
      </c>
      <c r="O1184" s="161"/>
      <c r="P1184" s="386"/>
      <c r="Q1184" s="170"/>
      <c r="R1184"/>
      <c r="S1184"/>
      <c r="T1184"/>
      <c r="U1184"/>
    </row>
    <row r="1185" spans="1:21" ht="14.1" customHeight="1" x14ac:dyDescent="0.2">
      <c r="A1185" s="78" t="s">
        <v>505</v>
      </c>
      <c r="B1185" s="79">
        <v>10121</v>
      </c>
      <c r="C1185" s="137" t="s">
        <v>506</v>
      </c>
      <c r="D1185" s="120">
        <f t="shared" ref="D1185" si="283">+D1186+D1189+D1192+D1193+D1194</f>
        <v>121705</v>
      </c>
      <c r="E1185" s="120">
        <f>+E1186+E1189+E1192+E1193+E1194</f>
        <v>153840</v>
      </c>
      <c r="F1185" s="120">
        <f t="shared" ref="F1185" si="284">+F1186+F1189+F1192+F1193+F1194</f>
        <v>0</v>
      </c>
      <c r="G1185" s="235">
        <f t="shared" ref="G1185" si="285">+G1186+G1189+G1192+G1193+G1194</f>
        <v>0</v>
      </c>
      <c r="H1185" s="117">
        <f t="shared" si="270"/>
        <v>153840</v>
      </c>
      <c r="I1185" s="349">
        <f t="shared" ref="I1185" si="286">+I1186+I1189+I1192+I1193+I1194</f>
        <v>0</v>
      </c>
      <c r="J1185" s="86">
        <f>+J1189+J1195</f>
        <v>16106</v>
      </c>
      <c r="K1185" s="86">
        <f t="shared" ref="K1185" si="287">+K1189+K1195</f>
        <v>41000</v>
      </c>
      <c r="L1185" s="86">
        <f>+L1186+L1189+L1192+L1193+L1194+L1195</f>
        <v>210946</v>
      </c>
      <c r="M1185" s="86">
        <f>+M1186+M1189+M1192+M1193+M1194+M1195</f>
        <v>138854.32</v>
      </c>
      <c r="N1185" s="250">
        <f>+N1186+N1189+N1192+N1193+N1194+N1195</f>
        <v>183840</v>
      </c>
      <c r="O1185" s="161"/>
      <c r="P1185" s="185"/>
      <c r="Q1185" s="170"/>
      <c r="R1185"/>
      <c r="S1185"/>
      <c r="T1185"/>
      <c r="U1185"/>
    </row>
    <row r="1186" spans="1:21" s="5" customFormat="1" ht="14.1" customHeight="1" x14ac:dyDescent="0.2">
      <c r="A1186" s="121" t="s">
        <v>507</v>
      </c>
      <c r="B1186" s="126"/>
      <c r="C1186" s="139" t="s">
        <v>508</v>
      </c>
      <c r="D1186" s="127">
        <f t="shared" ref="D1186:I1186" si="288">+D1187+D1188</f>
        <v>96620</v>
      </c>
      <c r="E1186" s="316">
        <f t="shared" si="288"/>
        <v>109840</v>
      </c>
      <c r="F1186" s="127">
        <f t="shared" si="288"/>
        <v>0</v>
      </c>
      <c r="G1186" s="338">
        <f t="shared" si="288"/>
        <v>0</v>
      </c>
      <c r="H1186" s="172">
        <f t="shared" si="270"/>
        <v>109840</v>
      </c>
      <c r="I1186" s="354">
        <f t="shared" si="288"/>
        <v>0</v>
      </c>
      <c r="J1186" s="227"/>
      <c r="K1186" s="227"/>
      <c r="L1186" s="227">
        <v>109840</v>
      </c>
      <c r="M1186" s="227">
        <v>87810.92</v>
      </c>
      <c r="N1186" s="246">
        <f>+N1187+N1188</f>
        <v>109840</v>
      </c>
      <c r="O1186" s="161"/>
      <c r="P1186" s="185"/>
      <c r="Q1186" s="170"/>
      <c r="R1186"/>
      <c r="S1186"/>
      <c r="T1186"/>
      <c r="U1186"/>
    </row>
    <row r="1187" spans="1:21" ht="14.1" customHeight="1" x14ac:dyDescent="0.2">
      <c r="A1187" s="53"/>
      <c r="B1187" s="54" t="s">
        <v>509</v>
      </c>
      <c r="C1187" s="55" t="s">
        <v>510</v>
      </c>
      <c r="D1187" s="28">
        <v>84113</v>
      </c>
      <c r="E1187" s="172">
        <v>93840</v>
      </c>
      <c r="F1187" s="28"/>
      <c r="G1187" s="324"/>
      <c r="H1187" s="172">
        <f t="shared" si="270"/>
        <v>93840</v>
      </c>
      <c r="I1187" s="230"/>
      <c r="J1187" s="173"/>
      <c r="K1187" s="173"/>
      <c r="L1187" s="173">
        <v>93840</v>
      </c>
      <c r="M1187" s="173">
        <v>80861.119999999995</v>
      </c>
      <c r="N1187" s="251">
        <v>93840</v>
      </c>
      <c r="O1187" s="161"/>
      <c r="P1187" s="185"/>
      <c r="Q1187" s="170"/>
      <c r="R1187"/>
      <c r="S1187"/>
      <c r="T1187"/>
      <c r="U1187"/>
    </row>
    <row r="1188" spans="1:21" ht="14.1" customHeight="1" x14ac:dyDescent="0.2">
      <c r="A1188" s="53"/>
      <c r="B1188" s="54" t="s">
        <v>511</v>
      </c>
      <c r="C1188" s="55" t="s">
        <v>512</v>
      </c>
      <c r="D1188" s="28">
        <v>12507</v>
      </c>
      <c r="E1188" s="172">
        <v>16000</v>
      </c>
      <c r="F1188" s="28"/>
      <c r="G1188" s="324"/>
      <c r="H1188" s="172">
        <f t="shared" si="270"/>
        <v>16000</v>
      </c>
      <c r="I1188" s="230"/>
      <c r="J1188" s="173"/>
      <c r="K1188" s="173"/>
      <c r="L1188" s="173">
        <v>16000</v>
      </c>
      <c r="M1188" s="173">
        <v>6949.8</v>
      </c>
      <c r="N1188" s="251">
        <v>16000</v>
      </c>
      <c r="O1188" s="161"/>
      <c r="P1188" s="185"/>
      <c r="Q1188" s="170"/>
      <c r="R1188"/>
      <c r="S1188"/>
      <c r="T1188"/>
      <c r="U1188"/>
    </row>
    <row r="1189" spans="1:21" s="5" customFormat="1" ht="14.1" customHeight="1" x14ac:dyDescent="0.2">
      <c r="A1189" s="121" t="s">
        <v>513</v>
      </c>
      <c r="B1189" s="126"/>
      <c r="C1189" s="115" t="s">
        <v>514</v>
      </c>
      <c r="D1189" s="116">
        <f t="shared" ref="D1189:I1189" si="289">+D1190+D1191</f>
        <v>16595</v>
      </c>
      <c r="E1189" s="191">
        <f t="shared" si="289"/>
        <v>27000</v>
      </c>
      <c r="F1189" s="116">
        <f t="shared" si="289"/>
        <v>0</v>
      </c>
      <c r="G1189" s="146">
        <f t="shared" si="289"/>
        <v>0</v>
      </c>
      <c r="H1189" s="172">
        <f t="shared" si="270"/>
        <v>27000</v>
      </c>
      <c r="I1189" s="330">
        <f t="shared" si="289"/>
        <v>0</v>
      </c>
      <c r="J1189" s="227">
        <f>+J1190</f>
        <v>9266</v>
      </c>
      <c r="K1189" s="227"/>
      <c r="L1189" s="227">
        <v>36266</v>
      </c>
      <c r="M1189" s="227">
        <v>13472.4</v>
      </c>
      <c r="N1189" s="246">
        <f>+N1190+N1191</f>
        <v>27000</v>
      </c>
      <c r="O1189" s="161"/>
      <c r="P1189" s="185"/>
      <c r="Q1189" s="170"/>
      <c r="R1189"/>
      <c r="S1189"/>
      <c r="T1189"/>
      <c r="U1189"/>
    </row>
    <row r="1190" spans="1:21" ht="14.1" customHeight="1" x14ac:dyDescent="0.2">
      <c r="A1190" s="53"/>
      <c r="B1190" s="54" t="s">
        <v>509</v>
      </c>
      <c r="C1190" s="140" t="s">
        <v>510</v>
      </c>
      <c r="D1190" s="28">
        <v>10820</v>
      </c>
      <c r="E1190" s="172">
        <v>20000</v>
      </c>
      <c r="F1190" s="28"/>
      <c r="G1190" s="324"/>
      <c r="H1190" s="172">
        <f t="shared" si="270"/>
        <v>20000</v>
      </c>
      <c r="I1190" s="230"/>
      <c r="J1190" s="173">
        <v>9266</v>
      </c>
      <c r="K1190" s="173"/>
      <c r="L1190" s="173">
        <v>29266</v>
      </c>
      <c r="M1190" s="173">
        <v>7770</v>
      </c>
      <c r="N1190" s="251">
        <v>20000</v>
      </c>
      <c r="O1190" s="161"/>
      <c r="P1190" s="185"/>
      <c r="Q1190" s="170"/>
      <c r="R1190"/>
      <c r="S1190"/>
      <c r="T1190"/>
      <c r="U1190"/>
    </row>
    <row r="1191" spans="1:21" ht="14.1" customHeight="1" x14ac:dyDescent="0.2">
      <c r="A1191" s="53"/>
      <c r="B1191" s="141">
        <v>4130</v>
      </c>
      <c r="C1191" s="138" t="s">
        <v>515</v>
      </c>
      <c r="D1191" s="28">
        <v>5775</v>
      </c>
      <c r="E1191" s="172">
        <v>7000</v>
      </c>
      <c r="F1191" s="28"/>
      <c r="G1191" s="324"/>
      <c r="H1191" s="172">
        <f t="shared" si="270"/>
        <v>7000</v>
      </c>
      <c r="I1191" s="230"/>
      <c r="J1191" s="173"/>
      <c r="K1191" s="173"/>
      <c r="L1191" s="173">
        <v>7000</v>
      </c>
      <c r="M1191" s="173">
        <v>5702.4</v>
      </c>
      <c r="N1191" s="251">
        <v>7000</v>
      </c>
      <c r="O1191" s="161"/>
      <c r="P1191" s="185"/>
      <c r="Q1191" s="170"/>
      <c r="R1191"/>
      <c r="S1191"/>
      <c r="T1191"/>
      <c r="U1191"/>
    </row>
    <row r="1192" spans="1:21" ht="14.1" customHeight="1" x14ac:dyDescent="0.2">
      <c r="A1192" s="53" t="s">
        <v>516</v>
      </c>
      <c r="B1192" s="141">
        <v>4130</v>
      </c>
      <c r="C1192" s="138" t="s">
        <v>517</v>
      </c>
      <c r="D1192" s="28">
        <v>5950</v>
      </c>
      <c r="E1192" s="172">
        <v>12000</v>
      </c>
      <c r="F1192" s="28"/>
      <c r="G1192" s="324"/>
      <c r="H1192" s="172">
        <f t="shared" si="270"/>
        <v>12000</v>
      </c>
      <c r="I1192" s="230"/>
      <c r="J1192" s="173"/>
      <c r="K1192" s="173"/>
      <c r="L1192" s="190">
        <v>12000</v>
      </c>
      <c r="M1192" s="190">
        <v>1785</v>
      </c>
      <c r="N1192" s="251">
        <v>12000</v>
      </c>
      <c r="O1192" s="161"/>
      <c r="P1192" s="185"/>
      <c r="Q1192" s="170"/>
      <c r="R1192"/>
      <c r="S1192"/>
      <c r="T1192"/>
      <c r="U1192"/>
    </row>
    <row r="1193" spans="1:21" ht="14.1" customHeight="1" x14ac:dyDescent="0.2">
      <c r="A1193" s="53" t="s">
        <v>518</v>
      </c>
      <c r="B1193" s="54">
        <v>4133</v>
      </c>
      <c r="C1193" s="142" t="s">
        <v>519</v>
      </c>
      <c r="D1193" s="28">
        <v>2240</v>
      </c>
      <c r="E1193" s="172">
        <v>3000</v>
      </c>
      <c r="F1193" s="28"/>
      <c r="G1193" s="324"/>
      <c r="H1193" s="172">
        <f t="shared" si="270"/>
        <v>3000</v>
      </c>
      <c r="I1193" s="230"/>
      <c r="J1193" s="173"/>
      <c r="K1193" s="173"/>
      <c r="L1193" s="173">
        <v>3000</v>
      </c>
      <c r="M1193" s="173">
        <v>800</v>
      </c>
      <c r="N1193" s="251">
        <v>3000</v>
      </c>
      <c r="O1193" s="21"/>
      <c r="P1193" s="185"/>
      <c r="Q1193" s="170"/>
      <c r="R1193"/>
      <c r="S1193"/>
      <c r="T1193"/>
      <c r="U1193"/>
    </row>
    <row r="1194" spans="1:21" ht="14.1" customHeight="1" x14ac:dyDescent="0.2">
      <c r="A1194" s="53" t="s">
        <v>520</v>
      </c>
      <c r="B1194" s="54" t="s">
        <v>521</v>
      </c>
      <c r="C1194" s="55" t="s">
        <v>522</v>
      </c>
      <c r="D1194" s="28">
        <v>300</v>
      </c>
      <c r="E1194" s="172">
        <v>2000</v>
      </c>
      <c r="F1194" s="28"/>
      <c r="G1194" s="324"/>
      <c r="H1194" s="172">
        <f t="shared" si="270"/>
        <v>2000</v>
      </c>
      <c r="I1194" s="230"/>
      <c r="J1194" s="173"/>
      <c r="K1194" s="173"/>
      <c r="L1194" s="173">
        <v>2000</v>
      </c>
      <c r="M1194" s="173">
        <v>724</v>
      </c>
      <c r="N1194" s="251">
        <v>2000</v>
      </c>
      <c r="O1194" s="186"/>
      <c r="P1194" s="185"/>
      <c r="Q1194" s="170"/>
      <c r="R1194"/>
      <c r="S1194"/>
      <c r="T1194"/>
      <c r="U1194"/>
    </row>
    <row r="1195" spans="1:21" ht="14.1" customHeight="1" x14ac:dyDescent="0.2">
      <c r="A1195" s="53" t="s">
        <v>523</v>
      </c>
      <c r="B1195" s="54">
        <v>5526</v>
      </c>
      <c r="C1195" s="55" t="s">
        <v>524</v>
      </c>
      <c r="D1195" s="72"/>
      <c r="E1195" s="172"/>
      <c r="F1195" s="28"/>
      <c r="G1195" s="324"/>
      <c r="H1195" s="172"/>
      <c r="I1195" s="230"/>
      <c r="J1195" s="173">
        <v>6840</v>
      </c>
      <c r="K1195" s="173">
        <v>41000</v>
      </c>
      <c r="L1195" s="173">
        <v>47840</v>
      </c>
      <c r="M1195" s="173">
        <v>34262</v>
      </c>
      <c r="N1195" s="251">
        <v>30000</v>
      </c>
      <c r="O1195" s="186"/>
      <c r="P1195" s="185"/>
      <c r="Q1195" s="170"/>
      <c r="R1195"/>
      <c r="S1195"/>
      <c r="T1195"/>
      <c r="U1195"/>
    </row>
    <row r="1196" spans="1:21" ht="14.1" customHeight="1" x14ac:dyDescent="0.2">
      <c r="A1196" s="78" t="s">
        <v>525</v>
      </c>
      <c r="B1196" s="79"/>
      <c r="C1196" s="80" t="s">
        <v>526</v>
      </c>
      <c r="D1196" s="86">
        <f>+D1197+D1198</f>
        <v>56109</v>
      </c>
      <c r="E1196" s="90">
        <f>+E1197+E1198</f>
        <v>66430</v>
      </c>
      <c r="F1196" s="90">
        <f>+F1197+F1198</f>
        <v>0</v>
      </c>
      <c r="G1196" s="288"/>
      <c r="H1196" s="117">
        <f t="shared" si="270"/>
        <v>75470</v>
      </c>
      <c r="I1196" s="289">
        <f>+I1201</f>
        <v>9040</v>
      </c>
      <c r="J1196" s="86"/>
      <c r="K1196" s="86">
        <f>+K1197+K1198</f>
        <v>-26000</v>
      </c>
      <c r="L1196" s="86">
        <f t="shared" ref="L1196:M1196" si="290">+L1197+L1198</f>
        <v>49470</v>
      </c>
      <c r="M1196" s="86">
        <f t="shared" si="290"/>
        <v>41625.26</v>
      </c>
      <c r="N1196" s="250">
        <f>+N1197+N1198</f>
        <v>69530</v>
      </c>
      <c r="O1196" s="186"/>
      <c r="P1196" s="185"/>
      <c r="Q1196" s="170"/>
      <c r="R1196"/>
      <c r="S1196"/>
      <c r="T1196"/>
      <c r="U1196"/>
    </row>
    <row r="1197" spans="1:21" ht="14.1" customHeight="1" x14ac:dyDescent="0.2">
      <c r="A1197" s="53"/>
      <c r="B1197" s="60">
        <v>50</v>
      </c>
      <c r="C1197" s="61" t="s">
        <v>138</v>
      </c>
      <c r="D1197" s="27">
        <v>43568</v>
      </c>
      <c r="E1197" s="168">
        <v>62900</v>
      </c>
      <c r="F1197" s="29"/>
      <c r="G1197" s="324"/>
      <c r="H1197" s="172">
        <f t="shared" si="270"/>
        <v>62900</v>
      </c>
      <c r="I1197" s="228"/>
      <c r="J1197" s="201"/>
      <c r="K1197" s="201">
        <v>-26000</v>
      </c>
      <c r="L1197" s="201">
        <v>36900</v>
      </c>
      <c r="M1197" s="201">
        <v>33277.29</v>
      </c>
      <c r="N1197" s="246">
        <v>62900</v>
      </c>
      <c r="O1197" s="186"/>
      <c r="Q1197" s="170"/>
      <c r="R1197"/>
      <c r="S1197"/>
      <c r="T1197"/>
      <c r="U1197"/>
    </row>
    <row r="1198" spans="1:21" ht="14.1" customHeight="1" x14ac:dyDescent="0.2">
      <c r="A1198" s="53"/>
      <c r="B1198" s="60">
        <v>55</v>
      </c>
      <c r="C1198" s="61" t="s">
        <v>527</v>
      </c>
      <c r="D1198" s="71">
        <f>+D1199+D1200+D1201+D1207+D1208+D1209+D1210+D1211+D1212+D1213+D1214</f>
        <v>12541</v>
      </c>
      <c r="E1198" s="201">
        <f>+E1199+E1200+E1201+E1207+E1208+E1209+E1210+E1212+E1213+E1214</f>
        <v>3530</v>
      </c>
      <c r="F1198" s="29">
        <f>SUM(F1199:F1214)</f>
        <v>0</v>
      </c>
      <c r="G1198" s="324"/>
      <c r="H1198" s="172">
        <f t="shared" si="270"/>
        <v>3530</v>
      </c>
      <c r="I1198" s="228"/>
      <c r="J1198" s="201"/>
      <c r="K1198" s="201"/>
      <c r="L1198" s="201">
        <f>+L1199+L1200+L1201+L1212+L1213+L1214</f>
        <v>12570</v>
      </c>
      <c r="M1198" s="201">
        <f>+M1199+M1200+M1201+M1207+M1208+M1209+M1210+M1211+M1212+M1213+M1214</f>
        <v>8347.9700000000012</v>
      </c>
      <c r="N1198" s="246">
        <f>+N1199+N1200+N1201+N1207+N1208+N1209+N1210+N1211+N1212+N1213+N1214</f>
        <v>6630</v>
      </c>
      <c r="O1198" s="161"/>
      <c r="P1198" s="185"/>
      <c r="Q1198" s="170"/>
      <c r="R1198"/>
      <c r="S1198"/>
      <c r="T1198"/>
      <c r="U1198"/>
    </row>
    <row r="1199" spans="1:21" ht="14.1" customHeight="1" x14ac:dyDescent="0.2">
      <c r="A1199" s="53"/>
      <c r="B1199" s="54">
        <v>5500</v>
      </c>
      <c r="C1199" s="63" t="s">
        <v>151</v>
      </c>
      <c r="D1199" s="102">
        <v>277</v>
      </c>
      <c r="E1199" s="172">
        <v>230</v>
      </c>
      <c r="F1199" s="28"/>
      <c r="G1199" s="324"/>
      <c r="H1199" s="172">
        <f t="shared" ref="H1199:H1264" si="291">E1199+I1199</f>
        <v>230</v>
      </c>
      <c r="I1199" s="230"/>
      <c r="J1199" s="173"/>
      <c r="K1199" s="173"/>
      <c r="L1199" s="173">
        <v>230</v>
      </c>
      <c r="M1199" s="173">
        <v>420</v>
      </c>
      <c r="N1199" s="251">
        <v>230</v>
      </c>
      <c r="O1199" s="161"/>
      <c r="P1199" s="185"/>
      <c r="Q1199" s="170"/>
      <c r="R1199"/>
      <c r="S1199"/>
      <c r="T1199"/>
      <c r="U1199"/>
    </row>
    <row r="1200" spans="1:21" ht="14.1" customHeight="1" x14ac:dyDescent="0.2">
      <c r="A1200" s="53"/>
      <c r="B1200" s="54">
        <v>5504</v>
      </c>
      <c r="C1200" s="63" t="s">
        <v>154</v>
      </c>
      <c r="D1200" s="102">
        <v>175</v>
      </c>
      <c r="E1200" s="172">
        <v>300</v>
      </c>
      <c r="F1200" s="28"/>
      <c r="G1200" s="324"/>
      <c r="H1200" s="172">
        <f t="shared" si="291"/>
        <v>300</v>
      </c>
      <c r="I1200" s="230"/>
      <c r="J1200" s="173"/>
      <c r="K1200" s="173"/>
      <c r="L1200" s="173">
        <v>300</v>
      </c>
      <c r="M1200" s="173"/>
      <c r="N1200" s="251">
        <v>300</v>
      </c>
      <c r="O1200" s="161"/>
      <c r="P1200" s="185"/>
      <c r="Q1200" s="170"/>
      <c r="R1200"/>
      <c r="S1200"/>
      <c r="T1200"/>
      <c r="U1200"/>
    </row>
    <row r="1201" spans="1:21" ht="14.1" customHeight="1" x14ac:dyDescent="0.2">
      <c r="A1201" s="53"/>
      <c r="B1201" s="54">
        <v>5511</v>
      </c>
      <c r="C1201" s="55" t="s">
        <v>146</v>
      </c>
      <c r="D1201" s="72">
        <f>SUM(D1202:D1206)</f>
        <v>8160</v>
      </c>
      <c r="E1201" s="172"/>
      <c r="F1201" s="28"/>
      <c r="G1201" s="324"/>
      <c r="H1201" s="172">
        <f t="shared" si="291"/>
        <v>9040</v>
      </c>
      <c r="I1201" s="230">
        <v>9040</v>
      </c>
      <c r="J1201" s="173"/>
      <c r="K1201" s="173"/>
      <c r="L1201" s="173">
        <v>9040</v>
      </c>
      <c r="M1201" s="173">
        <v>6447.21</v>
      </c>
      <c r="N1201" s="251">
        <f>+N1202+N1203+N1204+N1205+N1206</f>
        <v>3100</v>
      </c>
      <c r="O1201" s="161"/>
      <c r="P1201" s="185"/>
      <c r="Q1201" s="170"/>
      <c r="R1201"/>
      <c r="S1201"/>
      <c r="T1201"/>
      <c r="U1201"/>
    </row>
    <row r="1202" spans="1:21" ht="14.1" customHeight="1" x14ac:dyDescent="0.2">
      <c r="A1202" s="53"/>
      <c r="B1202" s="54"/>
      <c r="C1202" s="115" t="s">
        <v>157</v>
      </c>
      <c r="D1202" s="72">
        <v>1895</v>
      </c>
      <c r="E1202" s="172">
        <v>2700</v>
      </c>
      <c r="F1202" s="28"/>
      <c r="G1202" s="324"/>
      <c r="H1202" s="172">
        <f t="shared" si="291"/>
        <v>2700</v>
      </c>
      <c r="I1202" s="230"/>
      <c r="J1202" s="173"/>
      <c r="K1202" s="173"/>
      <c r="L1202" s="173">
        <v>0</v>
      </c>
      <c r="M1202" s="173">
        <v>1123.75</v>
      </c>
      <c r="N1202" s="251">
        <v>2700</v>
      </c>
      <c r="O1202" s="161"/>
      <c r="P1202" s="185"/>
      <c r="Q1202" s="170"/>
      <c r="R1202"/>
      <c r="S1202"/>
      <c r="T1202"/>
      <c r="U1202"/>
    </row>
    <row r="1203" spans="1:21" ht="14.1" customHeight="1" x14ac:dyDescent="0.2">
      <c r="A1203" s="53"/>
      <c r="B1203" s="54"/>
      <c r="C1203" s="115" t="s">
        <v>343</v>
      </c>
      <c r="D1203" s="72">
        <v>291</v>
      </c>
      <c r="E1203" s="172"/>
      <c r="F1203" s="28"/>
      <c r="G1203" s="324"/>
      <c r="H1203" s="172">
        <f t="shared" si="291"/>
        <v>0</v>
      </c>
      <c r="I1203" s="230"/>
      <c r="J1203" s="173"/>
      <c r="K1203" s="173"/>
      <c r="L1203" s="173">
        <v>0</v>
      </c>
      <c r="M1203" s="173">
        <v>161.72</v>
      </c>
      <c r="N1203" s="251">
        <v>300</v>
      </c>
      <c r="O1203" s="161"/>
      <c r="P1203" s="185"/>
      <c r="Q1203" s="170"/>
      <c r="R1203"/>
      <c r="S1203"/>
      <c r="T1203"/>
      <c r="U1203"/>
    </row>
    <row r="1204" spans="1:21" ht="14.1" customHeight="1" x14ac:dyDescent="0.2">
      <c r="A1204" s="53"/>
      <c r="B1204" s="54"/>
      <c r="C1204" s="115" t="s">
        <v>716</v>
      </c>
      <c r="D1204" s="72">
        <v>126</v>
      </c>
      <c r="E1204" s="172">
        <v>100</v>
      </c>
      <c r="F1204" s="28"/>
      <c r="G1204" s="324"/>
      <c r="H1204" s="172">
        <f t="shared" si="291"/>
        <v>100</v>
      </c>
      <c r="I1204" s="230"/>
      <c r="J1204" s="173"/>
      <c r="K1204" s="173"/>
      <c r="L1204" s="173"/>
      <c r="M1204" s="173"/>
      <c r="N1204" s="251">
        <v>100</v>
      </c>
      <c r="O1204" s="161"/>
      <c r="P1204" s="185"/>
      <c r="Q1204" s="170"/>
      <c r="R1204"/>
      <c r="S1204"/>
      <c r="T1204"/>
      <c r="U1204"/>
    </row>
    <row r="1205" spans="1:21" ht="14.1" customHeight="1" x14ac:dyDescent="0.2">
      <c r="A1205" s="53"/>
      <c r="B1205" s="54"/>
      <c r="C1205" s="115" t="s">
        <v>358</v>
      </c>
      <c r="D1205" s="72"/>
      <c r="E1205" s="172">
        <v>6240</v>
      </c>
      <c r="F1205" s="28"/>
      <c r="G1205" s="324"/>
      <c r="H1205" s="172">
        <f t="shared" si="291"/>
        <v>6240</v>
      </c>
      <c r="I1205" s="230"/>
      <c r="J1205" s="173"/>
      <c r="K1205" s="173"/>
      <c r="L1205" s="173"/>
      <c r="M1205" s="173"/>
      <c r="N1205" s="251">
        <v>0</v>
      </c>
      <c r="O1205" s="161"/>
      <c r="P1205" s="185"/>
      <c r="Q1205" s="170"/>
      <c r="R1205"/>
      <c r="S1205"/>
      <c r="T1205"/>
      <c r="U1205"/>
    </row>
    <row r="1206" spans="1:21" ht="14.1" customHeight="1" x14ac:dyDescent="0.2">
      <c r="A1206" s="53"/>
      <c r="B1206" s="54"/>
      <c r="C1206" s="115" t="s">
        <v>528</v>
      </c>
      <c r="D1206" s="72">
        <v>5848</v>
      </c>
      <c r="E1206" s="172"/>
      <c r="F1206" s="28"/>
      <c r="G1206" s="324"/>
      <c r="H1206" s="172">
        <f t="shared" si="291"/>
        <v>0</v>
      </c>
      <c r="I1206" s="230"/>
      <c r="J1206" s="173"/>
      <c r="K1206" s="173"/>
      <c r="L1206" s="173"/>
      <c r="M1206" s="173">
        <v>5161</v>
      </c>
      <c r="N1206" s="251">
        <v>0</v>
      </c>
      <c r="O1206" s="161"/>
      <c r="P1206" s="185"/>
      <c r="Q1206" s="170"/>
      <c r="R1206"/>
      <c r="S1206"/>
      <c r="T1206"/>
      <c r="U1206"/>
    </row>
    <row r="1207" spans="1:21" ht="14.1" customHeight="1" x14ac:dyDescent="0.2">
      <c r="A1207" s="53"/>
      <c r="B1207" s="54">
        <v>5513</v>
      </c>
      <c r="C1207" s="63" t="s">
        <v>463</v>
      </c>
      <c r="D1207" s="72">
        <v>0</v>
      </c>
      <c r="E1207" s="172"/>
      <c r="F1207" s="28"/>
      <c r="G1207" s="324"/>
      <c r="H1207" s="172">
        <f t="shared" si="291"/>
        <v>0</v>
      </c>
      <c r="I1207" s="230"/>
      <c r="J1207" s="173"/>
      <c r="K1207" s="173"/>
      <c r="L1207" s="173"/>
      <c r="M1207" s="173"/>
      <c r="N1207" s="251">
        <v>0</v>
      </c>
      <c r="O1207" s="161"/>
      <c r="P1207" s="185"/>
      <c r="Q1207" s="170"/>
      <c r="R1207"/>
      <c r="S1207"/>
      <c r="T1207"/>
      <c r="U1207"/>
    </row>
    <row r="1208" spans="1:21" ht="14.1" customHeight="1" x14ac:dyDescent="0.2">
      <c r="A1208" s="53"/>
      <c r="B1208" s="54">
        <v>5514</v>
      </c>
      <c r="C1208" s="55" t="s">
        <v>147</v>
      </c>
      <c r="D1208" s="28">
        <v>517</v>
      </c>
      <c r="E1208" s="172"/>
      <c r="F1208" s="28"/>
      <c r="G1208" s="324"/>
      <c r="H1208" s="172">
        <f t="shared" si="291"/>
        <v>0</v>
      </c>
      <c r="I1208" s="230"/>
      <c r="J1208" s="173"/>
      <c r="K1208" s="173"/>
      <c r="L1208" s="173">
        <v>0</v>
      </c>
      <c r="M1208" s="173">
        <v>130.83000000000001</v>
      </c>
      <c r="N1208" s="251">
        <v>0</v>
      </c>
      <c r="O1208" s="161"/>
      <c r="P1208" s="185"/>
      <c r="Q1208" s="170"/>
      <c r="R1208"/>
      <c r="S1208"/>
      <c r="T1208"/>
      <c r="U1208"/>
    </row>
    <row r="1209" spans="1:21" ht="14.1" customHeight="1" x14ac:dyDescent="0.2">
      <c r="A1209" s="53"/>
      <c r="B1209" s="54">
        <v>5515</v>
      </c>
      <c r="C1209" s="55" t="s">
        <v>169</v>
      </c>
      <c r="D1209" s="28">
        <v>340</v>
      </c>
      <c r="E1209" s="172"/>
      <c r="F1209" s="28"/>
      <c r="G1209" s="324"/>
      <c r="H1209" s="172">
        <f t="shared" si="291"/>
        <v>0</v>
      </c>
      <c r="I1209" s="230"/>
      <c r="J1209" s="173"/>
      <c r="K1209" s="173"/>
      <c r="L1209" s="173">
        <v>0</v>
      </c>
      <c r="M1209" s="173">
        <v>453.64</v>
      </c>
      <c r="N1209" s="251">
        <v>0</v>
      </c>
      <c r="O1209" s="161"/>
      <c r="P1209" s="185"/>
      <c r="Q1209" s="170"/>
      <c r="R1209"/>
      <c r="S1209"/>
      <c r="T1209"/>
      <c r="U1209"/>
    </row>
    <row r="1210" spans="1:21" ht="14.1" customHeight="1" x14ac:dyDescent="0.2">
      <c r="A1210" s="53"/>
      <c r="B1210" s="54">
        <v>5522</v>
      </c>
      <c r="C1210" s="55" t="s">
        <v>173</v>
      </c>
      <c r="D1210" s="28">
        <v>48</v>
      </c>
      <c r="E1210" s="172"/>
      <c r="F1210" s="28"/>
      <c r="G1210" s="324"/>
      <c r="H1210" s="172">
        <f t="shared" si="291"/>
        <v>0</v>
      </c>
      <c r="I1210" s="230"/>
      <c r="J1210" s="173"/>
      <c r="K1210" s="173"/>
      <c r="L1210" s="173">
        <v>0</v>
      </c>
      <c r="M1210" s="173">
        <v>4.88</v>
      </c>
      <c r="N1210" s="251">
        <v>0</v>
      </c>
      <c r="O1210" s="161"/>
      <c r="P1210" s="185"/>
      <c r="Q1210" s="170"/>
      <c r="R1210"/>
      <c r="S1210"/>
      <c r="T1210"/>
      <c r="U1210"/>
    </row>
    <row r="1211" spans="1:21" ht="14.1" customHeight="1" x14ac:dyDescent="0.2">
      <c r="A1211" s="53"/>
      <c r="B1211" s="54">
        <v>5524</v>
      </c>
      <c r="C1211" s="55" t="s">
        <v>427</v>
      </c>
      <c r="D1211" s="72">
        <v>2100</v>
      </c>
      <c r="E1211" s="172"/>
      <c r="F1211" s="28"/>
      <c r="G1211" s="324"/>
      <c r="H1211" s="172">
        <f t="shared" si="291"/>
        <v>0</v>
      </c>
      <c r="I1211" s="230"/>
      <c r="J1211" s="173"/>
      <c r="K1211" s="173"/>
      <c r="L1211" s="173"/>
      <c r="M1211" s="173"/>
      <c r="N1211" s="251">
        <v>0</v>
      </c>
      <c r="O1211" s="161"/>
      <c r="P1211" s="185"/>
      <c r="Q1211" s="170"/>
      <c r="R1211"/>
      <c r="S1211"/>
      <c r="T1211"/>
      <c r="U1211"/>
    </row>
    <row r="1212" spans="1:21" ht="14.1" customHeight="1" x14ac:dyDescent="0.2">
      <c r="A1212" s="53"/>
      <c r="B1212" s="54">
        <v>5525</v>
      </c>
      <c r="C1212" s="63" t="s">
        <v>175</v>
      </c>
      <c r="D1212" s="102">
        <v>174</v>
      </c>
      <c r="E1212" s="172">
        <v>500</v>
      </c>
      <c r="F1212" s="28"/>
      <c r="G1212" s="324"/>
      <c r="H1212" s="172">
        <f t="shared" si="291"/>
        <v>500</v>
      </c>
      <c r="I1212" s="230"/>
      <c r="J1212" s="173"/>
      <c r="K1212" s="173"/>
      <c r="L1212" s="173">
        <v>500</v>
      </c>
      <c r="M1212" s="173">
        <v>0</v>
      </c>
      <c r="N1212" s="251">
        <v>500</v>
      </c>
      <c r="O1212" s="161"/>
      <c r="P1212" s="185"/>
      <c r="Q1212" s="170"/>
      <c r="R1212"/>
      <c r="S1212"/>
      <c r="T1212"/>
      <c r="U1212"/>
    </row>
    <row r="1213" spans="1:21" ht="14.1" customHeight="1" x14ac:dyDescent="0.2">
      <c r="A1213" s="53"/>
      <c r="B1213" s="54">
        <v>5526</v>
      </c>
      <c r="C1213" s="63" t="s">
        <v>529</v>
      </c>
      <c r="D1213" s="102">
        <v>393</v>
      </c>
      <c r="E1213" s="172">
        <v>2000</v>
      </c>
      <c r="F1213" s="28"/>
      <c r="G1213" s="324"/>
      <c r="H1213" s="172">
        <f t="shared" si="291"/>
        <v>2000</v>
      </c>
      <c r="I1213" s="230"/>
      <c r="J1213" s="173"/>
      <c r="K1213" s="173"/>
      <c r="L1213" s="173">
        <v>2000</v>
      </c>
      <c r="M1213" s="173">
        <v>891.41</v>
      </c>
      <c r="N1213" s="251">
        <v>2000</v>
      </c>
      <c r="O1213" s="161"/>
      <c r="P1213" s="185"/>
      <c r="Q1213" s="170"/>
      <c r="R1213"/>
      <c r="S1213"/>
      <c r="T1213"/>
      <c r="U1213"/>
    </row>
    <row r="1214" spans="1:21" ht="14.1" customHeight="1" x14ac:dyDescent="0.2">
      <c r="A1214" s="53"/>
      <c r="B1214" s="54">
        <v>5540</v>
      </c>
      <c r="C1214" s="63" t="s">
        <v>148</v>
      </c>
      <c r="D1214" s="102">
        <v>357</v>
      </c>
      <c r="E1214" s="172">
        <v>500</v>
      </c>
      <c r="F1214" s="28"/>
      <c r="G1214" s="324"/>
      <c r="H1214" s="172">
        <f t="shared" si="291"/>
        <v>500</v>
      </c>
      <c r="I1214" s="230"/>
      <c r="J1214" s="173"/>
      <c r="K1214" s="173"/>
      <c r="L1214" s="173">
        <v>500</v>
      </c>
      <c r="M1214" s="173">
        <v>0</v>
      </c>
      <c r="N1214" s="251">
        <v>500</v>
      </c>
      <c r="O1214" s="161"/>
      <c r="P1214" s="185"/>
      <c r="Q1214" s="170"/>
      <c r="R1214"/>
      <c r="S1214"/>
      <c r="T1214"/>
      <c r="U1214"/>
    </row>
    <row r="1215" spans="1:21" ht="14.1" customHeight="1" x14ac:dyDescent="0.2">
      <c r="A1215" s="78" t="s">
        <v>530</v>
      </c>
      <c r="B1215" s="79"/>
      <c r="C1215" s="80" t="s">
        <v>531</v>
      </c>
      <c r="D1215" s="86">
        <f>+D1216+D1217</f>
        <v>15670</v>
      </c>
      <c r="E1215" s="90">
        <f>+E1216+E1217</f>
        <v>22500</v>
      </c>
      <c r="F1215" s="90">
        <f>+F1216+F1217</f>
        <v>0</v>
      </c>
      <c r="G1215" s="236"/>
      <c r="H1215" s="90">
        <f t="shared" si="291"/>
        <v>22500</v>
      </c>
      <c r="I1215" s="289">
        <f>+I1216+I1217</f>
        <v>0</v>
      </c>
      <c r="J1215" s="86"/>
      <c r="K1215" s="86">
        <f>+K1216+K1217</f>
        <v>0</v>
      </c>
      <c r="L1215" s="86">
        <f t="shared" ref="L1215:M1215" si="292">+L1216+L1217</f>
        <v>22500</v>
      </c>
      <c r="M1215" s="86">
        <f t="shared" si="292"/>
        <v>19027</v>
      </c>
      <c r="N1215" s="250">
        <f>+N1216+N1217</f>
        <v>22500</v>
      </c>
      <c r="O1215" s="161"/>
      <c r="P1215" s="185"/>
      <c r="Q1215" s="170"/>
      <c r="R1215"/>
      <c r="S1215"/>
      <c r="T1215"/>
      <c r="U1215"/>
    </row>
    <row r="1216" spans="1:21" ht="14.1" customHeight="1" x14ac:dyDescent="0.2">
      <c r="A1216" s="53"/>
      <c r="B1216" s="60">
        <v>50</v>
      </c>
      <c r="C1216" s="61" t="s">
        <v>138</v>
      </c>
      <c r="D1216" s="27">
        <v>15620</v>
      </c>
      <c r="E1216" s="168">
        <v>22500</v>
      </c>
      <c r="F1216" s="168"/>
      <c r="G1216" s="324"/>
      <c r="H1216" s="172">
        <f t="shared" si="291"/>
        <v>22500</v>
      </c>
      <c r="I1216" s="228"/>
      <c r="J1216" s="201"/>
      <c r="K1216" s="201"/>
      <c r="L1216" s="201">
        <v>22500</v>
      </c>
      <c r="M1216" s="201">
        <v>18807</v>
      </c>
      <c r="N1216" s="246">
        <v>22500</v>
      </c>
      <c r="O1216" s="161"/>
      <c r="P1216" s="185"/>
      <c r="Q1216" s="170"/>
      <c r="R1216"/>
      <c r="S1216"/>
      <c r="T1216"/>
      <c r="U1216"/>
    </row>
    <row r="1217" spans="1:22" ht="14.1" customHeight="1" x14ac:dyDescent="0.2">
      <c r="A1217" s="53"/>
      <c r="B1217" s="60">
        <v>55</v>
      </c>
      <c r="C1217" s="61" t="s">
        <v>478</v>
      </c>
      <c r="D1217" s="71">
        <f>SUM(D1218:D1223)</f>
        <v>50</v>
      </c>
      <c r="E1217" s="168">
        <f>SUM(E1218:E1222)</f>
        <v>0</v>
      </c>
      <c r="F1217" s="29">
        <f>SUM(F1218:F1222)</f>
        <v>0</v>
      </c>
      <c r="G1217" s="324">
        <f t="shared" ref="G1217:G1223" si="293">F1217-E1217</f>
        <v>0</v>
      </c>
      <c r="H1217" s="172">
        <f t="shared" si="291"/>
        <v>0</v>
      </c>
      <c r="I1217" s="228">
        <f>SUM(I1218:I1222)</f>
        <v>0</v>
      </c>
      <c r="J1217" s="201"/>
      <c r="K1217" s="201"/>
      <c r="L1217" s="201"/>
      <c r="M1217" s="201">
        <f>+M1218+M1219+M1220+M1221+M1222+M1223</f>
        <v>220</v>
      </c>
      <c r="N1217" s="246">
        <f>+N1218+N1219+N1220+N1221+N1222+N1223</f>
        <v>0</v>
      </c>
      <c r="O1217" s="161"/>
      <c r="P1217" s="185"/>
      <c r="Q1217" s="170"/>
      <c r="R1217"/>
      <c r="S1217"/>
      <c r="T1217"/>
      <c r="U1217"/>
    </row>
    <row r="1218" spans="1:22" ht="14.1" customHeight="1" x14ac:dyDescent="0.2">
      <c r="A1218" s="53"/>
      <c r="B1218" s="54">
        <v>5500</v>
      </c>
      <c r="C1218" s="63" t="s">
        <v>151</v>
      </c>
      <c r="D1218" s="102">
        <v>10</v>
      </c>
      <c r="E1218" s="172"/>
      <c r="F1218" s="28"/>
      <c r="G1218" s="324"/>
      <c r="H1218" s="172">
        <f t="shared" si="291"/>
        <v>0</v>
      </c>
      <c r="I1218" s="230"/>
      <c r="J1218" s="173"/>
      <c r="K1218" s="173"/>
      <c r="L1218" s="173"/>
      <c r="M1218" s="173"/>
      <c r="N1218" s="246"/>
      <c r="O1218" s="161"/>
      <c r="P1218" s="185"/>
      <c r="Q1218" s="170"/>
      <c r="R1218"/>
      <c r="S1218"/>
      <c r="T1218"/>
      <c r="U1218"/>
    </row>
    <row r="1219" spans="1:22" ht="14.1" customHeight="1" x14ac:dyDescent="0.2">
      <c r="A1219" s="53"/>
      <c r="B1219" s="54">
        <v>5504</v>
      </c>
      <c r="C1219" s="55" t="s">
        <v>154</v>
      </c>
      <c r="D1219" s="64"/>
      <c r="E1219" s="172"/>
      <c r="F1219" s="28"/>
      <c r="G1219" s="324"/>
      <c r="H1219" s="172">
        <f t="shared" si="291"/>
        <v>0</v>
      </c>
      <c r="I1219" s="230"/>
      <c r="J1219" s="173"/>
      <c r="K1219" s="173"/>
      <c r="L1219" s="173"/>
      <c r="M1219" s="173"/>
      <c r="N1219" s="246"/>
      <c r="O1219" s="161"/>
      <c r="P1219" s="185"/>
      <c r="Q1219" s="170"/>
      <c r="R1219"/>
      <c r="S1219"/>
      <c r="T1219"/>
      <c r="U1219"/>
    </row>
    <row r="1220" spans="1:22" ht="14.1" customHeight="1" x14ac:dyDescent="0.2">
      <c r="A1220" s="53"/>
      <c r="B1220" s="54">
        <v>5511</v>
      </c>
      <c r="C1220" s="55" t="s">
        <v>146</v>
      </c>
      <c r="D1220" s="28"/>
      <c r="E1220" s="172"/>
      <c r="F1220" s="28"/>
      <c r="G1220" s="324">
        <f t="shared" si="293"/>
        <v>0</v>
      </c>
      <c r="H1220" s="172">
        <f t="shared" si="291"/>
        <v>0</v>
      </c>
      <c r="I1220" s="230"/>
      <c r="J1220" s="173"/>
      <c r="K1220" s="173"/>
      <c r="L1220" s="173"/>
      <c r="M1220" s="173"/>
      <c r="N1220" s="246"/>
      <c r="O1220" s="161"/>
      <c r="P1220" s="185"/>
      <c r="Q1220" s="170"/>
      <c r="R1220"/>
      <c r="S1220"/>
      <c r="T1220"/>
      <c r="U1220"/>
    </row>
    <row r="1221" spans="1:22" ht="14.1" customHeight="1" x14ac:dyDescent="0.2">
      <c r="A1221" s="53"/>
      <c r="B1221" s="54">
        <v>5513</v>
      </c>
      <c r="C1221" s="63" t="s">
        <v>463</v>
      </c>
      <c r="D1221" s="102"/>
      <c r="E1221" s="172"/>
      <c r="F1221" s="28">
        <v>0</v>
      </c>
      <c r="G1221" s="324">
        <f t="shared" si="293"/>
        <v>0</v>
      </c>
      <c r="H1221" s="172">
        <f t="shared" si="291"/>
        <v>0</v>
      </c>
      <c r="I1221" s="230">
        <v>0</v>
      </c>
      <c r="J1221" s="173"/>
      <c r="K1221" s="173"/>
      <c r="L1221" s="173"/>
      <c r="M1221" s="173"/>
      <c r="N1221" s="246"/>
      <c r="O1221" s="161"/>
      <c r="P1221" s="185"/>
      <c r="Q1221" s="170"/>
      <c r="R1221"/>
      <c r="S1221"/>
      <c r="T1221"/>
      <c r="U1221"/>
    </row>
    <row r="1222" spans="1:22" ht="14.1" customHeight="1" x14ac:dyDescent="0.2">
      <c r="A1222" s="53"/>
      <c r="B1222" s="54">
        <v>5514</v>
      </c>
      <c r="C1222" s="55" t="s">
        <v>147</v>
      </c>
      <c r="D1222" s="72">
        <v>40</v>
      </c>
      <c r="E1222" s="172"/>
      <c r="F1222" s="28">
        <v>0</v>
      </c>
      <c r="G1222" s="324">
        <f t="shared" si="293"/>
        <v>0</v>
      </c>
      <c r="H1222" s="172">
        <f t="shared" si="291"/>
        <v>0</v>
      </c>
      <c r="I1222" s="230">
        <v>0</v>
      </c>
      <c r="J1222" s="173"/>
      <c r="K1222" s="173"/>
      <c r="L1222" s="173"/>
      <c r="M1222" s="173">
        <v>220</v>
      </c>
      <c r="N1222" s="246"/>
      <c r="O1222" s="161"/>
      <c r="P1222" s="185"/>
      <c r="Q1222" s="170"/>
      <c r="R1222"/>
      <c r="S1222"/>
      <c r="T1222"/>
      <c r="U1222"/>
    </row>
    <row r="1223" spans="1:22" ht="14.1" customHeight="1" x14ac:dyDescent="0.2">
      <c r="A1223" s="53"/>
      <c r="B1223" s="54">
        <v>5526</v>
      </c>
      <c r="C1223" s="55" t="s">
        <v>532</v>
      </c>
      <c r="D1223" s="72"/>
      <c r="E1223" s="172"/>
      <c r="F1223" s="28"/>
      <c r="G1223" s="324">
        <f t="shared" si="293"/>
        <v>0</v>
      </c>
      <c r="H1223" s="172">
        <f t="shared" si="291"/>
        <v>0</v>
      </c>
      <c r="I1223" s="230"/>
      <c r="J1223" s="173"/>
      <c r="K1223" s="173"/>
      <c r="L1223" s="173"/>
      <c r="M1223" s="173"/>
      <c r="N1223" s="246"/>
      <c r="O1223" s="161"/>
      <c r="P1223" s="185"/>
      <c r="Q1223" s="170"/>
      <c r="R1223"/>
      <c r="S1223"/>
      <c r="T1223"/>
      <c r="U1223"/>
    </row>
    <row r="1224" spans="1:22" ht="14.1" customHeight="1" x14ac:dyDescent="0.2">
      <c r="A1224" s="78" t="s">
        <v>533</v>
      </c>
      <c r="B1224" s="79"/>
      <c r="C1224" s="80" t="s">
        <v>534</v>
      </c>
      <c r="D1224" s="86">
        <f>+D1225</f>
        <v>63137</v>
      </c>
      <c r="E1224" s="90">
        <f>+E1225</f>
        <v>78000</v>
      </c>
      <c r="F1224" s="90">
        <f>+F1225</f>
        <v>0</v>
      </c>
      <c r="G1224" s="236">
        <f>+G1225</f>
        <v>78000</v>
      </c>
      <c r="H1224" s="90">
        <f t="shared" si="291"/>
        <v>78000</v>
      </c>
      <c r="I1224" s="289">
        <f>+I1225</f>
        <v>0</v>
      </c>
      <c r="J1224" s="86"/>
      <c r="K1224" s="86">
        <f>+K1225</f>
        <v>51500</v>
      </c>
      <c r="L1224" s="86">
        <f t="shared" ref="L1224:M1224" si="294">+L1225</f>
        <v>129500</v>
      </c>
      <c r="M1224" s="86">
        <f t="shared" si="294"/>
        <v>114058</v>
      </c>
      <c r="N1224" s="250">
        <f>+N1225</f>
        <v>204000</v>
      </c>
      <c r="O1224" s="161"/>
      <c r="P1224" s="185"/>
      <c r="Q1224" s="170"/>
      <c r="R1224"/>
      <c r="S1224"/>
      <c r="T1224"/>
      <c r="U1224"/>
    </row>
    <row r="1225" spans="1:22" ht="14.1" customHeight="1" x14ac:dyDescent="0.2">
      <c r="A1225" s="53" t="s">
        <v>535</v>
      </c>
      <c r="B1225" s="54">
        <v>5526</v>
      </c>
      <c r="C1225" s="55" t="s">
        <v>536</v>
      </c>
      <c r="D1225" s="72">
        <v>63137</v>
      </c>
      <c r="E1225" s="172">
        <v>78000</v>
      </c>
      <c r="F1225" s="28"/>
      <c r="G1225" s="324">
        <v>78000</v>
      </c>
      <c r="H1225" s="172">
        <f t="shared" si="291"/>
        <v>78000</v>
      </c>
      <c r="I1225" s="230"/>
      <c r="J1225" s="173"/>
      <c r="K1225" s="173">
        <v>51500</v>
      </c>
      <c r="L1225" s="173">
        <v>129500</v>
      </c>
      <c r="M1225" s="173">
        <v>114058</v>
      </c>
      <c r="N1225" s="251">
        <v>204000</v>
      </c>
      <c r="O1225" s="161"/>
      <c r="P1225" s="185"/>
      <c r="Q1225" s="170"/>
      <c r="R1225"/>
      <c r="S1225"/>
      <c r="T1225"/>
      <c r="U1225"/>
    </row>
    <row r="1226" spans="1:22" ht="14.1" customHeight="1" x14ac:dyDescent="0.2">
      <c r="A1226" s="78">
        <v>102001</v>
      </c>
      <c r="B1226" s="79"/>
      <c r="C1226" s="80" t="s">
        <v>537</v>
      </c>
      <c r="D1226" s="86">
        <f>+D1227+D1228</f>
        <v>219425</v>
      </c>
      <c r="E1226" s="90">
        <f>+E1227+E1228</f>
        <v>259490</v>
      </c>
      <c r="F1226" s="90">
        <f>+F1227+F1228</f>
        <v>0</v>
      </c>
      <c r="G1226" s="236"/>
      <c r="H1226" s="90">
        <f t="shared" si="291"/>
        <v>259490</v>
      </c>
      <c r="I1226" s="289">
        <f>+I1227+I1228</f>
        <v>0</v>
      </c>
      <c r="J1226" s="86">
        <f>+J1227</f>
        <v>1000</v>
      </c>
      <c r="K1226" s="86">
        <f>+K1227+K1228</f>
        <v>2440</v>
      </c>
      <c r="L1226" s="86">
        <f t="shared" ref="L1226:M1226" si="295">+L1227+L1228</f>
        <v>262930</v>
      </c>
      <c r="M1226" s="86">
        <f t="shared" si="295"/>
        <v>260952.65000000002</v>
      </c>
      <c r="N1226" s="250"/>
      <c r="O1226" s="161"/>
      <c r="P1226" s="185"/>
      <c r="Q1226" s="170"/>
      <c r="R1226"/>
      <c r="S1226"/>
      <c r="T1226"/>
      <c r="U1226"/>
    </row>
    <row r="1227" spans="1:22" ht="14.1" customHeight="1" x14ac:dyDescent="0.2">
      <c r="A1227" s="53"/>
      <c r="B1227" s="60">
        <v>50</v>
      </c>
      <c r="C1227" s="61" t="s">
        <v>138</v>
      </c>
      <c r="D1227" s="27">
        <v>144317</v>
      </c>
      <c r="E1227" s="168">
        <v>162700</v>
      </c>
      <c r="F1227" s="168"/>
      <c r="G1227" s="324"/>
      <c r="H1227" s="172">
        <f t="shared" si="291"/>
        <v>162700</v>
      </c>
      <c r="I1227" s="228"/>
      <c r="J1227" s="201">
        <v>1000</v>
      </c>
      <c r="K1227" s="201">
        <v>27440</v>
      </c>
      <c r="L1227" s="201">
        <v>191140</v>
      </c>
      <c r="M1227" s="201">
        <v>191140.72</v>
      </c>
      <c r="N1227" s="246"/>
      <c r="O1227" s="161"/>
      <c r="P1227" s="185"/>
      <c r="Q1227" s="170"/>
      <c r="R1227"/>
      <c r="S1227"/>
      <c r="T1227"/>
      <c r="U1227"/>
    </row>
    <row r="1228" spans="1:22" ht="14.1" customHeight="1" x14ac:dyDescent="0.2">
      <c r="A1228" s="53"/>
      <c r="B1228" s="60">
        <v>55</v>
      </c>
      <c r="C1228" s="61" t="s">
        <v>478</v>
      </c>
      <c r="D1228" s="71">
        <f>+D1229+D1230+D1231+D1236+D1237+D1238+D1239+D1240+D1241+D1242+D1244</f>
        <v>75108</v>
      </c>
      <c r="E1228" s="168">
        <f>SUM(E1229:E1244)</f>
        <v>96790</v>
      </c>
      <c r="F1228" s="29">
        <f>SUM(F1229:F1244)</f>
        <v>0</v>
      </c>
      <c r="G1228" s="339"/>
      <c r="H1228" s="172">
        <f t="shared" si="291"/>
        <v>96790</v>
      </c>
      <c r="I1228" s="228"/>
      <c r="J1228" s="201"/>
      <c r="K1228" s="201">
        <f>+K1229+K1230+K1231+K1236+K1237+K1238+K1239+K1240+K1241+K1242+K1243+K1244</f>
        <v>-25000</v>
      </c>
      <c r="L1228" s="201">
        <f t="shared" ref="L1228:M1228" si="296">+L1229+L1230+L1231+L1236+L1237+L1238+L1239+L1240+L1241+L1242+L1243+L1244</f>
        <v>71790</v>
      </c>
      <c r="M1228" s="201">
        <f t="shared" si="296"/>
        <v>69811.930000000008</v>
      </c>
      <c r="N1228" s="246"/>
      <c r="O1228" s="161"/>
      <c r="P1228" s="185"/>
      <c r="Q1228" s="170"/>
      <c r="R1228"/>
      <c r="S1228"/>
      <c r="T1228"/>
      <c r="U1228"/>
    </row>
    <row r="1229" spans="1:22" ht="14.1" customHeight="1" x14ac:dyDescent="0.2">
      <c r="A1229" s="53"/>
      <c r="B1229" s="54">
        <v>5500</v>
      </c>
      <c r="C1229" s="63" t="s">
        <v>151</v>
      </c>
      <c r="D1229" s="102">
        <v>755</v>
      </c>
      <c r="E1229" s="172">
        <v>820</v>
      </c>
      <c r="F1229" s="28"/>
      <c r="G1229" s="324"/>
      <c r="H1229" s="172">
        <f t="shared" si="291"/>
        <v>820</v>
      </c>
      <c r="I1229" s="230"/>
      <c r="J1229" s="173"/>
      <c r="K1229" s="173"/>
      <c r="L1229" s="173">
        <v>820</v>
      </c>
      <c r="M1229" s="173">
        <v>1150</v>
      </c>
      <c r="N1229" s="246"/>
      <c r="O1229" s="161"/>
      <c r="P1229" s="186"/>
      <c r="Q1229" s="170"/>
      <c r="R1229"/>
      <c r="S1229"/>
      <c r="T1229"/>
      <c r="U1229"/>
      <c r="V1229" s="2"/>
    </row>
    <row r="1230" spans="1:22" ht="14.1" customHeight="1" x14ac:dyDescent="0.2">
      <c r="A1230" s="53"/>
      <c r="B1230" s="54">
        <v>5504</v>
      </c>
      <c r="C1230" s="55" t="s">
        <v>154</v>
      </c>
      <c r="D1230" s="72">
        <v>428</v>
      </c>
      <c r="E1230" s="172">
        <v>1200</v>
      </c>
      <c r="F1230" s="28"/>
      <c r="G1230" s="324"/>
      <c r="H1230" s="172">
        <f t="shared" si="291"/>
        <v>1200</v>
      </c>
      <c r="I1230" s="230"/>
      <c r="J1230" s="173"/>
      <c r="K1230" s="173"/>
      <c r="L1230" s="173">
        <v>1200</v>
      </c>
      <c r="M1230" s="173">
        <v>769</v>
      </c>
      <c r="N1230" s="246"/>
      <c r="O1230" s="161"/>
      <c r="P1230" s="185"/>
      <c r="Q1230" s="170"/>
      <c r="R1230"/>
      <c r="S1230"/>
      <c r="T1230"/>
      <c r="U1230"/>
      <c r="V1230" s="2"/>
    </row>
    <row r="1231" spans="1:22" ht="14.1" customHeight="1" x14ac:dyDescent="0.2">
      <c r="A1231" s="53"/>
      <c r="B1231" s="54">
        <v>5511</v>
      </c>
      <c r="C1231" s="55" t="s">
        <v>146</v>
      </c>
      <c r="D1231" s="72">
        <f>SUM(D1232:D1235)</f>
        <v>7817</v>
      </c>
      <c r="E1231" s="172"/>
      <c r="F1231" s="28"/>
      <c r="G1231" s="324"/>
      <c r="H1231" s="172">
        <f t="shared" si="291"/>
        <v>0</v>
      </c>
      <c r="I1231" s="230"/>
      <c r="J1231" s="173"/>
      <c r="K1231" s="173">
        <v>-8000</v>
      </c>
      <c r="L1231" s="173">
        <v>12600</v>
      </c>
      <c r="M1231" s="173">
        <v>15218.44</v>
      </c>
      <c r="N1231" s="246"/>
      <c r="O1231" s="161"/>
      <c r="P1231" s="185"/>
      <c r="Q1231" s="170"/>
      <c r="R1231"/>
      <c r="S1231" s="186"/>
      <c r="T1231"/>
      <c r="U1231"/>
      <c r="V1231" s="2"/>
    </row>
    <row r="1232" spans="1:22" ht="14.1" customHeight="1" x14ac:dyDescent="0.2">
      <c r="A1232" s="121"/>
      <c r="B1232" s="126"/>
      <c r="C1232" s="115" t="s">
        <v>159</v>
      </c>
      <c r="D1232" s="146">
        <v>3246</v>
      </c>
      <c r="E1232" s="191">
        <v>3700</v>
      </c>
      <c r="F1232" s="28"/>
      <c r="G1232" s="324"/>
      <c r="H1232" s="172">
        <f t="shared" si="291"/>
        <v>3700</v>
      </c>
      <c r="I1232" s="230"/>
      <c r="J1232" s="173"/>
      <c r="K1232" s="173"/>
      <c r="L1232" s="173"/>
      <c r="M1232" s="173">
        <v>9412.09</v>
      </c>
      <c r="N1232" s="246"/>
      <c r="O1232" s="161"/>
      <c r="P1232" s="185"/>
      <c r="Q1232" s="170"/>
      <c r="R1232"/>
      <c r="S1232"/>
      <c r="T1232"/>
      <c r="U1232"/>
      <c r="V1232" s="2"/>
    </row>
    <row r="1233" spans="1:21" ht="14.1" customHeight="1" x14ac:dyDescent="0.2">
      <c r="A1233" s="121"/>
      <c r="B1233" s="126"/>
      <c r="C1233" s="115" t="s">
        <v>160</v>
      </c>
      <c r="D1233" s="146">
        <v>4059</v>
      </c>
      <c r="E1233" s="191">
        <v>4500</v>
      </c>
      <c r="F1233" s="28"/>
      <c r="G1233" s="324"/>
      <c r="H1233" s="172">
        <f t="shared" si="291"/>
        <v>4500</v>
      </c>
      <c r="I1233" s="230"/>
      <c r="J1233" s="173"/>
      <c r="K1233" s="173"/>
      <c r="L1233" s="173"/>
      <c r="M1233" s="173">
        <v>4402.2</v>
      </c>
      <c r="N1233" s="246"/>
      <c r="O1233" s="161"/>
      <c r="P1233" s="185"/>
      <c r="Q1233" s="170"/>
      <c r="R1233"/>
      <c r="S1233"/>
      <c r="T1233"/>
      <c r="U1233"/>
    </row>
    <row r="1234" spans="1:21" ht="14.1" customHeight="1" x14ac:dyDescent="0.2">
      <c r="A1234" s="121"/>
      <c r="B1234" s="126"/>
      <c r="C1234" s="115" t="s">
        <v>719</v>
      </c>
      <c r="D1234" s="146">
        <v>59</v>
      </c>
      <c r="E1234" s="191">
        <v>12000</v>
      </c>
      <c r="F1234" s="28"/>
      <c r="G1234" s="324"/>
      <c r="H1234" s="172">
        <f t="shared" si="291"/>
        <v>12000</v>
      </c>
      <c r="I1234" s="230"/>
      <c r="J1234" s="173"/>
      <c r="K1234" s="173"/>
      <c r="L1234" s="173"/>
      <c r="M1234" s="173">
        <v>1404.15</v>
      </c>
      <c r="N1234" s="246"/>
      <c r="O1234" s="161"/>
      <c r="P1234" s="185"/>
      <c r="Q1234" s="170"/>
      <c r="R1234"/>
      <c r="S1234"/>
      <c r="T1234"/>
      <c r="U1234"/>
    </row>
    <row r="1235" spans="1:21" ht="14.1" customHeight="1" x14ac:dyDescent="0.2">
      <c r="A1235" s="121"/>
      <c r="B1235" s="126"/>
      <c r="C1235" s="115" t="s">
        <v>721</v>
      </c>
      <c r="D1235" s="146">
        <v>453</v>
      </c>
      <c r="E1235" s="191">
        <v>400</v>
      </c>
      <c r="F1235" s="28"/>
      <c r="G1235" s="324"/>
      <c r="H1235" s="172">
        <f t="shared" si="291"/>
        <v>400</v>
      </c>
      <c r="I1235" s="230"/>
      <c r="J1235" s="173"/>
      <c r="K1235" s="173"/>
      <c r="L1235" s="173"/>
      <c r="M1235" s="173"/>
      <c r="N1235" s="246"/>
      <c r="O1235" s="161"/>
      <c r="P1235" s="185"/>
      <c r="Q1235" s="170"/>
      <c r="R1235"/>
      <c r="S1235"/>
      <c r="T1235"/>
      <c r="U1235"/>
    </row>
    <row r="1236" spans="1:21" ht="14.1" customHeight="1" x14ac:dyDescent="0.2">
      <c r="A1236" s="53"/>
      <c r="B1236" s="54">
        <v>5513</v>
      </c>
      <c r="C1236" s="63" t="s">
        <v>463</v>
      </c>
      <c r="D1236" s="102">
        <v>5048</v>
      </c>
      <c r="E1236" s="172">
        <v>5520</v>
      </c>
      <c r="F1236" s="122"/>
      <c r="G1236" s="324"/>
      <c r="H1236" s="172">
        <f t="shared" si="291"/>
        <v>5520</v>
      </c>
      <c r="I1236" s="230"/>
      <c r="J1236" s="173"/>
      <c r="K1236" s="173"/>
      <c r="L1236" s="173">
        <v>5520</v>
      </c>
      <c r="M1236" s="173">
        <v>4602</v>
      </c>
      <c r="N1236" s="246"/>
      <c r="O1236" s="161"/>
      <c r="P1236" s="185"/>
      <c r="Q1236" s="170"/>
      <c r="R1236"/>
      <c r="S1236"/>
      <c r="T1236"/>
      <c r="U1236"/>
    </row>
    <row r="1237" spans="1:21" ht="14.1" customHeight="1" x14ac:dyDescent="0.2">
      <c r="A1237" s="53"/>
      <c r="B1237" s="54">
        <v>5514</v>
      </c>
      <c r="C1237" s="55" t="s">
        <v>147</v>
      </c>
      <c r="D1237" s="72">
        <v>171</v>
      </c>
      <c r="E1237" s="172">
        <v>200</v>
      </c>
      <c r="F1237" s="28"/>
      <c r="G1237" s="324"/>
      <c r="H1237" s="172">
        <f t="shared" si="291"/>
        <v>200</v>
      </c>
      <c r="I1237" s="230"/>
      <c r="J1237" s="173"/>
      <c r="K1237" s="173"/>
      <c r="L1237" s="173">
        <v>200</v>
      </c>
      <c r="M1237" s="173">
        <v>2.17</v>
      </c>
      <c r="N1237" s="246"/>
      <c r="O1237" s="161"/>
      <c r="P1237" s="185"/>
      <c r="Q1237" s="170"/>
      <c r="R1237"/>
      <c r="S1237"/>
      <c r="T1237"/>
      <c r="U1237"/>
    </row>
    <row r="1238" spans="1:21" ht="14.1" customHeight="1" x14ac:dyDescent="0.2">
      <c r="A1238" s="53"/>
      <c r="B1238" s="54">
        <v>5515</v>
      </c>
      <c r="C1238" s="55" t="s">
        <v>169</v>
      </c>
      <c r="D1238" s="72">
        <v>5359</v>
      </c>
      <c r="E1238" s="172">
        <v>6100</v>
      </c>
      <c r="F1238" s="28"/>
      <c r="G1238" s="324"/>
      <c r="H1238" s="172">
        <f t="shared" si="291"/>
        <v>6100</v>
      </c>
      <c r="I1238" s="230"/>
      <c r="J1238" s="173"/>
      <c r="K1238" s="173"/>
      <c r="L1238" s="173">
        <v>6100</v>
      </c>
      <c r="M1238" s="173">
        <v>4560.08</v>
      </c>
      <c r="N1238" s="246"/>
      <c r="O1238" s="161"/>
      <c r="P1238" s="185"/>
      <c r="Q1238" s="170"/>
      <c r="R1238"/>
      <c r="S1238"/>
      <c r="T1238"/>
      <c r="U1238"/>
    </row>
    <row r="1239" spans="1:21" ht="14.1" customHeight="1" x14ac:dyDescent="0.2">
      <c r="A1239" s="53"/>
      <c r="B1239" s="54">
        <v>5521</v>
      </c>
      <c r="C1239" s="55" t="s">
        <v>301</v>
      </c>
      <c r="D1239" s="72">
        <v>35387</v>
      </c>
      <c r="E1239" s="172">
        <v>37000</v>
      </c>
      <c r="F1239" s="65"/>
      <c r="G1239" s="324"/>
      <c r="H1239" s="172">
        <f t="shared" si="291"/>
        <v>37000</v>
      </c>
      <c r="I1239" s="230"/>
      <c r="J1239" s="173"/>
      <c r="K1239" s="173">
        <v>-17000</v>
      </c>
      <c r="L1239" s="173">
        <v>20000</v>
      </c>
      <c r="M1239" s="173">
        <v>19699.75</v>
      </c>
      <c r="N1239" s="246"/>
      <c r="O1239" s="161"/>
      <c r="P1239" s="185"/>
      <c r="Q1239" s="170"/>
      <c r="R1239"/>
      <c r="S1239"/>
      <c r="T1239"/>
      <c r="U1239"/>
    </row>
    <row r="1240" spans="1:21" ht="14.1" customHeight="1" x14ac:dyDescent="0.2">
      <c r="A1240" s="53"/>
      <c r="B1240" s="54">
        <v>5522</v>
      </c>
      <c r="C1240" s="55" t="s">
        <v>173</v>
      </c>
      <c r="D1240" s="72">
        <v>19542</v>
      </c>
      <c r="E1240" s="172">
        <v>24500</v>
      </c>
      <c r="F1240" s="28"/>
      <c r="G1240" s="324"/>
      <c r="H1240" s="172">
        <f t="shared" si="291"/>
        <v>24500</v>
      </c>
      <c r="I1240" s="230"/>
      <c r="J1240" s="173"/>
      <c r="K1240" s="173"/>
      <c r="L1240" s="173">
        <v>24500</v>
      </c>
      <c r="M1240" s="173">
        <v>20137</v>
      </c>
      <c r="N1240" s="246"/>
      <c r="O1240" s="161"/>
      <c r="P1240" s="185"/>
      <c r="Q1240" s="170"/>
      <c r="R1240"/>
      <c r="S1240"/>
      <c r="T1240"/>
      <c r="U1240"/>
    </row>
    <row r="1241" spans="1:21" ht="14.1" customHeight="1" x14ac:dyDescent="0.2">
      <c r="A1241" s="53"/>
      <c r="B1241" s="54">
        <v>5525</v>
      </c>
      <c r="C1241" s="63" t="s">
        <v>175</v>
      </c>
      <c r="D1241" s="102">
        <v>401</v>
      </c>
      <c r="E1241" s="172">
        <v>500</v>
      </c>
      <c r="F1241" s="122"/>
      <c r="G1241" s="324"/>
      <c r="H1241" s="172">
        <f t="shared" si="291"/>
        <v>500</v>
      </c>
      <c r="I1241" s="230"/>
      <c r="J1241" s="173"/>
      <c r="K1241" s="173"/>
      <c r="L1241" s="173">
        <v>500</v>
      </c>
      <c r="M1241" s="173">
        <v>337.99</v>
      </c>
      <c r="N1241" s="246"/>
      <c r="O1241" s="161"/>
      <c r="P1241" s="185"/>
      <c r="Q1241" s="170"/>
      <c r="R1241"/>
      <c r="S1241"/>
      <c r="T1241"/>
      <c r="U1241"/>
    </row>
    <row r="1242" spans="1:21" ht="14.1" customHeight="1" x14ac:dyDescent="0.2">
      <c r="A1242" s="53"/>
      <c r="B1242" s="54">
        <v>5526</v>
      </c>
      <c r="C1242" s="63" t="s">
        <v>536</v>
      </c>
      <c r="D1242" s="102">
        <v>0</v>
      </c>
      <c r="E1242" s="172"/>
      <c r="F1242" s="122"/>
      <c r="G1242" s="324"/>
      <c r="H1242" s="172">
        <f t="shared" si="291"/>
        <v>0</v>
      </c>
      <c r="I1242" s="230"/>
      <c r="J1242" s="173"/>
      <c r="K1242" s="173"/>
      <c r="L1242" s="173">
        <v>0</v>
      </c>
      <c r="M1242" s="173">
        <v>5.97</v>
      </c>
      <c r="N1242" s="246"/>
      <c r="O1242" s="161"/>
      <c r="P1242" s="185"/>
      <c r="Q1242" s="170"/>
      <c r="R1242"/>
      <c r="S1242"/>
      <c r="T1242"/>
      <c r="U1242"/>
    </row>
    <row r="1243" spans="1:21" ht="14.1" customHeight="1" x14ac:dyDescent="0.2">
      <c r="A1243" s="53"/>
      <c r="B1243" s="54">
        <v>5532</v>
      </c>
      <c r="C1243" s="63" t="s">
        <v>538</v>
      </c>
      <c r="D1243" s="102"/>
      <c r="E1243" s="172"/>
      <c r="F1243" s="122"/>
      <c r="G1243" s="324"/>
      <c r="H1243" s="172"/>
      <c r="I1243" s="230"/>
      <c r="J1243" s="173"/>
      <c r="K1243" s="173"/>
      <c r="L1243" s="173">
        <v>0</v>
      </c>
      <c r="M1243" s="173">
        <v>22.19</v>
      </c>
      <c r="N1243" s="246"/>
      <c r="O1243" s="161"/>
      <c r="P1243" s="185"/>
      <c r="Q1243" s="170"/>
      <c r="R1243"/>
      <c r="S1243"/>
      <c r="T1243"/>
      <c r="U1243"/>
    </row>
    <row r="1244" spans="1:21" ht="14.1" customHeight="1" x14ac:dyDescent="0.2">
      <c r="A1244" s="53"/>
      <c r="B1244" s="54">
        <v>5540</v>
      </c>
      <c r="C1244" s="63" t="s">
        <v>148</v>
      </c>
      <c r="D1244" s="102">
        <v>200</v>
      </c>
      <c r="E1244" s="172">
        <v>350</v>
      </c>
      <c r="F1244" s="28"/>
      <c r="G1244" s="324"/>
      <c r="H1244" s="172">
        <f t="shared" si="291"/>
        <v>350</v>
      </c>
      <c r="I1244" s="230"/>
      <c r="J1244" s="173"/>
      <c r="K1244" s="173"/>
      <c r="L1244" s="173">
        <v>350</v>
      </c>
      <c r="M1244" s="173">
        <v>3307.34</v>
      </c>
      <c r="N1244" s="246"/>
      <c r="O1244" s="161"/>
      <c r="P1244" s="185"/>
      <c r="Q1244" s="170"/>
      <c r="R1244"/>
      <c r="S1244"/>
      <c r="T1244"/>
      <c r="U1244"/>
    </row>
    <row r="1245" spans="1:21" ht="14.1" customHeight="1" x14ac:dyDescent="0.2">
      <c r="A1245" s="78" t="s">
        <v>539</v>
      </c>
      <c r="B1245" s="79"/>
      <c r="C1245" s="80" t="s">
        <v>540</v>
      </c>
      <c r="D1245" s="86">
        <f t="shared" ref="D1245" si="297">+D1246+D1247+D1248</f>
        <v>32724</v>
      </c>
      <c r="E1245" s="90">
        <f>+E1246+E1247+E1248</f>
        <v>45000</v>
      </c>
      <c r="F1245" s="90">
        <f>+F1246+F1247+F1248</f>
        <v>0</v>
      </c>
      <c r="G1245" s="236"/>
      <c r="H1245" s="90">
        <f t="shared" si="291"/>
        <v>45000</v>
      </c>
      <c r="I1245" s="289">
        <f>+I1246+I1247+I1248</f>
        <v>0</v>
      </c>
      <c r="J1245" s="86">
        <f>+J1246+J1247+J1248</f>
        <v>55</v>
      </c>
      <c r="K1245" s="86">
        <f t="shared" ref="K1245:M1245" si="298">+K1246+K1247+K1248</f>
        <v>0</v>
      </c>
      <c r="L1245" s="86">
        <f t="shared" si="298"/>
        <v>45055</v>
      </c>
      <c r="M1245" s="86">
        <f t="shared" si="298"/>
        <v>8601</v>
      </c>
      <c r="N1245" s="250">
        <f>+N1246+N1247+N1248</f>
        <v>40000</v>
      </c>
      <c r="O1245" s="161"/>
      <c r="P1245" s="185"/>
      <c r="Q1245" s="170"/>
      <c r="R1245"/>
      <c r="S1245"/>
      <c r="T1245"/>
      <c r="U1245"/>
    </row>
    <row r="1246" spans="1:21" ht="14.1" customHeight="1" x14ac:dyDescent="0.2">
      <c r="A1246" s="53" t="s">
        <v>541</v>
      </c>
      <c r="B1246" s="54">
        <v>4138</v>
      </c>
      <c r="C1246" s="55" t="s">
        <v>542</v>
      </c>
      <c r="D1246" s="72">
        <v>28030</v>
      </c>
      <c r="E1246" s="172">
        <v>40000</v>
      </c>
      <c r="F1246" s="28"/>
      <c r="G1246" s="324"/>
      <c r="H1246" s="172">
        <f t="shared" si="291"/>
        <v>40000</v>
      </c>
      <c r="I1246" s="230"/>
      <c r="J1246" s="173"/>
      <c r="K1246" s="173"/>
      <c r="L1246" s="173">
        <v>40000</v>
      </c>
      <c r="M1246" s="173">
        <v>6435</v>
      </c>
      <c r="N1246" s="251">
        <v>30000</v>
      </c>
      <c r="O1246" s="161"/>
      <c r="P1246" s="185"/>
      <c r="Q1246" s="170"/>
      <c r="R1246"/>
      <c r="S1246"/>
      <c r="T1246"/>
      <c r="U1246"/>
    </row>
    <row r="1247" spans="1:21" ht="14.1" customHeight="1" x14ac:dyDescent="0.2">
      <c r="A1247" s="53" t="s">
        <v>543</v>
      </c>
      <c r="B1247" s="54">
        <v>4138</v>
      </c>
      <c r="C1247" s="55" t="s">
        <v>544</v>
      </c>
      <c r="D1247" s="72">
        <v>4694</v>
      </c>
      <c r="E1247" s="172">
        <v>5000</v>
      </c>
      <c r="F1247" s="28"/>
      <c r="G1247" s="324"/>
      <c r="H1247" s="172">
        <f t="shared" si="291"/>
        <v>5000</v>
      </c>
      <c r="I1247" s="230"/>
      <c r="J1247" s="173">
        <v>55</v>
      </c>
      <c r="K1247" s="173"/>
      <c r="L1247" s="173">
        <v>5055</v>
      </c>
      <c r="M1247" s="173">
        <v>2166</v>
      </c>
      <c r="N1247" s="251">
        <v>5000</v>
      </c>
      <c r="O1247" s="161"/>
      <c r="P1247" s="185"/>
      <c r="Q1247" s="170"/>
      <c r="R1247"/>
      <c r="S1247"/>
      <c r="T1247"/>
      <c r="U1247"/>
    </row>
    <row r="1248" spans="1:21" ht="14.1" customHeight="1" x14ac:dyDescent="0.2">
      <c r="A1248" s="53" t="s">
        <v>545</v>
      </c>
      <c r="B1248" s="54">
        <v>4138</v>
      </c>
      <c r="C1248" s="55" t="s">
        <v>546</v>
      </c>
      <c r="D1248" s="72">
        <v>0</v>
      </c>
      <c r="E1248" s="172"/>
      <c r="F1248" s="28"/>
      <c r="G1248" s="324"/>
      <c r="H1248" s="172">
        <f t="shared" si="291"/>
        <v>0</v>
      </c>
      <c r="I1248" s="230"/>
      <c r="J1248" s="173"/>
      <c r="K1248" s="173"/>
      <c r="L1248" s="173"/>
      <c r="M1248" s="173"/>
      <c r="N1248" s="251">
        <v>5000</v>
      </c>
      <c r="O1248" s="161"/>
      <c r="P1248" s="185"/>
      <c r="Q1248" s="170"/>
      <c r="R1248"/>
      <c r="S1248"/>
      <c r="T1248"/>
      <c r="U1248"/>
    </row>
    <row r="1249" spans="1:21" ht="14.1" customHeight="1" x14ac:dyDescent="0.2">
      <c r="A1249" s="78" t="s">
        <v>547</v>
      </c>
      <c r="B1249" s="79">
        <v>4138</v>
      </c>
      <c r="C1249" s="80" t="s">
        <v>699</v>
      </c>
      <c r="D1249" s="86">
        <v>26635</v>
      </c>
      <c r="E1249" s="90">
        <v>28147</v>
      </c>
      <c r="F1249" s="90"/>
      <c r="G1249" s="236"/>
      <c r="H1249" s="90">
        <f t="shared" si="291"/>
        <v>28147</v>
      </c>
      <c r="I1249" s="289"/>
      <c r="J1249" s="86">
        <v>3021</v>
      </c>
      <c r="K1249" s="86">
        <v>0</v>
      </c>
      <c r="L1249" s="86">
        <v>0</v>
      </c>
      <c r="M1249" s="86">
        <v>0</v>
      </c>
      <c r="N1249" s="250">
        <v>0</v>
      </c>
      <c r="O1249" s="259"/>
      <c r="P1249" s="185"/>
      <c r="Q1249" s="170"/>
      <c r="R1249"/>
      <c r="S1249"/>
      <c r="T1249"/>
      <c r="U1249"/>
    </row>
    <row r="1250" spans="1:21" ht="14.1" customHeight="1" x14ac:dyDescent="0.2">
      <c r="A1250" s="78" t="s">
        <v>548</v>
      </c>
      <c r="B1250" s="79"/>
      <c r="C1250" s="80" t="s">
        <v>549</v>
      </c>
      <c r="D1250" s="86">
        <f>+D1251+D1252</f>
        <v>5895</v>
      </c>
      <c r="E1250" s="90">
        <f>+E1251+E1252</f>
        <v>0</v>
      </c>
      <c r="F1250" s="90">
        <f>+F1251+F1252</f>
        <v>0</v>
      </c>
      <c r="G1250" s="236">
        <f t="shared" ref="G1250" si="299">F1250-E1250</f>
        <v>0</v>
      </c>
      <c r="H1250" s="90">
        <f t="shared" si="291"/>
        <v>0</v>
      </c>
      <c r="I1250" s="289">
        <f>+I1251+I1252</f>
        <v>0</v>
      </c>
      <c r="J1250" s="86">
        <v>0</v>
      </c>
      <c r="K1250" s="86">
        <v>0</v>
      </c>
      <c r="L1250" s="86">
        <v>0</v>
      </c>
      <c r="M1250" s="86">
        <v>0</v>
      </c>
      <c r="N1250" s="250">
        <f>+N1251+N1252</f>
        <v>0</v>
      </c>
      <c r="O1250" s="161"/>
      <c r="P1250" s="185"/>
      <c r="Q1250" s="170"/>
      <c r="R1250"/>
      <c r="S1250"/>
      <c r="T1250"/>
      <c r="U1250"/>
    </row>
    <row r="1251" spans="1:21" ht="14.1" customHeight="1" x14ac:dyDescent="0.2">
      <c r="A1251" s="110"/>
      <c r="B1251" s="105">
        <v>50</v>
      </c>
      <c r="C1251" s="63" t="s">
        <v>138</v>
      </c>
      <c r="D1251" s="102">
        <v>5286</v>
      </c>
      <c r="E1251" s="172"/>
      <c r="F1251" s="28"/>
      <c r="G1251" s="324"/>
      <c r="H1251" s="172">
        <f t="shared" si="291"/>
        <v>0</v>
      </c>
      <c r="I1251" s="230"/>
      <c r="J1251" s="173"/>
      <c r="K1251" s="173"/>
      <c r="L1251" s="173"/>
      <c r="M1251" s="173"/>
      <c r="N1251" s="251">
        <v>0</v>
      </c>
      <c r="O1251" s="186"/>
      <c r="P1251" s="185"/>
      <c r="Q1251" s="170"/>
      <c r="R1251"/>
      <c r="S1251"/>
      <c r="T1251"/>
      <c r="U1251"/>
    </row>
    <row r="1252" spans="1:21" ht="14.1" customHeight="1" x14ac:dyDescent="0.2">
      <c r="A1252" s="110"/>
      <c r="B1252" s="105">
        <v>55</v>
      </c>
      <c r="C1252" s="63" t="s">
        <v>550</v>
      </c>
      <c r="D1252" s="102">
        <v>609</v>
      </c>
      <c r="E1252" s="172"/>
      <c r="F1252" s="28"/>
      <c r="G1252" s="324"/>
      <c r="H1252" s="172">
        <f t="shared" si="291"/>
        <v>0</v>
      </c>
      <c r="I1252" s="230"/>
      <c r="J1252" s="173"/>
      <c r="K1252" s="173"/>
      <c r="L1252" s="173"/>
      <c r="M1252" s="173"/>
      <c r="N1252" s="251">
        <v>0</v>
      </c>
      <c r="O1252" s="161"/>
      <c r="P1252" s="185"/>
      <c r="Q1252" s="170"/>
      <c r="R1252"/>
      <c r="S1252"/>
      <c r="T1252"/>
      <c r="U1252"/>
    </row>
    <row r="1253" spans="1:21" ht="14.1" customHeight="1" x14ac:dyDescent="0.2">
      <c r="A1253" s="78">
        <v>10400</v>
      </c>
      <c r="B1253" s="79"/>
      <c r="C1253" s="80" t="s">
        <v>551</v>
      </c>
      <c r="D1253" s="86">
        <f>+D1254</f>
        <v>47895</v>
      </c>
      <c r="E1253" s="90">
        <f>+E1254</f>
        <v>58794</v>
      </c>
      <c r="F1253" s="90">
        <f>+F1254</f>
        <v>0</v>
      </c>
      <c r="G1253" s="236"/>
      <c r="H1253" s="90">
        <f t="shared" si="291"/>
        <v>58794</v>
      </c>
      <c r="I1253" s="289"/>
      <c r="J1253" s="86">
        <f>+J1254</f>
        <v>2999</v>
      </c>
      <c r="K1253" s="86">
        <f>+K1254</f>
        <v>5207</v>
      </c>
      <c r="L1253" s="86">
        <f t="shared" ref="L1253:M1253" si="300">+L1254</f>
        <v>67000</v>
      </c>
      <c r="M1253" s="86">
        <f t="shared" si="300"/>
        <v>54150</v>
      </c>
      <c r="N1253" s="89">
        <f>+N1254</f>
        <v>61793</v>
      </c>
      <c r="O1253" s="161"/>
      <c r="P1253" s="185"/>
      <c r="Q1253" s="170"/>
      <c r="R1253"/>
      <c r="S1253"/>
      <c r="T1253"/>
      <c r="U1253"/>
    </row>
    <row r="1254" spans="1:21" s="7" customFormat="1" ht="14.1" customHeight="1" x14ac:dyDescent="0.2">
      <c r="A1254" s="110"/>
      <c r="B1254" s="99">
        <v>5526</v>
      </c>
      <c r="C1254" s="63" t="s">
        <v>552</v>
      </c>
      <c r="D1254" s="102">
        <v>47895</v>
      </c>
      <c r="E1254" s="172">
        <v>58794</v>
      </c>
      <c r="F1254" s="28"/>
      <c r="G1254" s="324"/>
      <c r="H1254" s="172">
        <f t="shared" si="291"/>
        <v>58794</v>
      </c>
      <c r="I1254" s="230"/>
      <c r="J1254" s="173">
        <v>2999</v>
      </c>
      <c r="K1254" s="173">
        <v>5207</v>
      </c>
      <c r="L1254" s="173">
        <v>67000</v>
      </c>
      <c r="M1254" s="173">
        <v>54150</v>
      </c>
      <c r="N1254" s="251">
        <v>61793</v>
      </c>
      <c r="O1254" s="259"/>
      <c r="P1254" s="386"/>
      <c r="Q1254" s="170"/>
      <c r="R1254"/>
      <c r="S1254"/>
      <c r="T1254"/>
      <c r="U1254"/>
    </row>
    <row r="1255" spans="1:21" ht="14.1" customHeight="1" x14ac:dyDescent="0.2">
      <c r="A1255" s="78" t="s">
        <v>553</v>
      </c>
      <c r="B1255" s="79">
        <v>10402</v>
      </c>
      <c r="C1255" s="80" t="s">
        <v>554</v>
      </c>
      <c r="D1255" s="86">
        <f t="shared" ref="D1255:E1255" si="301">+D1256+D1257+D1258+D1259+D1260+D1261+D1262</f>
        <v>174264</v>
      </c>
      <c r="E1255" s="86">
        <f t="shared" si="301"/>
        <v>221610</v>
      </c>
      <c r="F1255" s="90">
        <f>SUM(F1256:F1262)</f>
        <v>0</v>
      </c>
      <c r="G1255" s="236"/>
      <c r="H1255" s="90">
        <f t="shared" si="291"/>
        <v>221610</v>
      </c>
      <c r="I1255" s="289">
        <f>SUM(I1256:I1262)</f>
        <v>0</v>
      </c>
      <c r="J1255" s="86"/>
      <c r="K1255" s="86">
        <f>+K1256+K1257+K1258+K1259+K1260+K1261+K1262+K1263</f>
        <v>-38500</v>
      </c>
      <c r="L1255" s="86">
        <f t="shared" ref="L1255:M1255" si="302">+L1256+L1257+L1258+L1259+L1260+L1261+L1262+L1263</f>
        <v>214278</v>
      </c>
      <c r="M1255" s="86">
        <f t="shared" si="302"/>
        <v>166455</v>
      </c>
      <c r="N1255" s="250">
        <f>+N1256+N1257+N1258+N1259+N1260+N1261+N1262+N1263</f>
        <v>222778</v>
      </c>
      <c r="O1255" s="161"/>
      <c r="P1255" s="185"/>
      <c r="Q1255" s="170"/>
      <c r="R1255"/>
      <c r="S1255"/>
      <c r="T1255"/>
      <c r="U1255"/>
    </row>
    <row r="1256" spans="1:21" ht="14.1" customHeight="1" x14ac:dyDescent="0.2">
      <c r="A1256" s="53" t="s">
        <v>555</v>
      </c>
      <c r="B1256" s="54">
        <v>4130</v>
      </c>
      <c r="C1256" s="55" t="s">
        <v>556</v>
      </c>
      <c r="D1256" s="72">
        <v>102974</v>
      </c>
      <c r="E1256" s="172">
        <v>120000</v>
      </c>
      <c r="F1256" s="28"/>
      <c r="G1256" s="324"/>
      <c r="H1256" s="172">
        <f t="shared" si="291"/>
        <v>120000</v>
      </c>
      <c r="I1256" s="230"/>
      <c r="J1256" s="173"/>
      <c r="K1256" s="173">
        <v>-25000</v>
      </c>
      <c r="L1256" s="173">
        <v>95000</v>
      </c>
      <c r="M1256" s="173">
        <v>85781</v>
      </c>
      <c r="N1256" s="251">
        <v>97000</v>
      </c>
      <c r="O1256" s="161"/>
      <c r="P1256" s="185"/>
      <c r="Q1256" s="170"/>
      <c r="R1256"/>
      <c r="S1256"/>
      <c r="T1256"/>
      <c r="U1256"/>
    </row>
    <row r="1257" spans="1:21" ht="14.1" customHeight="1" x14ac:dyDescent="0.2">
      <c r="A1257" s="53" t="s">
        <v>557</v>
      </c>
      <c r="B1257" s="54">
        <v>4130</v>
      </c>
      <c r="C1257" s="55" t="s">
        <v>558</v>
      </c>
      <c r="D1257" s="72">
        <v>16050</v>
      </c>
      <c r="E1257" s="172">
        <v>30000</v>
      </c>
      <c r="F1257" s="28"/>
      <c r="G1257" s="324"/>
      <c r="H1257" s="172">
        <f t="shared" si="291"/>
        <v>30000</v>
      </c>
      <c r="I1257" s="230"/>
      <c r="J1257" s="173"/>
      <c r="K1257" s="173">
        <v>-13000</v>
      </c>
      <c r="L1257" s="173">
        <v>17000</v>
      </c>
      <c r="M1257" s="173">
        <v>16800</v>
      </c>
      <c r="N1257" s="251">
        <v>20000</v>
      </c>
      <c r="O1257" s="161"/>
      <c r="P1257" s="185"/>
      <c r="Q1257" s="170"/>
      <c r="R1257"/>
      <c r="S1257"/>
      <c r="T1257"/>
      <c r="U1257"/>
    </row>
    <row r="1258" spans="1:21" ht="14.1" customHeight="1" x14ac:dyDescent="0.2">
      <c r="A1258" s="53" t="s">
        <v>559</v>
      </c>
      <c r="B1258" s="54">
        <v>4134</v>
      </c>
      <c r="C1258" s="55" t="s">
        <v>560</v>
      </c>
      <c r="D1258" s="72">
        <v>6129</v>
      </c>
      <c r="E1258" s="172">
        <v>3000</v>
      </c>
      <c r="F1258" s="28"/>
      <c r="G1258" s="324"/>
      <c r="H1258" s="172">
        <f t="shared" si="291"/>
        <v>3000</v>
      </c>
      <c r="I1258" s="230"/>
      <c r="J1258" s="173"/>
      <c r="K1258" s="173">
        <v>1000</v>
      </c>
      <c r="L1258" s="173">
        <v>4000</v>
      </c>
      <c r="M1258" s="173">
        <v>3807</v>
      </c>
      <c r="N1258" s="251">
        <v>6000</v>
      </c>
      <c r="O1258" s="161"/>
      <c r="P1258" s="185"/>
      <c r="Q1258" s="170"/>
      <c r="R1258"/>
      <c r="S1258"/>
      <c r="T1258"/>
      <c r="U1258"/>
    </row>
    <row r="1259" spans="1:21" ht="14.1" customHeight="1" x14ac:dyDescent="0.2">
      <c r="A1259" s="53" t="s">
        <v>561</v>
      </c>
      <c r="B1259" s="54">
        <v>4134</v>
      </c>
      <c r="C1259" s="55" t="s">
        <v>562</v>
      </c>
      <c r="D1259" s="72">
        <v>1921</v>
      </c>
      <c r="E1259" s="172">
        <v>3000</v>
      </c>
      <c r="F1259" s="28"/>
      <c r="G1259" s="324"/>
      <c r="H1259" s="172">
        <f t="shared" si="291"/>
        <v>3000</v>
      </c>
      <c r="I1259" s="230"/>
      <c r="J1259" s="173"/>
      <c r="K1259" s="173">
        <v>-1500</v>
      </c>
      <c r="L1259" s="173">
        <v>1500</v>
      </c>
      <c r="M1259" s="173">
        <v>1296</v>
      </c>
      <c r="N1259" s="251">
        <v>3000</v>
      </c>
      <c r="O1259" s="161"/>
      <c r="P1259" s="185"/>
      <c r="Q1259" s="170"/>
      <c r="R1259"/>
      <c r="S1259"/>
      <c r="T1259"/>
      <c r="U1259"/>
    </row>
    <row r="1260" spans="1:21" ht="14.1" customHeight="1" x14ac:dyDescent="0.2">
      <c r="A1260" s="53" t="s">
        <v>563</v>
      </c>
      <c r="B1260" s="54">
        <v>4134</v>
      </c>
      <c r="C1260" s="55" t="s">
        <v>564</v>
      </c>
      <c r="D1260" s="72">
        <v>485</v>
      </c>
      <c r="E1260" s="172">
        <v>2000</v>
      </c>
      <c r="F1260" s="28"/>
      <c r="G1260" s="324"/>
      <c r="H1260" s="172">
        <f t="shared" si="291"/>
        <v>2000</v>
      </c>
      <c r="I1260" s="230"/>
      <c r="J1260" s="173"/>
      <c r="K1260" s="173"/>
      <c r="L1260" s="173">
        <v>2000</v>
      </c>
      <c r="M1260" s="173">
        <v>88</v>
      </c>
      <c r="N1260" s="251">
        <v>2000</v>
      </c>
      <c r="O1260" s="161"/>
      <c r="P1260" s="185"/>
      <c r="Q1260" s="170"/>
      <c r="R1260"/>
      <c r="S1260"/>
      <c r="T1260"/>
      <c r="U1260"/>
    </row>
    <row r="1261" spans="1:21" ht="14.1" customHeight="1" x14ac:dyDescent="0.2">
      <c r="A1261" s="53" t="s">
        <v>565</v>
      </c>
      <c r="B1261" s="54">
        <v>5526</v>
      </c>
      <c r="C1261" s="55" t="s">
        <v>566</v>
      </c>
      <c r="D1261" s="72">
        <v>27458</v>
      </c>
      <c r="E1261" s="172">
        <v>33610</v>
      </c>
      <c r="F1261" s="28"/>
      <c r="G1261" s="324"/>
      <c r="H1261" s="172">
        <f t="shared" si="291"/>
        <v>33610</v>
      </c>
      <c r="I1261" s="230"/>
      <c r="J1261" s="173"/>
      <c r="K1261" s="173"/>
      <c r="L1261" s="173">
        <v>33610</v>
      </c>
      <c r="M1261" s="173">
        <v>13825</v>
      </c>
      <c r="N1261" s="247">
        <v>33610</v>
      </c>
      <c r="O1261" s="186"/>
      <c r="P1261" s="185"/>
      <c r="Q1261" s="170"/>
      <c r="R1261" s="170"/>
      <c r="S1261"/>
      <c r="T1261"/>
      <c r="U1261"/>
    </row>
    <row r="1262" spans="1:21" ht="14.1" customHeight="1" x14ac:dyDescent="0.2">
      <c r="A1262" s="53" t="s">
        <v>567</v>
      </c>
      <c r="B1262" s="54">
        <v>4130</v>
      </c>
      <c r="C1262" s="55" t="s">
        <v>568</v>
      </c>
      <c r="D1262" s="72">
        <v>19247</v>
      </c>
      <c r="E1262" s="172">
        <v>30000</v>
      </c>
      <c r="F1262" s="28"/>
      <c r="G1262" s="324"/>
      <c r="H1262" s="172">
        <f t="shared" si="291"/>
        <v>30000</v>
      </c>
      <c r="I1262" s="230"/>
      <c r="J1262" s="173"/>
      <c r="K1262" s="173"/>
      <c r="L1262" s="173">
        <v>30000</v>
      </c>
      <c r="M1262" s="173">
        <v>22108</v>
      </c>
      <c r="N1262" s="251">
        <v>30000</v>
      </c>
      <c r="O1262" s="186"/>
      <c r="P1262" s="185"/>
      <c r="Q1262" s="170"/>
      <c r="R1262" s="170"/>
      <c r="S1262"/>
      <c r="T1262"/>
      <c r="U1262"/>
    </row>
    <row r="1263" spans="1:21" ht="14.1" customHeight="1" x14ac:dyDescent="0.2">
      <c r="A1263" s="53" t="s">
        <v>569</v>
      </c>
      <c r="B1263" s="54">
        <v>4130</v>
      </c>
      <c r="C1263" s="55" t="s">
        <v>698</v>
      </c>
      <c r="D1263" s="72"/>
      <c r="E1263" s="172"/>
      <c r="F1263" s="28"/>
      <c r="G1263" s="324"/>
      <c r="H1263" s="172"/>
      <c r="I1263" s="230"/>
      <c r="J1263" s="173"/>
      <c r="K1263" s="173"/>
      <c r="L1263" s="173">
        <v>31168</v>
      </c>
      <c r="M1263" s="173">
        <v>22750</v>
      </c>
      <c r="N1263" s="251">
        <v>31168</v>
      </c>
      <c r="O1263" s="186"/>
      <c r="P1263" s="185"/>
      <c r="Q1263" s="170"/>
      <c r="R1263" s="170"/>
      <c r="S1263"/>
      <c r="T1263"/>
      <c r="U1263"/>
    </row>
    <row r="1264" spans="1:21" ht="14.1" customHeight="1" x14ac:dyDescent="0.2">
      <c r="A1264" s="78" t="s">
        <v>570</v>
      </c>
      <c r="B1264" s="79">
        <v>10701</v>
      </c>
      <c r="C1264" s="80" t="s">
        <v>571</v>
      </c>
      <c r="D1264" s="86">
        <f>+D1265+D1266</f>
        <v>36366</v>
      </c>
      <c r="E1264" s="90">
        <v>39846</v>
      </c>
      <c r="F1264" s="90">
        <f>+F1265+F1266</f>
        <v>0</v>
      </c>
      <c r="G1264" s="236"/>
      <c r="H1264" s="90">
        <f t="shared" si="291"/>
        <v>39846</v>
      </c>
      <c r="I1264" s="289">
        <f>+I1265+I1266</f>
        <v>0</v>
      </c>
      <c r="J1264" s="86">
        <f>+J1265</f>
        <v>13169</v>
      </c>
      <c r="K1264" s="86">
        <f>+K1265+K1266</f>
        <v>15972</v>
      </c>
      <c r="L1264" s="86">
        <f t="shared" ref="L1264:M1264" si="303">+L1265+L1266</f>
        <v>68987</v>
      </c>
      <c r="M1264" s="86">
        <f t="shared" si="303"/>
        <v>50341</v>
      </c>
      <c r="N1264" s="89">
        <f>+N1265</f>
        <v>50015</v>
      </c>
      <c r="O1264" s="279"/>
      <c r="P1264" s="185"/>
      <c r="Q1264" s="170"/>
      <c r="R1264" s="170"/>
      <c r="S1264"/>
      <c r="T1264"/>
      <c r="U1264"/>
    </row>
    <row r="1265" spans="1:21" ht="14.1" customHeight="1" x14ac:dyDescent="0.2">
      <c r="A1265" s="53" t="s">
        <v>572</v>
      </c>
      <c r="B1265" s="54">
        <v>4131</v>
      </c>
      <c r="C1265" s="55" t="s">
        <v>573</v>
      </c>
      <c r="D1265" s="72">
        <v>36155</v>
      </c>
      <c r="E1265" s="172">
        <v>36846</v>
      </c>
      <c r="F1265" s="28"/>
      <c r="G1265" s="324"/>
      <c r="H1265" s="172">
        <f t="shared" ref="H1265:H1284" si="304">E1265+I1265</f>
        <v>36846</v>
      </c>
      <c r="I1265" s="230"/>
      <c r="J1265" s="173">
        <v>13169</v>
      </c>
      <c r="K1265" s="173">
        <v>18972</v>
      </c>
      <c r="L1265" s="173">
        <v>68987</v>
      </c>
      <c r="M1265" s="173">
        <v>50341</v>
      </c>
      <c r="N1265" s="87">
        <v>50015</v>
      </c>
      <c r="O1265" s="379"/>
      <c r="P1265" s="185"/>
      <c r="Q1265" s="170"/>
      <c r="R1265" s="170"/>
      <c r="S1265"/>
      <c r="T1265"/>
      <c r="U1265"/>
    </row>
    <row r="1266" spans="1:21" ht="14.1" customHeight="1" x14ac:dyDescent="0.2">
      <c r="A1266" s="53" t="s">
        <v>574</v>
      </c>
      <c r="B1266" s="54">
        <v>55</v>
      </c>
      <c r="C1266" s="55" t="s">
        <v>575</v>
      </c>
      <c r="D1266" s="72">
        <v>211</v>
      </c>
      <c r="E1266" s="172">
        <v>3000</v>
      </c>
      <c r="F1266" s="28"/>
      <c r="G1266" s="324"/>
      <c r="H1266" s="172">
        <f t="shared" si="304"/>
        <v>3000</v>
      </c>
      <c r="I1266" s="230"/>
      <c r="J1266" s="173"/>
      <c r="K1266" s="173">
        <v>-3000</v>
      </c>
      <c r="L1266" s="173"/>
      <c r="M1266" s="173"/>
      <c r="N1266" s="87">
        <v>0</v>
      </c>
      <c r="O1266" s="279"/>
      <c r="P1266" s="185"/>
      <c r="Q1266" s="170"/>
      <c r="R1266" s="170"/>
      <c r="S1266"/>
      <c r="T1266"/>
      <c r="U1266"/>
    </row>
    <row r="1267" spans="1:21" ht="14.1" customHeight="1" x14ac:dyDescent="0.2">
      <c r="A1267" s="78" t="s">
        <v>576</v>
      </c>
      <c r="B1267" s="79">
        <v>10900</v>
      </c>
      <c r="C1267" s="80" t="s">
        <v>577</v>
      </c>
      <c r="D1267" s="86">
        <f>+D1268+D1282+D1283+D1284</f>
        <v>245426</v>
      </c>
      <c r="E1267" s="90">
        <f>+E1268+E1282+E1283+E1284</f>
        <v>284480</v>
      </c>
      <c r="F1267" s="90"/>
      <c r="G1267" s="236"/>
      <c r="H1267" s="90">
        <f t="shared" si="304"/>
        <v>284480</v>
      </c>
      <c r="I1267" s="289"/>
      <c r="J1267" s="86">
        <f>+J1268+J1282+J1283+J1284</f>
        <v>25000</v>
      </c>
      <c r="K1267" s="86">
        <f>+K1268+K1282+K1283+K1284</f>
        <v>-10000</v>
      </c>
      <c r="L1267" s="86">
        <f>+L1268+L1282+L1283+L1284</f>
        <v>299480</v>
      </c>
      <c r="M1267" s="86">
        <f t="shared" ref="M1267" si="305">+M1268+M1282+M1283+M1284</f>
        <v>255188.19</v>
      </c>
      <c r="N1267" s="89">
        <f>+N1268+N1282+N1283+N1284</f>
        <v>323747</v>
      </c>
      <c r="P1267" s="185"/>
      <c r="Q1267" s="170"/>
      <c r="R1267"/>
      <c r="S1267"/>
      <c r="T1267"/>
      <c r="U1267"/>
    </row>
    <row r="1268" spans="1:21" s="2" customFormat="1" ht="14.1" customHeight="1" x14ac:dyDescent="0.2">
      <c r="A1268" s="53" t="s">
        <v>578</v>
      </c>
      <c r="B1268" s="60"/>
      <c r="C1268" s="55" t="s">
        <v>579</v>
      </c>
      <c r="D1268" s="72">
        <f>+D1269+D1270+D1281</f>
        <v>201122</v>
      </c>
      <c r="E1268" s="168">
        <f>+E1269+E1270</f>
        <v>231480</v>
      </c>
      <c r="F1268" s="29">
        <f>+F1269+F1270</f>
        <v>0</v>
      </c>
      <c r="G1268" s="324"/>
      <c r="H1268" s="172">
        <f t="shared" si="304"/>
        <v>231480</v>
      </c>
      <c r="I1268" s="228">
        <f>+I1269+I1270</f>
        <v>0</v>
      </c>
      <c r="J1268" s="201"/>
      <c r="K1268" s="201">
        <f>+K1269+K1270</f>
        <v>8000</v>
      </c>
      <c r="L1268" s="201">
        <f>+L1269+L1270</f>
        <v>239480</v>
      </c>
      <c r="M1268" s="201">
        <f>+M1269+M1270</f>
        <v>212916.19</v>
      </c>
      <c r="N1268" s="87">
        <f>+N1269+N1270</f>
        <v>268747</v>
      </c>
      <c r="O1268" s="143"/>
      <c r="P1268" s="185"/>
      <c r="Q1268" s="170"/>
      <c r="R1268"/>
      <c r="S1268"/>
      <c r="T1268"/>
      <c r="U1268"/>
    </row>
    <row r="1269" spans="1:21" ht="14.1" customHeight="1" x14ac:dyDescent="0.2">
      <c r="A1269" s="53"/>
      <c r="B1269" s="54">
        <v>50</v>
      </c>
      <c r="C1269" s="55" t="s">
        <v>138</v>
      </c>
      <c r="D1269" s="35">
        <v>176331</v>
      </c>
      <c r="E1269" s="172">
        <v>206480</v>
      </c>
      <c r="F1269" s="28"/>
      <c r="G1269" s="324"/>
      <c r="H1269" s="172">
        <f t="shared" si="304"/>
        <v>206480</v>
      </c>
      <c r="I1269" s="230"/>
      <c r="J1269" s="173"/>
      <c r="K1269" s="173"/>
      <c r="L1269" s="173">
        <v>206480</v>
      </c>
      <c r="M1269" s="173">
        <v>181882.43</v>
      </c>
      <c r="N1269" s="87">
        <v>225747</v>
      </c>
      <c r="P1269" s="185"/>
      <c r="Q1269" s="170"/>
      <c r="R1269"/>
      <c r="S1269"/>
      <c r="T1269"/>
      <c r="U1269"/>
    </row>
    <row r="1270" spans="1:21" ht="14.1" customHeight="1" x14ac:dyDescent="0.2">
      <c r="A1270" s="53"/>
      <c r="B1270" s="54">
        <v>55</v>
      </c>
      <c r="C1270" s="55" t="s">
        <v>550</v>
      </c>
      <c r="D1270" s="72">
        <f>SUM(D1271:D1280)</f>
        <v>24578</v>
      </c>
      <c r="E1270" s="172">
        <f>+E1271+E1272+E1274+E1275+E1276+E1277</f>
        <v>25000</v>
      </c>
      <c r="F1270" s="28"/>
      <c r="G1270" s="324"/>
      <c r="H1270" s="172">
        <f t="shared" si="304"/>
        <v>25000</v>
      </c>
      <c r="I1270" s="230"/>
      <c r="J1270" s="173"/>
      <c r="K1270" s="173">
        <f>+K1271+K1272+K1273+K1274+K1275+K1276+K1277+K1278+K1279+K1280+K1281</f>
        <v>8000</v>
      </c>
      <c r="L1270" s="173">
        <f t="shared" ref="L1270:M1270" si="306">+L1271+L1272+L1273+L1274+L1275+L1276+L1277+L1278+L1279+L1280+L1281</f>
        <v>33000</v>
      </c>
      <c r="M1270" s="173">
        <f t="shared" si="306"/>
        <v>31033.760000000002</v>
      </c>
      <c r="N1270" s="87">
        <f>+N1271+N1272+N1273+N1274+N1275+N1276+N1277+N1278+N1280+N1281</f>
        <v>43000</v>
      </c>
      <c r="P1270" s="185"/>
      <c r="Q1270" s="170"/>
      <c r="R1270"/>
      <c r="S1270"/>
      <c r="T1270"/>
      <c r="U1270"/>
    </row>
    <row r="1271" spans="1:21" ht="14.1" customHeight="1" x14ac:dyDescent="0.2">
      <c r="A1271" s="53"/>
      <c r="B1271" s="54">
        <v>5500</v>
      </c>
      <c r="C1271" s="55" t="s">
        <v>151</v>
      </c>
      <c r="D1271" s="72">
        <v>698</v>
      </c>
      <c r="E1271" s="172">
        <v>2000</v>
      </c>
      <c r="F1271" s="28"/>
      <c r="G1271" s="324"/>
      <c r="H1271" s="172">
        <f t="shared" si="304"/>
        <v>2000</v>
      </c>
      <c r="I1271" s="230"/>
      <c r="J1271" s="173"/>
      <c r="K1271" s="173"/>
      <c r="L1271" s="173">
        <v>2000</v>
      </c>
      <c r="M1271" s="173">
        <v>873</v>
      </c>
      <c r="N1271" s="88">
        <v>2000</v>
      </c>
      <c r="P1271" s="185"/>
      <c r="Q1271" s="170"/>
      <c r="R1271"/>
      <c r="S1271"/>
      <c r="T1271"/>
      <c r="U1271"/>
    </row>
    <row r="1272" spans="1:21" ht="14.1" customHeight="1" x14ac:dyDescent="0.2">
      <c r="A1272" s="53"/>
      <c r="B1272" s="54">
        <v>5504</v>
      </c>
      <c r="C1272" s="55" t="s">
        <v>154</v>
      </c>
      <c r="D1272" s="72">
        <v>1373</v>
      </c>
      <c r="E1272" s="172">
        <v>4000</v>
      </c>
      <c r="F1272" s="28"/>
      <c r="G1272" s="324"/>
      <c r="H1272" s="172">
        <f t="shared" si="304"/>
        <v>4000</v>
      </c>
      <c r="I1272" s="230"/>
      <c r="J1272" s="173"/>
      <c r="K1272" s="173"/>
      <c r="L1272" s="173">
        <v>4000</v>
      </c>
      <c r="M1272" s="173">
        <v>1270</v>
      </c>
      <c r="N1272" s="88">
        <v>4000</v>
      </c>
      <c r="P1272" s="185"/>
      <c r="Q1272" s="170"/>
      <c r="R1272"/>
      <c r="S1272"/>
      <c r="T1272"/>
      <c r="U1272"/>
    </row>
    <row r="1273" spans="1:21" ht="14.1" customHeight="1" x14ac:dyDescent="0.2">
      <c r="A1273" s="53"/>
      <c r="B1273" s="54">
        <v>5511</v>
      </c>
      <c r="C1273" s="55" t="s">
        <v>146</v>
      </c>
      <c r="D1273" s="72">
        <v>144</v>
      </c>
      <c r="E1273" s="172"/>
      <c r="F1273" s="28"/>
      <c r="G1273" s="324"/>
      <c r="H1273" s="172"/>
      <c r="I1273" s="230"/>
      <c r="J1273" s="173"/>
      <c r="K1273" s="173">
        <v>8000</v>
      </c>
      <c r="L1273" s="173">
        <v>8000</v>
      </c>
      <c r="M1273" s="173">
        <v>8116</v>
      </c>
      <c r="N1273" s="88">
        <v>0</v>
      </c>
      <c r="P1273" s="185"/>
      <c r="Q1273" s="170"/>
      <c r="R1273"/>
      <c r="S1273"/>
      <c r="T1273"/>
      <c r="U1273"/>
    </row>
    <row r="1274" spans="1:21" ht="14.1" customHeight="1" x14ac:dyDescent="0.2">
      <c r="A1274" s="53"/>
      <c r="B1274" s="54">
        <v>5513</v>
      </c>
      <c r="C1274" s="55" t="s">
        <v>463</v>
      </c>
      <c r="D1274" s="72">
        <v>14046</v>
      </c>
      <c r="E1274" s="172">
        <v>14000</v>
      </c>
      <c r="F1274" s="28"/>
      <c r="G1274" s="324"/>
      <c r="H1274" s="172">
        <f t="shared" si="304"/>
        <v>14000</v>
      </c>
      <c r="I1274" s="230"/>
      <c r="J1274" s="173"/>
      <c r="K1274" s="173"/>
      <c r="L1274" s="173">
        <v>14000</v>
      </c>
      <c r="M1274" s="173">
        <v>10761</v>
      </c>
      <c r="N1274" s="88">
        <v>25000</v>
      </c>
      <c r="P1274" s="185"/>
      <c r="Q1274" s="170"/>
      <c r="R1274"/>
      <c r="S1274"/>
      <c r="T1274"/>
      <c r="U1274"/>
    </row>
    <row r="1275" spans="1:21" ht="14.1" customHeight="1" x14ac:dyDescent="0.2">
      <c r="A1275" s="53"/>
      <c r="B1275" s="54">
        <v>5514</v>
      </c>
      <c r="C1275" s="55" t="s">
        <v>147</v>
      </c>
      <c r="D1275" s="72">
        <v>6157</v>
      </c>
      <c r="E1275" s="172">
        <v>3000</v>
      </c>
      <c r="F1275" s="28"/>
      <c r="G1275" s="324"/>
      <c r="H1275" s="172">
        <f t="shared" si="304"/>
        <v>3000</v>
      </c>
      <c r="I1275" s="230"/>
      <c r="J1275" s="173"/>
      <c r="K1275" s="173"/>
      <c r="L1275" s="173">
        <v>3000</v>
      </c>
      <c r="M1275" s="173">
        <v>864.5</v>
      </c>
      <c r="N1275" s="88">
        <v>3000</v>
      </c>
      <c r="P1275" s="185"/>
      <c r="Q1275" s="170"/>
      <c r="R1275"/>
      <c r="S1275"/>
      <c r="T1275"/>
      <c r="U1275"/>
    </row>
    <row r="1276" spans="1:21" ht="14.1" customHeight="1" x14ac:dyDescent="0.2">
      <c r="A1276" s="53"/>
      <c r="B1276" s="54">
        <v>5515</v>
      </c>
      <c r="C1276" s="55" t="s">
        <v>169</v>
      </c>
      <c r="D1276" s="72">
        <v>1018</v>
      </c>
      <c r="E1276" s="172">
        <v>1000</v>
      </c>
      <c r="F1276" s="28"/>
      <c r="G1276" s="324"/>
      <c r="H1276" s="172">
        <f t="shared" si="304"/>
        <v>1000</v>
      </c>
      <c r="I1276" s="230"/>
      <c r="J1276" s="173"/>
      <c r="K1276" s="173"/>
      <c r="L1276" s="173">
        <v>1000</v>
      </c>
      <c r="M1276" s="173">
        <v>1896.9</v>
      </c>
      <c r="N1276" s="88">
        <v>8000</v>
      </c>
      <c r="P1276" s="185"/>
      <c r="Q1276" s="170"/>
      <c r="R1276"/>
      <c r="S1276"/>
      <c r="T1276"/>
      <c r="U1276"/>
    </row>
    <row r="1277" spans="1:21" ht="14.1" customHeight="1" x14ac:dyDescent="0.2">
      <c r="A1277" s="53"/>
      <c r="B1277" s="54">
        <v>5522</v>
      </c>
      <c r="C1277" s="55" t="s">
        <v>173</v>
      </c>
      <c r="D1277" s="72">
        <v>468</v>
      </c>
      <c r="E1277" s="172">
        <v>1000</v>
      </c>
      <c r="F1277" s="28"/>
      <c r="G1277" s="324"/>
      <c r="H1277" s="172">
        <f t="shared" si="304"/>
        <v>1000</v>
      </c>
      <c r="I1277" s="230"/>
      <c r="J1277" s="173"/>
      <c r="K1277" s="173"/>
      <c r="L1277" s="173">
        <v>1000</v>
      </c>
      <c r="M1277" s="173">
        <v>2543.04</v>
      </c>
      <c r="N1277" s="88">
        <v>1000</v>
      </c>
      <c r="P1277" s="185"/>
      <c r="Q1277" s="170"/>
      <c r="R1277"/>
      <c r="S1277"/>
      <c r="T1277"/>
      <c r="U1277"/>
    </row>
    <row r="1278" spans="1:21" ht="14.1" customHeight="1" x14ac:dyDescent="0.2">
      <c r="A1278" s="53"/>
      <c r="B1278" s="54">
        <v>5525</v>
      </c>
      <c r="C1278" s="63" t="s">
        <v>175</v>
      </c>
      <c r="D1278" s="72">
        <v>85</v>
      </c>
      <c r="E1278" s="172"/>
      <c r="F1278" s="28"/>
      <c r="G1278" s="324"/>
      <c r="H1278" s="172"/>
      <c r="I1278" s="230"/>
      <c r="J1278" s="173"/>
      <c r="K1278" s="173"/>
      <c r="L1278" s="173">
        <v>0</v>
      </c>
      <c r="M1278" s="173">
        <v>167.76</v>
      </c>
      <c r="N1278" s="88">
        <v>0</v>
      </c>
      <c r="P1278" s="185"/>
      <c r="Q1278" s="170"/>
      <c r="R1278"/>
      <c r="S1278"/>
      <c r="T1278"/>
      <c r="U1278"/>
    </row>
    <row r="1279" spans="1:21" ht="14.1" customHeight="1" x14ac:dyDescent="0.2">
      <c r="A1279" s="53"/>
      <c r="B1279" s="54">
        <v>5526</v>
      </c>
      <c r="C1279" s="63" t="s">
        <v>536</v>
      </c>
      <c r="D1279" s="72"/>
      <c r="E1279" s="172"/>
      <c r="F1279" s="28"/>
      <c r="G1279" s="324"/>
      <c r="H1279" s="172"/>
      <c r="I1279" s="230"/>
      <c r="J1279" s="173"/>
      <c r="K1279" s="173"/>
      <c r="L1279" s="173">
        <v>0</v>
      </c>
      <c r="M1279" s="173">
        <v>525.29999999999995</v>
      </c>
      <c r="N1279" s="88"/>
      <c r="P1279" s="185"/>
      <c r="Q1279" s="170"/>
      <c r="R1279"/>
      <c r="S1279"/>
      <c r="T1279"/>
      <c r="U1279"/>
    </row>
    <row r="1280" spans="1:21" ht="14.1" customHeight="1" x14ac:dyDescent="0.2">
      <c r="A1280" s="53"/>
      <c r="B1280" s="54">
        <v>5540</v>
      </c>
      <c r="C1280" s="63" t="s">
        <v>148</v>
      </c>
      <c r="D1280" s="72">
        <v>589</v>
      </c>
      <c r="E1280" s="172"/>
      <c r="F1280" s="28"/>
      <c r="G1280" s="324"/>
      <c r="H1280" s="172"/>
      <c r="I1280" s="230"/>
      <c r="J1280" s="173"/>
      <c r="K1280" s="173"/>
      <c r="L1280" s="173">
        <v>0</v>
      </c>
      <c r="M1280" s="173">
        <v>4016.26</v>
      </c>
      <c r="N1280" s="88">
        <v>0</v>
      </c>
      <c r="P1280" s="185"/>
      <c r="Q1280" s="170"/>
      <c r="R1280"/>
      <c r="S1280"/>
      <c r="T1280"/>
      <c r="U1280"/>
    </row>
    <row r="1281" spans="1:21" ht="14.1" customHeight="1" x14ac:dyDescent="0.2">
      <c r="A1281" s="53"/>
      <c r="B1281" s="54">
        <v>601</v>
      </c>
      <c r="C1281" s="55" t="s">
        <v>580</v>
      </c>
      <c r="D1281" s="72">
        <v>213</v>
      </c>
      <c r="E1281" s="172"/>
      <c r="F1281" s="28"/>
      <c r="G1281" s="324"/>
      <c r="H1281" s="172"/>
      <c r="I1281" s="230"/>
      <c r="J1281" s="173"/>
      <c r="K1281" s="173"/>
      <c r="L1281" s="173"/>
      <c r="M1281" s="173"/>
      <c r="N1281" s="88">
        <v>0</v>
      </c>
      <c r="P1281" s="185"/>
      <c r="Q1281" s="170"/>
      <c r="R1281"/>
      <c r="S1281"/>
      <c r="T1281"/>
      <c r="U1281"/>
    </row>
    <row r="1282" spans="1:21" ht="14.1" customHeight="1" x14ac:dyDescent="0.2">
      <c r="A1282" s="53" t="s">
        <v>581</v>
      </c>
      <c r="B1282" s="54">
        <v>4138</v>
      </c>
      <c r="C1282" s="55" t="s">
        <v>582</v>
      </c>
      <c r="D1282" s="72">
        <v>5187</v>
      </c>
      <c r="E1282" s="172">
        <v>18000</v>
      </c>
      <c r="F1282" s="28"/>
      <c r="G1282" s="324"/>
      <c r="H1282" s="172" t="s">
        <v>462</v>
      </c>
      <c r="I1282" s="230"/>
      <c r="J1282" s="173"/>
      <c r="K1282" s="173">
        <v>-18000</v>
      </c>
      <c r="L1282" s="173">
        <v>0</v>
      </c>
      <c r="M1282" s="173">
        <v>0</v>
      </c>
      <c r="N1282" s="88">
        <v>0</v>
      </c>
      <c r="P1282" s="185"/>
      <c r="Q1282" s="170"/>
      <c r="R1282"/>
      <c r="S1282"/>
      <c r="T1282"/>
      <c r="U1282"/>
    </row>
    <row r="1283" spans="1:21" ht="14.1" customHeight="1" x14ac:dyDescent="0.2">
      <c r="A1283" s="53" t="s">
        <v>583</v>
      </c>
      <c r="B1283" s="54">
        <v>4138</v>
      </c>
      <c r="C1283" s="55" t="s">
        <v>700</v>
      </c>
      <c r="D1283" s="72">
        <v>14000</v>
      </c>
      <c r="E1283" s="172">
        <v>15000</v>
      </c>
      <c r="F1283" s="28"/>
      <c r="G1283" s="324"/>
      <c r="H1283" s="172">
        <f t="shared" si="304"/>
        <v>15000</v>
      </c>
      <c r="I1283" s="230"/>
      <c r="J1283" s="173">
        <v>25000</v>
      </c>
      <c r="K1283" s="173"/>
      <c r="L1283" s="173">
        <v>40000</v>
      </c>
      <c r="M1283" s="173">
        <v>37375</v>
      </c>
      <c r="N1283" s="88">
        <v>35000</v>
      </c>
      <c r="P1283" s="185"/>
      <c r="Q1283" s="170"/>
      <c r="R1283"/>
      <c r="S1283"/>
      <c r="T1283"/>
      <c r="U1283"/>
    </row>
    <row r="1284" spans="1:21" ht="14.1" customHeight="1" x14ac:dyDescent="0.2">
      <c r="A1284" s="53" t="s">
        <v>584</v>
      </c>
      <c r="B1284" s="54">
        <v>4138</v>
      </c>
      <c r="C1284" s="55" t="s">
        <v>585</v>
      </c>
      <c r="D1284" s="72">
        <v>25117</v>
      </c>
      <c r="E1284" s="172">
        <v>20000</v>
      </c>
      <c r="F1284" s="28"/>
      <c r="G1284" s="324"/>
      <c r="H1284" s="172">
        <f t="shared" si="304"/>
        <v>20000</v>
      </c>
      <c r="I1284" s="230"/>
      <c r="J1284" s="173"/>
      <c r="K1284" s="173"/>
      <c r="L1284" s="173">
        <v>20000</v>
      </c>
      <c r="M1284" s="173">
        <v>4897</v>
      </c>
      <c r="N1284" s="88">
        <v>20000</v>
      </c>
      <c r="P1284" s="185"/>
      <c r="Q1284" s="170"/>
      <c r="R1284"/>
      <c r="S1284"/>
      <c r="T1284"/>
      <c r="U1284"/>
    </row>
    <row r="1285" spans="1:21" s="2" customFormat="1" ht="14.1" customHeight="1" x14ac:dyDescent="0.2">
      <c r="A1285" s="48" t="s">
        <v>130</v>
      </c>
      <c r="B1285" s="49"/>
      <c r="C1285" s="50" t="s">
        <v>586</v>
      </c>
      <c r="D1285" s="52">
        <f t="shared" ref="D1285:N1285" si="307">+D100+D143+D146+D149+D213+D232+D277+D283+D762+D1184</f>
        <v>15946840</v>
      </c>
      <c r="E1285" s="58">
        <f t="shared" si="307"/>
        <v>17348168</v>
      </c>
      <c r="F1285" s="58">
        <f t="shared" si="307"/>
        <v>1277168</v>
      </c>
      <c r="G1285" s="51">
        <f t="shared" si="307"/>
        <v>533273</v>
      </c>
      <c r="H1285" s="58">
        <f t="shared" si="307"/>
        <v>17097386</v>
      </c>
      <c r="I1285" s="328">
        <f t="shared" si="307"/>
        <v>-331282</v>
      </c>
      <c r="J1285" s="51">
        <f t="shared" si="307"/>
        <v>-314873</v>
      </c>
      <c r="K1285" s="51">
        <f t="shared" si="307"/>
        <v>290157</v>
      </c>
      <c r="L1285" s="51">
        <f t="shared" si="307"/>
        <v>17074566</v>
      </c>
      <c r="M1285" s="51">
        <f t="shared" si="307"/>
        <v>14599414.48</v>
      </c>
      <c r="N1285" s="77">
        <f t="shared" si="307"/>
        <v>17762143</v>
      </c>
      <c r="O1285" s="143"/>
      <c r="P1285" s="185"/>
      <c r="Q1285" s="170"/>
      <c r="R1285"/>
      <c r="S1285"/>
      <c r="T1285"/>
      <c r="U1285"/>
    </row>
    <row r="1286" spans="1:21" s="2" customFormat="1" ht="14.1" customHeight="1" x14ac:dyDescent="0.2">
      <c r="A1286" s="48"/>
      <c r="B1286" s="49"/>
      <c r="C1286" s="50" t="s">
        <v>587</v>
      </c>
      <c r="D1286" s="52">
        <f t="shared" ref="D1286:N1286" si="308">+D94-D1285</f>
        <v>2432647.3200000003</v>
      </c>
      <c r="E1286" s="58">
        <f t="shared" si="308"/>
        <v>1579112</v>
      </c>
      <c r="F1286" s="58">
        <f t="shared" si="308"/>
        <v>-1277168</v>
      </c>
      <c r="G1286" s="51">
        <f t="shared" si="308"/>
        <v>-19460553</v>
      </c>
      <c r="H1286" s="58">
        <f t="shared" si="308"/>
        <v>3227824</v>
      </c>
      <c r="I1286" s="328">
        <f t="shared" si="308"/>
        <v>1729212</v>
      </c>
      <c r="J1286" s="51">
        <f t="shared" si="308"/>
        <v>-58054</v>
      </c>
      <c r="K1286" s="51">
        <f t="shared" si="308"/>
        <v>-288280</v>
      </c>
      <c r="L1286" s="51">
        <f t="shared" si="308"/>
        <v>2879594</v>
      </c>
      <c r="M1286" s="51">
        <f t="shared" si="308"/>
        <v>4614544.7699999996</v>
      </c>
      <c r="N1286" s="77">
        <f t="shared" si="308"/>
        <v>2505233</v>
      </c>
      <c r="O1286" s="143"/>
      <c r="P1286" s="185"/>
      <c r="Q1286" s="170"/>
      <c r="R1286"/>
      <c r="S1286"/>
      <c r="T1286"/>
      <c r="U1286"/>
    </row>
    <row r="1287" spans="1:21" s="2" customFormat="1" ht="14.1" customHeight="1" x14ac:dyDescent="0.2">
      <c r="A1287" s="53"/>
      <c r="B1287" s="54"/>
      <c r="C1287" s="363"/>
      <c r="D1287" s="364"/>
      <c r="E1287" s="168"/>
      <c r="F1287" s="29"/>
      <c r="G1287" s="29"/>
      <c r="H1287" s="172"/>
      <c r="I1287" s="168"/>
      <c r="J1287" s="168"/>
      <c r="K1287" s="168"/>
      <c r="L1287" s="168"/>
      <c r="M1287" s="168"/>
      <c r="N1287" s="87"/>
      <c r="O1287" s="143"/>
      <c r="P1287" s="185"/>
      <c r="Q1287" s="170"/>
      <c r="R1287"/>
      <c r="S1287"/>
      <c r="T1287"/>
      <c r="U1287"/>
    </row>
    <row r="1288" spans="1:21" s="2" customFormat="1" ht="14.1" customHeight="1" x14ac:dyDescent="0.2">
      <c r="A1288" s="59"/>
      <c r="B1288" s="54"/>
      <c r="C1288" s="365"/>
      <c r="D1288" s="28"/>
      <c r="E1288" s="168"/>
      <c r="F1288" s="29"/>
      <c r="G1288" s="29"/>
      <c r="H1288" s="172"/>
      <c r="I1288" s="168"/>
      <c r="J1288" s="168"/>
      <c r="K1288" s="168"/>
      <c r="L1288" s="168"/>
      <c r="M1288" s="168"/>
      <c r="N1288" s="87"/>
      <c r="O1288" s="143"/>
      <c r="P1288" s="185"/>
      <c r="Q1288" s="170"/>
      <c r="R1288"/>
      <c r="S1288"/>
      <c r="T1288"/>
      <c r="U1288"/>
    </row>
    <row r="1289" spans="1:21" ht="14.1" customHeight="1" x14ac:dyDescent="0.2">
      <c r="A1289" s="239" t="s">
        <v>588</v>
      </c>
      <c r="B1289" s="49"/>
      <c r="C1289" s="151" t="s">
        <v>589</v>
      </c>
      <c r="D1289" s="366"/>
      <c r="E1289" s="57"/>
      <c r="F1289" s="57"/>
      <c r="G1289" s="57"/>
      <c r="H1289" s="57">
        <f t="shared" ref="H1289:H1335" si="309">E1289+I1289</f>
        <v>0</v>
      </c>
      <c r="I1289" s="57"/>
      <c r="J1289" s="57"/>
      <c r="K1289" s="57"/>
      <c r="L1289" s="57"/>
      <c r="M1289" s="57"/>
      <c r="N1289" s="77"/>
      <c r="P1289" s="185"/>
      <c r="Q1289" s="170"/>
      <c r="R1289"/>
      <c r="S1289"/>
      <c r="T1289"/>
      <c r="U1289"/>
    </row>
    <row r="1290" spans="1:21" ht="14.1" customHeight="1" x14ac:dyDescent="0.2">
      <c r="A1290" s="78">
        <v>3502</v>
      </c>
      <c r="B1290" s="79"/>
      <c r="C1290" s="80" t="s">
        <v>590</v>
      </c>
      <c r="D1290" s="86">
        <f>SUM(D1291:D1300)</f>
        <v>849690</v>
      </c>
      <c r="E1290" s="86">
        <f>SUM(E1291:E1300)</f>
        <v>2343000</v>
      </c>
      <c r="F1290" s="86">
        <f t="shared" ref="F1290:I1290" si="310">SUM(F1291:F1300)</f>
        <v>0</v>
      </c>
      <c r="G1290" s="86">
        <f t="shared" si="310"/>
        <v>-18000</v>
      </c>
      <c r="H1290" s="90">
        <f t="shared" si="310"/>
        <v>1943000</v>
      </c>
      <c r="I1290" s="289">
        <f t="shared" si="310"/>
        <v>-400000</v>
      </c>
      <c r="J1290" s="86">
        <f>SUM(J1291:J1303)</f>
        <v>1160827</v>
      </c>
      <c r="K1290" s="86">
        <f t="shared" ref="K1290:L1290" si="311">SUM(K1291:K1303)</f>
        <v>0</v>
      </c>
      <c r="L1290" s="86">
        <f t="shared" si="311"/>
        <v>3103827</v>
      </c>
      <c r="M1290" s="86">
        <f>SUM(M1291:M1303)</f>
        <v>2751135</v>
      </c>
      <c r="N1290" s="89">
        <f>+N1291+N1292+N1293+N1294+N1295+N1296+N1297+N1298+N1299+N1300+N1301+N1302+N1303</f>
        <v>425000</v>
      </c>
      <c r="P1290" s="185"/>
      <c r="Q1290" s="170"/>
      <c r="R1290"/>
      <c r="S1290"/>
      <c r="T1290"/>
      <c r="U1290"/>
    </row>
    <row r="1291" spans="1:21" ht="14.1" customHeight="1" x14ac:dyDescent="0.2">
      <c r="A1291" s="59"/>
      <c r="B1291" s="60"/>
      <c r="C1291" s="55" t="s">
        <v>591</v>
      </c>
      <c r="D1291" s="72">
        <v>332450</v>
      </c>
      <c r="E1291" s="173"/>
      <c r="F1291" s="72"/>
      <c r="G1291" s="324">
        <f t="shared" ref="G1291:G1295" si="312">F1291-E1291</f>
        <v>0</v>
      </c>
      <c r="H1291" s="172">
        <f t="shared" si="309"/>
        <v>0</v>
      </c>
      <c r="I1291" s="230"/>
      <c r="J1291" s="173"/>
      <c r="K1291" s="173"/>
      <c r="L1291" s="173"/>
      <c r="M1291" s="173"/>
      <c r="N1291" s="87"/>
      <c r="P1291" s="185"/>
      <c r="Q1291" s="170"/>
      <c r="R1291"/>
      <c r="S1291"/>
      <c r="T1291"/>
      <c r="U1291"/>
    </row>
    <row r="1292" spans="1:21" ht="14.1" customHeight="1" x14ac:dyDescent="0.2">
      <c r="A1292" s="145"/>
      <c r="B1292" s="54">
        <v>350201</v>
      </c>
      <c r="C1292" s="55" t="s">
        <v>592</v>
      </c>
      <c r="D1292" s="72">
        <v>0</v>
      </c>
      <c r="E1292" s="173">
        <v>300000</v>
      </c>
      <c r="F1292" s="146"/>
      <c r="G1292" s="324"/>
      <c r="H1292" s="172">
        <f t="shared" si="309"/>
        <v>300000</v>
      </c>
      <c r="I1292" s="230"/>
      <c r="J1292" s="173">
        <v>-83567</v>
      </c>
      <c r="K1292" s="173"/>
      <c r="L1292" s="173">
        <f>+J1292+H1292</f>
        <v>216433</v>
      </c>
      <c r="M1292" s="173"/>
      <c r="N1292" s="87"/>
      <c r="P1292" s="185"/>
      <c r="Q1292" s="170"/>
      <c r="R1292"/>
      <c r="S1292"/>
      <c r="T1292"/>
      <c r="U1292"/>
    </row>
    <row r="1293" spans="1:21" ht="14.1" customHeight="1" x14ac:dyDescent="0.2">
      <c r="A1293" s="53"/>
      <c r="B1293" s="54"/>
      <c r="C1293" s="55" t="s">
        <v>593</v>
      </c>
      <c r="D1293" s="72">
        <v>0</v>
      </c>
      <c r="E1293" s="173">
        <v>18000</v>
      </c>
      <c r="F1293" s="146"/>
      <c r="G1293" s="324">
        <f t="shared" si="312"/>
        <v>-18000</v>
      </c>
      <c r="H1293" s="172">
        <f t="shared" si="309"/>
        <v>18000</v>
      </c>
      <c r="I1293" s="230"/>
      <c r="J1293" s="173"/>
      <c r="K1293" s="173"/>
      <c r="L1293" s="173">
        <f t="shared" ref="L1293:L1303" si="313">+J1293+H1293</f>
        <v>18000</v>
      </c>
      <c r="M1293" s="173"/>
      <c r="N1293" s="87"/>
      <c r="P1293" s="185"/>
      <c r="Q1293" s="170"/>
      <c r="R1293"/>
      <c r="S1293"/>
      <c r="T1293"/>
      <c r="U1293"/>
    </row>
    <row r="1294" spans="1:21" ht="14.1" customHeight="1" x14ac:dyDescent="0.2">
      <c r="A1294" s="53"/>
      <c r="B1294" s="54"/>
      <c r="C1294" s="55" t="s">
        <v>594</v>
      </c>
      <c r="D1294" s="72">
        <v>64457</v>
      </c>
      <c r="E1294" s="173">
        <v>2000000</v>
      </c>
      <c r="F1294" s="146"/>
      <c r="G1294" s="324"/>
      <c r="H1294" s="172">
        <f t="shared" si="309"/>
        <v>1500000</v>
      </c>
      <c r="I1294" s="230">
        <v>-500000</v>
      </c>
      <c r="J1294" s="173">
        <v>456394</v>
      </c>
      <c r="K1294" s="173"/>
      <c r="L1294" s="173">
        <f t="shared" si="313"/>
        <v>1956394</v>
      </c>
      <c r="M1294" s="173">
        <v>1838135</v>
      </c>
      <c r="N1294" s="87"/>
      <c r="P1294" s="185"/>
      <c r="Q1294" s="170"/>
      <c r="R1294"/>
      <c r="S1294"/>
      <c r="T1294"/>
      <c r="U1294"/>
    </row>
    <row r="1295" spans="1:21" ht="14.1" customHeight="1" x14ac:dyDescent="0.2">
      <c r="A1295" s="53"/>
      <c r="B1295" s="54"/>
      <c r="C1295" s="55" t="s">
        <v>595</v>
      </c>
      <c r="D1295" s="72">
        <v>300000</v>
      </c>
      <c r="E1295" s="227"/>
      <c r="F1295" s="146"/>
      <c r="G1295" s="324">
        <f t="shared" si="312"/>
        <v>0</v>
      </c>
      <c r="H1295" s="172">
        <f t="shared" si="309"/>
        <v>0</v>
      </c>
      <c r="I1295" s="230"/>
      <c r="J1295" s="173"/>
      <c r="K1295" s="173"/>
      <c r="L1295" s="173">
        <f t="shared" si="313"/>
        <v>0</v>
      </c>
      <c r="M1295" s="173"/>
      <c r="N1295" s="87"/>
      <c r="P1295" s="185"/>
      <c r="Q1295" s="170"/>
      <c r="R1295"/>
      <c r="S1295"/>
      <c r="T1295"/>
      <c r="U1295"/>
    </row>
    <row r="1296" spans="1:21" ht="14.1" customHeight="1" x14ac:dyDescent="0.2">
      <c r="A1296" s="53"/>
      <c r="B1296" s="54"/>
      <c r="C1296" s="55" t="s">
        <v>596</v>
      </c>
      <c r="D1296" s="72">
        <v>100000</v>
      </c>
      <c r="E1296" s="227">
        <v>0</v>
      </c>
      <c r="F1296" s="146"/>
      <c r="G1296" s="324"/>
      <c r="H1296" s="172">
        <f t="shared" si="309"/>
        <v>0</v>
      </c>
      <c r="I1296" s="230"/>
      <c r="J1296" s="173">
        <v>-25000</v>
      </c>
      <c r="K1296" s="173"/>
      <c r="L1296" s="173">
        <f t="shared" si="313"/>
        <v>-25000</v>
      </c>
      <c r="M1296" s="173">
        <v>-25000</v>
      </c>
      <c r="N1296" s="87"/>
      <c r="P1296" s="185"/>
      <c r="Q1296" s="170"/>
      <c r="R1296"/>
      <c r="S1296"/>
      <c r="T1296"/>
      <c r="U1296"/>
    </row>
    <row r="1297" spans="1:21" ht="14.1" customHeight="1" x14ac:dyDescent="0.2">
      <c r="A1297" s="53"/>
      <c r="B1297" s="54"/>
      <c r="C1297" s="55" t="s">
        <v>597</v>
      </c>
      <c r="D1297" s="72"/>
      <c r="E1297" s="227"/>
      <c r="F1297" s="146"/>
      <c r="G1297" s="324"/>
      <c r="H1297" s="172"/>
      <c r="I1297" s="230"/>
      <c r="J1297" s="173">
        <v>200000</v>
      </c>
      <c r="K1297" s="173"/>
      <c r="L1297" s="173">
        <f t="shared" si="313"/>
        <v>200000</v>
      </c>
      <c r="M1297" s="173">
        <v>200000</v>
      </c>
      <c r="N1297" s="87"/>
      <c r="O1297" s="279"/>
      <c r="P1297" s="185"/>
      <c r="Q1297" s="170"/>
      <c r="R1297"/>
      <c r="S1297"/>
      <c r="T1297"/>
      <c r="U1297"/>
    </row>
    <row r="1298" spans="1:21" ht="14.1" customHeight="1" x14ac:dyDescent="0.2">
      <c r="A1298" s="53"/>
      <c r="B1298" s="54"/>
      <c r="C1298" s="55" t="s">
        <v>598</v>
      </c>
      <c r="D1298" s="72"/>
      <c r="E1298" s="227"/>
      <c r="F1298" s="146"/>
      <c r="G1298" s="324"/>
      <c r="H1298" s="172"/>
      <c r="I1298" s="230"/>
      <c r="J1298" s="173"/>
      <c r="K1298" s="173"/>
      <c r="L1298" s="173">
        <f t="shared" si="313"/>
        <v>0</v>
      </c>
      <c r="M1298" s="173"/>
      <c r="N1298" s="88">
        <v>100000</v>
      </c>
      <c r="O1298" s="279"/>
      <c r="P1298" s="185"/>
      <c r="Q1298" s="170"/>
      <c r="R1298"/>
      <c r="S1298"/>
      <c r="T1298"/>
      <c r="U1298"/>
    </row>
    <row r="1299" spans="1:21" ht="14.1" customHeight="1" x14ac:dyDescent="0.2">
      <c r="A1299" s="53"/>
      <c r="B1299" s="54"/>
      <c r="C1299" s="55" t="s">
        <v>599</v>
      </c>
      <c r="D1299" s="72">
        <v>52783</v>
      </c>
      <c r="E1299" s="227"/>
      <c r="F1299" s="146"/>
      <c r="G1299" s="324"/>
      <c r="H1299" s="172">
        <f t="shared" si="309"/>
        <v>100000</v>
      </c>
      <c r="I1299" s="230">
        <v>100000</v>
      </c>
      <c r="J1299" s="173">
        <v>-17000</v>
      </c>
      <c r="K1299" s="173"/>
      <c r="L1299" s="173">
        <f t="shared" si="313"/>
        <v>83000</v>
      </c>
      <c r="M1299" s="173">
        <v>83000</v>
      </c>
      <c r="N1299" s="88">
        <v>100000</v>
      </c>
      <c r="O1299" s="279"/>
      <c r="P1299" s="185"/>
      <c r="Q1299" s="170"/>
      <c r="R1299"/>
      <c r="S1299"/>
      <c r="T1299"/>
      <c r="U1299"/>
    </row>
    <row r="1300" spans="1:21" ht="14.1" customHeight="1" x14ac:dyDescent="0.2">
      <c r="A1300" s="53"/>
      <c r="B1300" s="54"/>
      <c r="C1300" s="55" t="s">
        <v>600</v>
      </c>
      <c r="D1300" s="72">
        <v>0</v>
      </c>
      <c r="E1300" s="173">
        <v>25000</v>
      </c>
      <c r="F1300" s="146"/>
      <c r="G1300" s="323"/>
      <c r="H1300" s="172">
        <f t="shared" si="309"/>
        <v>25000</v>
      </c>
      <c r="I1300" s="230"/>
      <c r="J1300" s="173"/>
      <c r="K1300" s="173"/>
      <c r="L1300" s="173">
        <f t="shared" si="313"/>
        <v>25000</v>
      </c>
      <c r="M1300" s="173">
        <v>25000</v>
      </c>
      <c r="N1300" s="88">
        <v>25000</v>
      </c>
      <c r="O1300" s="279"/>
      <c r="P1300" s="185"/>
      <c r="Q1300" s="170"/>
      <c r="R1300"/>
      <c r="S1300"/>
      <c r="T1300"/>
      <c r="U1300"/>
    </row>
    <row r="1301" spans="1:21" ht="14.1" customHeight="1" x14ac:dyDescent="0.2">
      <c r="A1301" s="53"/>
      <c r="B1301" s="54"/>
      <c r="C1301" s="55" t="s">
        <v>601</v>
      </c>
      <c r="D1301" s="72"/>
      <c r="E1301" s="227"/>
      <c r="F1301" s="146"/>
      <c r="G1301" s="28"/>
      <c r="H1301" s="172"/>
      <c r="I1301" s="230"/>
      <c r="J1301" s="173"/>
      <c r="K1301" s="173"/>
      <c r="L1301" s="173">
        <f t="shared" si="313"/>
        <v>0</v>
      </c>
      <c r="M1301" s="173"/>
      <c r="N1301" s="88">
        <v>200000</v>
      </c>
      <c r="O1301" s="279"/>
      <c r="P1301" s="185"/>
      <c r="Q1301" s="170"/>
      <c r="R1301"/>
      <c r="S1301"/>
      <c r="T1301"/>
      <c r="U1301"/>
    </row>
    <row r="1302" spans="1:21" ht="14.1" customHeight="1" x14ac:dyDescent="0.2">
      <c r="A1302" s="53"/>
      <c r="B1302" s="54"/>
      <c r="C1302" s="55" t="s">
        <v>398</v>
      </c>
      <c r="D1302" s="72"/>
      <c r="E1302" s="227"/>
      <c r="F1302" s="146"/>
      <c r="G1302" s="28"/>
      <c r="H1302" s="172"/>
      <c r="I1302" s="230"/>
      <c r="J1302" s="173"/>
      <c r="K1302" s="173"/>
      <c r="L1302" s="173">
        <f t="shared" si="313"/>
        <v>0</v>
      </c>
      <c r="M1302" s="173"/>
      <c r="N1302" s="88"/>
      <c r="O1302" s="279"/>
      <c r="P1302" s="185"/>
      <c r="Q1302" s="170"/>
      <c r="R1302"/>
      <c r="S1302"/>
      <c r="T1302"/>
      <c r="U1302"/>
    </row>
    <row r="1303" spans="1:21" ht="14.1" customHeight="1" x14ac:dyDescent="0.2">
      <c r="A1303" s="53"/>
      <c r="B1303" s="54"/>
      <c r="C1303" s="55" t="s">
        <v>602</v>
      </c>
      <c r="D1303" s="72"/>
      <c r="E1303" s="227"/>
      <c r="F1303" s="146"/>
      <c r="G1303" s="28"/>
      <c r="H1303" s="172"/>
      <c r="I1303" s="230"/>
      <c r="J1303" s="173">
        <v>630000</v>
      </c>
      <c r="K1303" s="173"/>
      <c r="L1303" s="173">
        <f t="shared" si="313"/>
        <v>630000</v>
      </c>
      <c r="M1303" s="173">
        <v>630000</v>
      </c>
      <c r="N1303" s="88"/>
      <c r="O1303" s="279"/>
      <c r="P1303" s="185"/>
      <c r="Q1303" s="170"/>
      <c r="R1303"/>
      <c r="S1303"/>
      <c r="T1303"/>
      <c r="U1303"/>
    </row>
    <row r="1304" spans="1:21" ht="14.1" customHeight="1" x14ac:dyDescent="0.2">
      <c r="A1304" s="78">
        <v>4502</v>
      </c>
      <c r="B1304" s="79"/>
      <c r="C1304" s="80" t="s">
        <v>603</v>
      </c>
      <c r="D1304" s="86">
        <f>SUM(D1307:D1310)</f>
        <v>-233161</v>
      </c>
      <c r="E1304" s="86">
        <f>SUM(E1307:E1310)</f>
        <v>-341000</v>
      </c>
      <c r="F1304" s="86">
        <f>SUM(F1307:F1310)</f>
        <v>0</v>
      </c>
      <c r="G1304" s="86">
        <f>SUM(G1307:G1310)</f>
        <v>0</v>
      </c>
      <c r="H1304" s="90">
        <f t="shared" ref="H1304:M1304" si="314">SUM(H1305:H1310)</f>
        <v>-739144</v>
      </c>
      <c r="I1304" s="289">
        <f t="shared" si="314"/>
        <v>-398144</v>
      </c>
      <c r="J1304" s="86">
        <f t="shared" si="314"/>
        <v>-102613</v>
      </c>
      <c r="K1304" s="86">
        <f t="shared" si="314"/>
        <v>-27600</v>
      </c>
      <c r="L1304" s="86">
        <f t="shared" si="314"/>
        <v>-869357</v>
      </c>
      <c r="M1304" s="86">
        <f t="shared" si="314"/>
        <v>-619663</v>
      </c>
      <c r="N1304" s="89">
        <f>+N1305+N1306+N1307+N1308+N1309+N1310</f>
        <v>-659975</v>
      </c>
      <c r="O1304" s="279"/>
      <c r="P1304" s="185"/>
      <c r="Q1304" s="170"/>
      <c r="R1304"/>
      <c r="S1304"/>
      <c r="T1304"/>
      <c r="U1304"/>
    </row>
    <row r="1305" spans="1:21" ht="14.1" customHeight="1" x14ac:dyDescent="0.2">
      <c r="A1305" s="165"/>
      <c r="B1305" s="166"/>
      <c r="C1305" s="204" t="s">
        <v>604</v>
      </c>
      <c r="D1305" s="201"/>
      <c r="E1305" s="201"/>
      <c r="F1305" s="168"/>
      <c r="G1305" s="168"/>
      <c r="H1305" s="172">
        <f t="shared" si="309"/>
        <v>-398144</v>
      </c>
      <c r="I1305" s="168">
        <v>-398144</v>
      </c>
      <c r="J1305" s="201">
        <v>65507</v>
      </c>
      <c r="K1305" s="201"/>
      <c r="L1305" s="201">
        <f>+J1305+I1305</f>
        <v>-332637</v>
      </c>
      <c r="M1305" s="201">
        <v>-332637</v>
      </c>
      <c r="N1305" s="88">
        <v>-303975</v>
      </c>
      <c r="O1305" s="279"/>
      <c r="P1305" s="185"/>
      <c r="Q1305" s="170"/>
      <c r="R1305"/>
      <c r="S1305"/>
      <c r="T1305"/>
      <c r="U1305"/>
    </row>
    <row r="1306" spans="1:21" ht="14.1" customHeight="1" x14ac:dyDescent="0.2">
      <c r="A1306" s="165" t="s">
        <v>605</v>
      </c>
      <c r="B1306" s="166">
        <v>45</v>
      </c>
      <c r="C1306" s="204" t="s">
        <v>606</v>
      </c>
      <c r="D1306" s="201"/>
      <c r="E1306" s="201"/>
      <c r="F1306" s="168"/>
      <c r="G1306" s="168"/>
      <c r="H1306" s="172"/>
      <c r="I1306" s="168"/>
      <c r="J1306" s="173">
        <v>-95120</v>
      </c>
      <c r="K1306" s="173">
        <v>-27600</v>
      </c>
      <c r="L1306" s="173">
        <v>-122720</v>
      </c>
      <c r="M1306" s="173">
        <v>-122704</v>
      </c>
      <c r="N1306" s="88">
        <v>-56000</v>
      </c>
      <c r="O1306" s="279"/>
      <c r="P1306" s="185"/>
    </row>
    <row r="1307" spans="1:21" ht="14.1" customHeight="1" x14ac:dyDescent="0.2">
      <c r="A1307" s="145"/>
      <c r="B1307" s="54"/>
      <c r="C1307" s="55" t="s">
        <v>599</v>
      </c>
      <c r="D1307" s="72">
        <v>-116071</v>
      </c>
      <c r="E1307" s="173">
        <v>-100000</v>
      </c>
      <c r="F1307" s="116"/>
      <c r="G1307" s="28"/>
      <c r="H1307" s="172">
        <f t="shared" si="309"/>
        <v>-100000</v>
      </c>
      <c r="I1307" s="191"/>
      <c r="J1307" s="173">
        <v>-73000</v>
      </c>
      <c r="K1307" s="173"/>
      <c r="L1307" s="173">
        <v>-173000</v>
      </c>
      <c r="M1307" s="173">
        <v>-35923</v>
      </c>
      <c r="N1307" s="88">
        <v>-200000</v>
      </c>
      <c r="O1307" s="279"/>
      <c r="P1307" s="185"/>
      <c r="Q1307" s="170"/>
      <c r="R1307"/>
      <c r="S1307"/>
      <c r="T1307"/>
      <c r="U1307"/>
    </row>
    <row r="1308" spans="1:21" ht="14.1" customHeight="1" x14ac:dyDescent="0.2">
      <c r="A1308" s="145"/>
      <c r="B1308" s="54"/>
      <c r="C1308" s="55" t="s">
        <v>607</v>
      </c>
      <c r="D1308" s="72">
        <v>0</v>
      </c>
      <c r="E1308" s="227"/>
      <c r="F1308" s="116"/>
      <c r="G1308" s="28"/>
      <c r="H1308" s="172">
        <f t="shared" si="309"/>
        <v>0</v>
      </c>
      <c r="I1308" s="191"/>
      <c r="J1308" s="227"/>
      <c r="K1308" s="227"/>
      <c r="L1308" s="227"/>
      <c r="M1308" s="227"/>
      <c r="N1308" s="88"/>
      <c r="O1308" s="279"/>
      <c r="P1308" s="185"/>
      <c r="Q1308" s="170"/>
      <c r="R1308"/>
      <c r="S1308"/>
      <c r="T1308"/>
      <c r="U1308"/>
    </row>
    <row r="1309" spans="1:21" ht="14.1" customHeight="1" x14ac:dyDescent="0.2">
      <c r="A1309" s="145"/>
      <c r="B1309" s="54"/>
      <c r="C1309" s="55" t="s">
        <v>608</v>
      </c>
      <c r="D1309" s="72">
        <v>-87090</v>
      </c>
      <c r="E1309" s="173">
        <v>-241000</v>
      </c>
      <c r="F1309" s="172"/>
      <c r="G1309" s="28"/>
      <c r="H1309" s="172">
        <f t="shared" si="309"/>
        <v>-241000</v>
      </c>
      <c r="I1309" s="172"/>
      <c r="J1309" s="173"/>
      <c r="K1309" s="173"/>
      <c r="L1309" s="173">
        <v>-241000</v>
      </c>
      <c r="M1309" s="173">
        <v>-128399</v>
      </c>
      <c r="N1309" s="88">
        <v>-100000</v>
      </c>
      <c r="O1309" s="279"/>
      <c r="P1309" s="185"/>
      <c r="Q1309" s="170"/>
      <c r="R1309"/>
      <c r="S1309"/>
      <c r="T1309"/>
      <c r="U1309"/>
    </row>
    <row r="1310" spans="1:21" ht="14.1" customHeight="1" x14ac:dyDescent="0.2">
      <c r="A1310" s="145"/>
      <c r="B1310" s="54"/>
      <c r="C1310" s="55" t="s">
        <v>609</v>
      </c>
      <c r="D1310" s="72">
        <v>-30000</v>
      </c>
      <c r="E1310" s="173"/>
      <c r="F1310" s="172"/>
      <c r="G1310" s="28"/>
      <c r="H1310" s="172">
        <f t="shared" si="309"/>
        <v>0</v>
      </c>
      <c r="I1310" s="172"/>
      <c r="J1310" s="173"/>
      <c r="K1310" s="173"/>
      <c r="L1310" s="173"/>
      <c r="M1310" s="173"/>
      <c r="N1310" s="88"/>
      <c r="O1310" s="279"/>
      <c r="P1310" s="185"/>
      <c r="Q1310" s="170"/>
      <c r="R1310"/>
      <c r="S1310"/>
      <c r="T1310"/>
      <c r="U1310"/>
    </row>
    <row r="1311" spans="1:21" ht="14.1" customHeight="1" x14ac:dyDescent="0.2">
      <c r="A1311" s="78">
        <v>381</v>
      </c>
      <c r="B1311" s="79"/>
      <c r="C1311" s="80"/>
      <c r="D1311" s="86">
        <f t="shared" ref="D1311:H1311" si="315">+D1312</f>
        <v>178943</v>
      </c>
      <c r="E1311" s="86">
        <f t="shared" si="315"/>
        <v>100000</v>
      </c>
      <c r="F1311" s="86">
        <f t="shared" si="315"/>
        <v>0</v>
      </c>
      <c r="G1311" s="86">
        <f t="shared" si="315"/>
        <v>0</v>
      </c>
      <c r="H1311" s="90">
        <f t="shared" si="315"/>
        <v>100000</v>
      </c>
      <c r="I1311" s="289">
        <v>0</v>
      </c>
      <c r="J1311" s="86">
        <v>0</v>
      </c>
      <c r="K1311" s="86">
        <v>0</v>
      </c>
      <c r="L1311" s="86">
        <f>+L1312</f>
        <v>100000</v>
      </c>
      <c r="M1311" s="86"/>
      <c r="N1311" s="89">
        <f>+N1312</f>
        <v>100000</v>
      </c>
      <c r="O1311" s="279"/>
      <c r="P1311" s="185"/>
    </row>
    <row r="1312" spans="1:21" ht="14.1" customHeight="1" x14ac:dyDescent="0.2">
      <c r="A1312" s="145"/>
      <c r="B1312" s="54"/>
      <c r="C1312" s="55" t="s">
        <v>610</v>
      </c>
      <c r="D1312" s="72">
        <v>178943</v>
      </c>
      <c r="E1312" s="227">
        <v>100000</v>
      </c>
      <c r="F1312" s="146">
        <v>0</v>
      </c>
      <c r="G1312" s="324">
        <v>0</v>
      </c>
      <c r="H1312" s="172">
        <f t="shared" si="309"/>
        <v>100000</v>
      </c>
      <c r="I1312" s="330">
        <v>0</v>
      </c>
      <c r="J1312" s="227"/>
      <c r="K1312" s="227"/>
      <c r="L1312" s="173">
        <v>100000</v>
      </c>
      <c r="M1312" s="173">
        <v>89350</v>
      </c>
      <c r="N1312" s="87">
        <v>100000</v>
      </c>
      <c r="O1312" s="279"/>
      <c r="P1312" s="185"/>
    </row>
    <row r="1313" spans="1:17" ht="14.1" customHeight="1" x14ac:dyDescent="0.2">
      <c r="A1313" s="78"/>
      <c r="B1313" s="79">
        <v>15</v>
      </c>
      <c r="C1313" s="80" t="s">
        <v>611</v>
      </c>
      <c r="D1313" s="86">
        <f>SUM(D1315:D1368)</f>
        <v>-4698887</v>
      </c>
      <c r="E1313" s="86">
        <f t="shared" ref="E1313:I1313" si="316">SUM(E1315:E1367)</f>
        <v>-12463000</v>
      </c>
      <c r="F1313" s="86">
        <f t="shared" si="316"/>
        <v>0</v>
      </c>
      <c r="G1313" s="86">
        <f t="shared" si="316"/>
        <v>0</v>
      </c>
      <c r="H1313" s="90">
        <f t="shared" si="316"/>
        <v>-12557293</v>
      </c>
      <c r="I1313" s="289">
        <f t="shared" si="316"/>
        <v>-94293</v>
      </c>
      <c r="J1313" s="86">
        <f>SUM(J1314:J1368)</f>
        <v>-751708</v>
      </c>
      <c r="K1313" s="86">
        <f>SUM(K1314:K1368)</f>
        <v>151833</v>
      </c>
      <c r="L1313" s="86">
        <f>SUM(L1314:L1368)</f>
        <v>-13157168</v>
      </c>
      <c r="M1313" s="86">
        <f>SUM(M1314:M1368)</f>
        <v>-11913500</v>
      </c>
      <c r="N1313" s="89">
        <f>SUM(N1315:N1368)</f>
        <v>-6562000</v>
      </c>
      <c r="O1313" s="279"/>
      <c r="P1313" s="386"/>
    </row>
    <row r="1314" spans="1:17" s="171" customFormat="1" ht="14.1" customHeight="1" x14ac:dyDescent="0.2">
      <c r="A1314" s="165"/>
      <c r="B1314" s="166"/>
      <c r="C1314" s="204" t="s">
        <v>612</v>
      </c>
      <c r="D1314" s="201"/>
      <c r="E1314" s="201"/>
      <c r="F1314" s="201"/>
      <c r="G1314" s="182"/>
      <c r="H1314" s="168"/>
      <c r="I1314" s="228"/>
      <c r="J1314" s="201"/>
      <c r="K1314" s="173">
        <v>-17200</v>
      </c>
      <c r="L1314" s="173">
        <v>-17200</v>
      </c>
      <c r="M1314" s="173">
        <v>-17200</v>
      </c>
      <c r="N1314" s="245"/>
      <c r="O1314" s="279"/>
      <c r="P1314" s="185"/>
    </row>
    <row r="1315" spans="1:17" s="9" customFormat="1" ht="14.1" customHeight="1" x14ac:dyDescent="0.2">
      <c r="A1315" s="53" t="s">
        <v>613</v>
      </c>
      <c r="B1315" s="54"/>
      <c r="C1315" s="55" t="s">
        <v>614</v>
      </c>
      <c r="D1315" s="72"/>
      <c r="E1315" s="173"/>
      <c r="F1315" s="72"/>
      <c r="G1315" s="324"/>
      <c r="H1315" s="172">
        <f t="shared" si="309"/>
        <v>-7500</v>
      </c>
      <c r="I1315" s="230">
        <v>-7500</v>
      </c>
      <c r="J1315" s="173"/>
      <c r="K1315" s="173"/>
      <c r="L1315" s="173">
        <v>-7500</v>
      </c>
      <c r="M1315" s="173">
        <v>-7500</v>
      </c>
      <c r="N1315" s="87"/>
      <c r="O1315" s="279"/>
      <c r="P1315" s="185"/>
      <c r="Q1315" s="203"/>
    </row>
    <row r="1316" spans="1:17" s="9" customFormat="1" ht="14.1" customHeight="1" x14ac:dyDescent="0.2">
      <c r="A1316" s="53" t="s">
        <v>613</v>
      </c>
      <c r="B1316" s="54"/>
      <c r="C1316" s="55" t="s">
        <v>615</v>
      </c>
      <c r="D1316" s="72">
        <v>-290919</v>
      </c>
      <c r="E1316" s="173"/>
      <c r="F1316" s="72"/>
      <c r="G1316" s="324"/>
      <c r="H1316" s="172">
        <f t="shared" si="309"/>
        <v>0</v>
      </c>
      <c r="I1316" s="230"/>
      <c r="J1316" s="173"/>
      <c r="K1316" s="173"/>
      <c r="L1316" s="173"/>
      <c r="M1316" s="173"/>
      <c r="N1316" s="87"/>
      <c r="O1316" s="279"/>
      <c r="P1316" s="185"/>
      <c r="Q1316" s="203"/>
    </row>
    <row r="1317" spans="1:17" s="9" customFormat="1" ht="14.1" customHeight="1" x14ac:dyDescent="0.2">
      <c r="A1317" s="53" t="s">
        <v>613</v>
      </c>
      <c r="B1317" s="54"/>
      <c r="C1317" s="55" t="s">
        <v>616</v>
      </c>
      <c r="D1317" s="72">
        <v>-10300</v>
      </c>
      <c r="E1317" s="173"/>
      <c r="F1317" s="72"/>
      <c r="G1317" s="324"/>
      <c r="H1317" s="172">
        <f t="shared" si="309"/>
        <v>0</v>
      </c>
      <c r="I1317" s="230"/>
      <c r="J1317" s="173"/>
      <c r="K1317" s="173"/>
      <c r="L1317" s="173"/>
      <c r="M1317" s="173"/>
      <c r="N1317" s="87"/>
      <c r="O1317" s="279"/>
      <c r="P1317" s="185"/>
      <c r="Q1317" s="203"/>
    </row>
    <row r="1318" spans="1:17" s="9" customFormat="1" ht="14.1" customHeight="1" x14ac:dyDescent="0.2">
      <c r="A1318" s="53" t="s">
        <v>617</v>
      </c>
      <c r="B1318" s="54"/>
      <c r="C1318" s="55" t="s">
        <v>618</v>
      </c>
      <c r="D1318" s="72">
        <v>-37992</v>
      </c>
      <c r="E1318" s="173"/>
      <c r="F1318" s="72"/>
      <c r="G1318" s="324"/>
      <c r="H1318" s="172">
        <f t="shared" si="309"/>
        <v>0</v>
      </c>
      <c r="I1318" s="230"/>
      <c r="J1318" s="173"/>
      <c r="K1318" s="173"/>
      <c r="L1318" s="173"/>
      <c r="M1318" s="173"/>
      <c r="N1318" s="87"/>
      <c r="O1318" s="279"/>
      <c r="P1318" s="185"/>
      <c r="Q1318" s="203"/>
    </row>
    <row r="1319" spans="1:17" ht="14.1" customHeight="1" x14ac:dyDescent="0.2">
      <c r="A1319" s="145" t="s">
        <v>619</v>
      </c>
      <c r="B1319" s="54"/>
      <c r="C1319" s="55" t="s">
        <v>620</v>
      </c>
      <c r="D1319" s="28">
        <v>-770707</v>
      </c>
      <c r="E1319" s="191">
        <v>-250000</v>
      </c>
      <c r="F1319" s="116"/>
      <c r="G1319" s="324"/>
      <c r="H1319" s="172">
        <f t="shared" si="309"/>
        <v>-250000</v>
      </c>
      <c r="I1319" s="230"/>
      <c r="J1319" s="173">
        <v>-50000</v>
      </c>
      <c r="K1319" s="173">
        <v>204000</v>
      </c>
      <c r="L1319" s="173">
        <v>-96000</v>
      </c>
      <c r="M1319" s="173">
        <v>-92530</v>
      </c>
      <c r="N1319" s="88">
        <v>-250000</v>
      </c>
      <c r="O1319" s="279"/>
      <c r="P1319" s="185"/>
    </row>
    <row r="1320" spans="1:17" ht="14.1" customHeight="1" x14ac:dyDescent="0.2">
      <c r="A1320" s="147" t="s">
        <v>621</v>
      </c>
      <c r="B1320" s="54"/>
      <c r="C1320" s="55" t="s">
        <v>622</v>
      </c>
      <c r="D1320" s="28">
        <v>-25592</v>
      </c>
      <c r="E1320" s="191">
        <v>-30000</v>
      </c>
      <c r="F1320" s="116"/>
      <c r="G1320" s="324"/>
      <c r="H1320" s="172">
        <f t="shared" si="309"/>
        <v>-40000</v>
      </c>
      <c r="I1320" s="230">
        <v>-10000</v>
      </c>
      <c r="J1320" s="173"/>
      <c r="K1320" s="173">
        <v>-17000</v>
      </c>
      <c r="L1320" s="173">
        <v>-57000</v>
      </c>
      <c r="M1320" s="173">
        <v>-47000</v>
      </c>
      <c r="N1320" s="88">
        <v>-30000</v>
      </c>
      <c r="O1320" s="279"/>
      <c r="P1320" s="185"/>
    </row>
    <row r="1321" spans="1:17" ht="14.1" customHeight="1" x14ac:dyDescent="0.2">
      <c r="A1321" s="145" t="s">
        <v>619</v>
      </c>
      <c r="B1321" s="54"/>
      <c r="C1321" s="55" t="s">
        <v>623</v>
      </c>
      <c r="D1321" s="28">
        <v>-81324</v>
      </c>
      <c r="E1321" s="191"/>
      <c r="F1321" s="116"/>
      <c r="G1321" s="324"/>
      <c r="H1321" s="172">
        <f t="shared" si="309"/>
        <v>0</v>
      </c>
      <c r="I1321" s="230"/>
      <c r="J1321" s="173"/>
      <c r="K1321" s="173"/>
      <c r="L1321" s="173"/>
      <c r="M1321" s="173">
        <v>-15374</v>
      </c>
      <c r="N1321" s="88"/>
      <c r="O1321" s="279"/>
    </row>
    <row r="1322" spans="1:17" ht="14.1" customHeight="1" x14ac:dyDescent="0.2">
      <c r="A1322" s="145" t="s">
        <v>619</v>
      </c>
      <c r="B1322" s="54"/>
      <c r="C1322" s="55" t="s">
        <v>624</v>
      </c>
      <c r="D1322" s="28">
        <v>-22508</v>
      </c>
      <c r="E1322" s="191">
        <v>-80000</v>
      </c>
      <c r="F1322" s="116"/>
      <c r="G1322" s="324"/>
      <c r="H1322" s="172">
        <f t="shared" si="309"/>
        <v>-100000</v>
      </c>
      <c r="I1322" s="230">
        <v>-20000</v>
      </c>
      <c r="J1322" s="173"/>
      <c r="K1322" s="173"/>
      <c r="L1322" s="173">
        <v>-100000</v>
      </c>
      <c r="M1322" s="173">
        <v>-9053</v>
      </c>
      <c r="N1322" s="88">
        <v>-200000</v>
      </c>
      <c r="O1322" s="279"/>
    </row>
    <row r="1323" spans="1:17" ht="14.1" customHeight="1" x14ac:dyDescent="0.2">
      <c r="A1323" s="145" t="s">
        <v>619</v>
      </c>
      <c r="B1323" s="54"/>
      <c r="C1323" s="55" t="s">
        <v>625</v>
      </c>
      <c r="D1323" s="28"/>
      <c r="E1323" s="191"/>
      <c r="F1323" s="116"/>
      <c r="G1323" s="324"/>
      <c r="H1323" s="172">
        <f t="shared" si="309"/>
        <v>-200000</v>
      </c>
      <c r="I1323" s="230">
        <v>-200000</v>
      </c>
      <c r="J1323" s="173">
        <v>-155000</v>
      </c>
      <c r="K1323" s="173"/>
      <c r="L1323" s="173">
        <v>-355000</v>
      </c>
      <c r="M1323" s="173">
        <v>-329860</v>
      </c>
      <c r="N1323" s="88">
        <v>-30000</v>
      </c>
      <c r="O1323" s="284"/>
    </row>
    <row r="1324" spans="1:17" ht="14.1" customHeight="1" x14ac:dyDescent="0.2">
      <c r="A1324" s="145" t="s">
        <v>619</v>
      </c>
      <c r="B1324" s="54"/>
      <c r="C1324" s="55" t="s">
        <v>626</v>
      </c>
      <c r="D1324" s="28">
        <v>-5875</v>
      </c>
      <c r="E1324" s="191">
        <v>-200000</v>
      </c>
      <c r="F1324" s="116"/>
      <c r="G1324" s="324"/>
      <c r="H1324" s="172">
        <f t="shared" si="309"/>
        <v>-200000</v>
      </c>
      <c r="I1324" s="230"/>
      <c r="J1324" s="173">
        <v>20000</v>
      </c>
      <c r="K1324" s="173"/>
      <c r="L1324" s="173">
        <v>-180000</v>
      </c>
      <c r="M1324" s="173">
        <v>-208723</v>
      </c>
      <c r="N1324" s="88">
        <v>0</v>
      </c>
      <c r="O1324" s="284"/>
    </row>
    <row r="1325" spans="1:17" ht="14.1" customHeight="1" x14ac:dyDescent="0.2">
      <c r="A1325" s="145" t="s">
        <v>619</v>
      </c>
      <c r="B1325" s="54"/>
      <c r="C1325" s="55" t="s">
        <v>627</v>
      </c>
      <c r="D1325" s="28"/>
      <c r="E1325" s="191">
        <v>-250000</v>
      </c>
      <c r="F1325" s="116"/>
      <c r="G1325" s="324"/>
      <c r="H1325" s="172">
        <f t="shared" si="309"/>
        <v>-250000</v>
      </c>
      <c r="I1325" s="230"/>
      <c r="J1325" s="173">
        <v>20000</v>
      </c>
      <c r="K1325" s="173"/>
      <c r="L1325" s="173">
        <v>-230000</v>
      </c>
      <c r="M1325" s="173">
        <v>-152286</v>
      </c>
      <c r="N1325" s="88">
        <v>-150000</v>
      </c>
      <c r="O1325" s="284"/>
    </row>
    <row r="1326" spans="1:17" ht="14.1" customHeight="1" x14ac:dyDescent="0.2">
      <c r="A1326" s="145" t="s">
        <v>619</v>
      </c>
      <c r="B1326" s="54"/>
      <c r="C1326" s="55" t="s">
        <v>628</v>
      </c>
      <c r="D1326" s="28"/>
      <c r="E1326" s="191">
        <v>-50000</v>
      </c>
      <c r="F1326" s="116"/>
      <c r="G1326" s="324"/>
      <c r="H1326" s="172">
        <f t="shared" si="309"/>
        <v>-50000</v>
      </c>
      <c r="I1326" s="230"/>
      <c r="J1326" s="173">
        <v>32000</v>
      </c>
      <c r="K1326" s="173"/>
      <c r="L1326" s="173">
        <v>-18000</v>
      </c>
      <c r="M1326" s="173">
        <v>-19455</v>
      </c>
      <c r="N1326" s="88">
        <v>-100000</v>
      </c>
      <c r="O1326" s="70"/>
    </row>
    <row r="1327" spans="1:17" ht="14.1" customHeight="1" x14ac:dyDescent="0.2">
      <c r="A1327" s="145" t="s">
        <v>619</v>
      </c>
      <c r="B1327" s="54"/>
      <c r="C1327" s="55" t="s">
        <v>629</v>
      </c>
      <c r="D1327" s="28"/>
      <c r="E1327" s="191"/>
      <c r="F1327" s="116"/>
      <c r="G1327" s="324"/>
      <c r="H1327" s="172"/>
      <c r="I1327" s="230"/>
      <c r="J1327" s="173">
        <v>-100000</v>
      </c>
      <c r="K1327" s="173"/>
      <c r="L1327" s="173">
        <v>-100000</v>
      </c>
      <c r="M1327" s="173">
        <v>-9525</v>
      </c>
      <c r="N1327" s="88">
        <v>-160000</v>
      </c>
      <c r="O1327" s="70"/>
    </row>
    <row r="1328" spans="1:17" ht="14.1" customHeight="1" x14ac:dyDescent="0.2">
      <c r="A1328" s="145" t="s">
        <v>619</v>
      </c>
      <c r="B1328" s="54"/>
      <c r="C1328" s="55" t="s">
        <v>630</v>
      </c>
      <c r="D1328" s="28"/>
      <c r="E1328" s="191"/>
      <c r="F1328" s="116"/>
      <c r="G1328" s="324"/>
      <c r="H1328" s="172"/>
      <c r="I1328" s="230"/>
      <c r="J1328" s="173">
        <v>-100000</v>
      </c>
      <c r="K1328" s="173"/>
      <c r="L1328" s="173">
        <v>-100000</v>
      </c>
      <c r="M1328" s="173">
        <v>-5790</v>
      </c>
      <c r="N1328" s="88">
        <v>-220000</v>
      </c>
      <c r="O1328" s="70"/>
    </row>
    <row r="1329" spans="1:15" ht="14.1" customHeight="1" x14ac:dyDescent="0.2">
      <c r="A1329" s="145" t="s">
        <v>619</v>
      </c>
      <c r="B1329" s="54"/>
      <c r="C1329" s="55" t="s">
        <v>631</v>
      </c>
      <c r="D1329" s="28"/>
      <c r="E1329" s="191"/>
      <c r="F1329" s="116"/>
      <c r="G1329" s="324"/>
      <c r="H1329" s="172"/>
      <c r="I1329" s="230"/>
      <c r="J1329" s="173"/>
      <c r="K1329" s="173"/>
      <c r="L1329" s="173"/>
      <c r="M1329" s="173"/>
      <c r="N1329" s="88">
        <v>-100000</v>
      </c>
      <c r="O1329" s="70"/>
    </row>
    <row r="1330" spans="1:15" ht="14.1" customHeight="1" x14ac:dyDescent="0.2">
      <c r="A1330" s="145" t="s">
        <v>619</v>
      </c>
      <c r="B1330" s="54"/>
      <c r="C1330" s="55" t="s">
        <v>632</v>
      </c>
      <c r="D1330" s="28"/>
      <c r="E1330" s="191"/>
      <c r="F1330" s="116"/>
      <c r="G1330" s="324"/>
      <c r="H1330" s="172"/>
      <c r="I1330" s="230"/>
      <c r="J1330" s="173"/>
      <c r="K1330" s="173"/>
      <c r="L1330" s="173"/>
      <c r="M1330" s="173">
        <v>-107707</v>
      </c>
      <c r="N1330" s="88"/>
      <c r="O1330" s="70"/>
    </row>
    <row r="1331" spans="1:15" ht="14.1" customHeight="1" x14ac:dyDescent="0.2">
      <c r="A1331" s="145" t="s">
        <v>619</v>
      </c>
      <c r="B1331" s="54"/>
      <c r="C1331" s="55" t="s">
        <v>633</v>
      </c>
      <c r="D1331" s="28"/>
      <c r="E1331" s="191"/>
      <c r="F1331" s="116"/>
      <c r="G1331" s="324"/>
      <c r="H1331" s="172"/>
      <c r="I1331" s="230"/>
      <c r="J1331" s="173"/>
      <c r="K1331" s="173"/>
      <c r="L1331" s="173"/>
      <c r="M1331" s="173">
        <v>-285302</v>
      </c>
      <c r="N1331" s="88"/>
      <c r="O1331" s="70"/>
    </row>
    <row r="1332" spans="1:15" ht="14.1" customHeight="1" x14ac:dyDescent="0.2">
      <c r="A1332" s="145" t="s">
        <v>619</v>
      </c>
      <c r="B1332" s="54"/>
      <c r="C1332" s="55" t="s">
        <v>634</v>
      </c>
      <c r="D1332" s="28"/>
      <c r="E1332" s="191"/>
      <c r="F1332" s="116"/>
      <c r="G1332" s="324"/>
      <c r="H1332" s="172"/>
      <c r="I1332" s="230"/>
      <c r="J1332" s="173"/>
      <c r="K1332" s="173"/>
      <c r="L1332" s="173"/>
      <c r="M1332" s="173"/>
      <c r="N1332" s="88">
        <v>-25000</v>
      </c>
      <c r="O1332" s="70"/>
    </row>
    <row r="1333" spans="1:15" ht="14.1" customHeight="1" x14ac:dyDescent="0.2">
      <c r="A1333" s="145" t="s">
        <v>204</v>
      </c>
      <c r="B1333" s="54"/>
      <c r="C1333" s="55" t="s">
        <v>635</v>
      </c>
      <c r="D1333" s="28">
        <v>-15338</v>
      </c>
      <c r="E1333" s="191"/>
      <c r="F1333" s="116"/>
      <c r="G1333" s="324"/>
      <c r="H1333" s="172"/>
      <c r="I1333" s="230"/>
      <c r="J1333" s="173"/>
      <c r="K1333" s="173"/>
      <c r="L1333" s="173"/>
      <c r="M1333" s="173"/>
      <c r="N1333" s="88"/>
      <c r="O1333" s="70"/>
    </row>
    <row r="1334" spans="1:15" ht="14.1" customHeight="1" x14ac:dyDescent="0.2">
      <c r="A1334" s="145" t="s">
        <v>636</v>
      </c>
      <c r="B1334" s="54"/>
      <c r="C1334" s="55" t="s">
        <v>637</v>
      </c>
      <c r="D1334" s="28">
        <v>-553658</v>
      </c>
      <c r="E1334" s="191">
        <v>-375000</v>
      </c>
      <c r="F1334" s="116"/>
      <c r="G1334" s="324"/>
      <c r="H1334" s="172">
        <f t="shared" si="309"/>
        <v>-335000</v>
      </c>
      <c r="I1334" s="230">
        <v>40000</v>
      </c>
      <c r="J1334" s="173"/>
      <c r="K1334" s="173">
        <v>-15430</v>
      </c>
      <c r="L1334" s="173">
        <v>-350430</v>
      </c>
      <c r="M1334" s="173">
        <v>-350430</v>
      </c>
      <c r="N1334" s="88"/>
    </row>
    <row r="1335" spans="1:15" ht="14.1" customHeight="1" x14ac:dyDescent="0.2">
      <c r="A1335" s="145" t="s">
        <v>701</v>
      </c>
      <c r="B1335" s="179"/>
      <c r="C1335" s="55" t="s">
        <v>638</v>
      </c>
      <c r="D1335" s="28">
        <v>-114019</v>
      </c>
      <c r="E1335" s="191">
        <v>-100000</v>
      </c>
      <c r="F1335" s="116"/>
      <c r="G1335" s="324"/>
      <c r="H1335" s="172">
        <f t="shared" si="309"/>
        <v>-100000</v>
      </c>
      <c r="I1335" s="230"/>
      <c r="J1335" s="173"/>
      <c r="K1335" s="173">
        <v>-33325</v>
      </c>
      <c r="L1335" s="173">
        <v>-133325</v>
      </c>
      <c r="M1335" s="173">
        <v>-133325</v>
      </c>
      <c r="N1335" s="88">
        <v>-100000</v>
      </c>
    </row>
    <row r="1336" spans="1:15" ht="14.1" customHeight="1" x14ac:dyDescent="0.2">
      <c r="A1336" s="145" t="s">
        <v>229</v>
      </c>
      <c r="B1336" s="54"/>
      <c r="C1336" s="55" t="s">
        <v>598</v>
      </c>
      <c r="D1336" s="28"/>
      <c r="E1336" s="191"/>
      <c r="F1336" s="116"/>
      <c r="G1336" s="324"/>
      <c r="H1336" s="172"/>
      <c r="I1336" s="230"/>
      <c r="J1336" s="173"/>
      <c r="K1336" s="173"/>
      <c r="L1336" s="173"/>
      <c r="M1336" s="173"/>
      <c r="N1336" s="88">
        <v>-110000</v>
      </c>
    </row>
    <row r="1337" spans="1:15" ht="14.1" customHeight="1" x14ac:dyDescent="0.2">
      <c r="A1337" s="145" t="s">
        <v>639</v>
      </c>
      <c r="B1337" s="54"/>
      <c r="C1337" s="55" t="s">
        <v>640</v>
      </c>
      <c r="D1337" s="28">
        <v>-31290</v>
      </c>
      <c r="E1337" s="191">
        <v>-50000</v>
      </c>
      <c r="F1337" s="116"/>
      <c r="G1337" s="324"/>
      <c r="H1337" s="172">
        <f>E1337+I1337</f>
        <v>-110000</v>
      </c>
      <c r="I1337" s="230">
        <v>-60000</v>
      </c>
      <c r="J1337" s="173"/>
      <c r="K1337" s="173"/>
      <c r="L1337" s="173">
        <v>-110000</v>
      </c>
      <c r="M1337" s="173">
        <v>-101937</v>
      </c>
      <c r="N1337" s="88">
        <v>-300000</v>
      </c>
    </row>
    <row r="1338" spans="1:15" ht="14.1" customHeight="1" x14ac:dyDescent="0.2">
      <c r="A1338" s="145" t="s">
        <v>617</v>
      </c>
      <c r="B1338" s="54"/>
      <c r="C1338" s="55" t="s">
        <v>641</v>
      </c>
      <c r="D1338" s="28"/>
      <c r="E1338" s="191"/>
      <c r="F1338" s="116"/>
      <c r="G1338" s="324"/>
      <c r="H1338" s="172"/>
      <c r="I1338" s="230"/>
      <c r="J1338" s="173"/>
      <c r="K1338" s="173"/>
      <c r="L1338" s="173"/>
      <c r="M1338" s="173"/>
      <c r="N1338" s="88">
        <v>-20000</v>
      </c>
    </row>
    <row r="1339" spans="1:15" ht="14.1" customHeight="1" x14ac:dyDescent="0.2">
      <c r="A1339" s="145" t="s">
        <v>642</v>
      </c>
      <c r="B1339" s="54"/>
      <c r="C1339" s="55" t="s">
        <v>643</v>
      </c>
      <c r="D1339" s="28">
        <v>-102400</v>
      </c>
      <c r="E1339" s="191">
        <v>-50000</v>
      </c>
      <c r="F1339" s="116"/>
      <c r="G1339" s="324"/>
      <c r="H1339" s="172">
        <f t="shared" ref="H1339:H1367" si="317">E1339+I1339</f>
        <v>-50000</v>
      </c>
      <c r="I1339" s="230"/>
      <c r="J1339" s="173">
        <v>-65000</v>
      </c>
      <c r="K1339" s="173"/>
      <c r="L1339" s="173">
        <v>-115000</v>
      </c>
      <c r="M1339" s="173">
        <v>-98486</v>
      </c>
      <c r="N1339" s="88">
        <v>-200000</v>
      </c>
    </row>
    <row r="1340" spans="1:15" ht="14.1" customHeight="1" x14ac:dyDescent="0.2">
      <c r="A1340" s="145" t="s">
        <v>644</v>
      </c>
      <c r="B1340" s="54"/>
      <c r="C1340" s="55" t="s">
        <v>645</v>
      </c>
      <c r="D1340" s="172">
        <v>-199937</v>
      </c>
      <c r="E1340" s="191"/>
      <c r="F1340" s="116"/>
      <c r="G1340" s="324"/>
      <c r="H1340" s="172">
        <f t="shared" si="317"/>
        <v>0</v>
      </c>
      <c r="I1340" s="230"/>
      <c r="J1340" s="173"/>
      <c r="K1340" s="173"/>
      <c r="L1340" s="173"/>
      <c r="M1340" s="173"/>
      <c r="N1340" s="88"/>
    </row>
    <row r="1341" spans="1:15" ht="14.1" customHeight="1" x14ac:dyDescent="0.2">
      <c r="A1341" s="145" t="s">
        <v>644</v>
      </c>
      <c r="B1341" s="54"/>
      <c r="C1341" s="55" t="s">
        <v>646</v>
      </c>
      <c r="D1341" s="28">
        <v>-29800</v>
      </c>
      <c r="E1341" s="191"/>
      <c r="F1341" s="116"/>
      <c r="G1341" s="324"/>
      <c r="H1341" s="172">
        <f t="shared" si="317"/>
        <v>0</v>
      </c>
      <c r="I1341" s="230"/>
      <c r="J1341" s="173"/>
      <c r="K1341" s="173"/>
      <c r="L1341" s="173"/>
      <c r="M1341" s="173"/>
      <c r="N1341" s="88"/>
    </row>
    <row r="1342" spans="1:15" ht="14.1" customHeight="1" x14ac:dyDescent="0.2">
      <c r="A1342" s="145" t="s">
        <v>229</v>
      </c>
      <c r="B1342" s="54"/>
      <c r="C1342" s="55" t="s">
        <v>647</v>
      </c>
      <c r="D1342" s="28"/>
      <c r="E1342" s="191">
        <v>-28000</v>
      </c>
      <c r="F1342" s="116"/>
      <c r="G1342" s="324"/>
      <c r="H1342" s="172">
        <f t="shared" si="317"/>
        <v>-28000</v>
      </c>
      <c r="I1342" s="230"/>
      <c r="J1342" s="173">
        <v>-2000</v>
      </c>
      <c r="K1342" s="173"/>
      <c r="L1342" s="173">
        <v>-30000</v>
      </c>
      <c r="M1342" s="173">
        <v>-27800</v>
      </c>
      <c r="N1342" s="88"/>
    </row>
    <row r="1343" spans="1:15" ht="14.1" customHeight="1" x14ac:dyDescent="0.2">
      <c r="A1343" s="145" t="s">
        <v>639</v>
      </c>
      <c r="B1343" s="54"/>
      <c r="C1343" s="55" t="s">
        <v>648</v>
      </c>
      <c r="D1343" s="28">
        <v>-91100</v>
      </c>
      <c r="E1343" s="191"/>
      <c r="F1343" s="116"/>
      <c r="G1343" s="324"/>
      <c r="H1343" s="172">
        <f t="shared" si="317"/>
        <v>0</v>
      </c>
      <c r="I1343" s="230"/>
      <c r="J1343" s="173"/>
      <c r="K1343" s="173"/>
      <c r="L1343" s="173"/>
      <c r="M1343" s="173"/>
      <c r="N1343" s="88"/>
    </row>
    <row r="1344" spans="1:15" ht="14.1" customHeight="1" x14ac:dyDescent="0.2">
      <c r="A1344" s="145" t="s">
        <v>619</v>
      </c>
      <c r="B1344" s="54"/>
      <c r="C1344" s="55" t="s">
        <v>649</v>
      </c>
      <c r="D1344" s="28">
        <v>-20603</v>
      </c>
      <c r="E1344" s="191">
        <v>-50000</v>
      </c>
      <c r="F1344" s="116"/>
      <c r="G1344" s="324"/>
      <c r="H1344" s="172">
        <f t="shared" si="317"/>
        <v>-50000</v>
      </c>
      <c r="I1344" s="230"/>
      <c r="J1344" s="173"/>
      <c r="K1344" s="173"/>
      <c r="L1344" s="173">
        <v>-50000</v>
      </c>
      <c r="M1344" s="173">
        <v>-12452</v>
      </c>
      <c r="N1344" s="88">
        <v>-30000</v>
      </c>
    </row>
    <row r="1345" spans="1:15" ht="14.1" customHeight="1" x14ac:dyDescent="0.2">
      <c r="A1345" s="145" t="s">
        <v>276</v>
      </c>
      <c r="B1345" s="54"/>
      <c r="C1345" s="55" t="s">
        <v>650</v>
      </c>
      <c r="D1345" s="28"/>
      <c r="E1345" s="191"/>
      <c r="F1345" s="116"/>
      <c r="G1345" s="324"/>
      <c r="H1345" s="172">
        <f t="shared" si="317"/>
        <v>-25000</v>
      </c>
      <c r="I1345" s="230">
        <v>-25000</v>
      </c>
      <c r="J1345" s="173"/>
      <c r="K1345" s="173"/>
      <c r="L1345" s="173">
        <v>-25000</v>
      </c>
      <c r="M1345" s="173">
        <v>-13162</v>
      </c>
      <c r="N1345" s="88">
        <v>-20000</v>
      </c>
    </row>
    <row r="1346" spans="1:15" ht="14.1" customHeight="1" x14ac:dyDescent="0.2">
      <c r="A1346" s="145" t="s">
        <v>276</v>
      </c>
      <c r="B1346" s="54"/>
      <c r="C1346" s="55" t="s">
        <v>651</v>
      </c>
      <c r="D1346" s="28"/>
      <c r="E1346" s="191"/>
      <c r="F1346" s="191"/>
      <c r="G1346" s="232"/>
      <c r="H1346" s="172">
        <f t="shared" si="317"/>
        <v>0</v>
      </c>
      <c r="I1346" s="230"/>
      <c r="J1346" s="173"/>
      <c r="K1346" s="173"/>
      <c r="L1346" s="173"/>
      <c r="M1346" s="173"/>
      <c r="N1346" s="87"/>
    </row>
    <row r="1347" spans="1:15" ht="14.1" customHeight="1" x14ac:dyDescent="0.2">
      <c r="A1347" s="145" t="s">
        <v>652</v>
      </c>
      <c r="B1347" s="54"/>
      <c r="C1347" s="55" t="s">
        <v>653</v>
      </c>
      <c r="D1347" s="28">
        <v>-324603</v>
      </c>
      <c r="E1347" s="191"/>
      <c r="F1347" s="191"/>
      <c r="G1347" s="232"/>
      <c r="H1347" s="172">
        <f t="shared" si="317"/>
        <v>-35000</v>
      </c>
      <c r="I1347" s="230">
        <v>-35000</v>
      </c>
      <c r="J1347" s="173">
        <v>-13688</v>
      </c>
      <c r="K1347" s="173"/>
      <c r="L1347" s="173">
        <v>-48688</v>
      </c>
      <c r="M1347" s="173">
        <v>-48688</v>
      </c>
      <c r="N1347" s="87"/>
    </row>
    <row r="1348" spans="1:15" ht="14.1" customHeight="1" x14ac:dyDescent="0.2">
      <c r="A1348" s="145" t="s">
        <v>429</v>
      </c>
      <c r="B1348" s="54"/>
      <c r="C1348" s="55" t="s">
        <v>654</v>
      </c>
      <c r="D1348" s="28">
        <v>-90000</v>
      </c>
      <c r="E1348" s="191"/>
      <c r="F1348" s="191"/>
      <c r="G1348" s="232"/>
      <c r="H1348" s="172">
        <f t="shared" si="317"/>
        <v>0</v>
      </c>
      <c r="I1348" s="230"/>
      <c r="J1348" s="173"/>
      <c r="K1348" s="173"/>
      <c r="L1348" s="173" t="s">
        <v>655</v>
      </c>
      <c r="M1348" s="173"/>
      <c r="N1348" s="260"/>
    </row>
    <row r="1349" spans="1:15" ht="14.1" customHeight="1" x14ac:dyDescent="0.2">
      <c r="A1349" s="145" t="s">
        <v>276</v>
      </c>
      <c r="B1349" s="54"/>
      <c r="C1349" s="163" t="s">
        <v>656</v>
      </c>
      <c r="D1349" s="28">
        <v>-63992</v>
      </c>
      <c r="E1349" s="191">
        <v>-150000</v>
      </c>
      <c r="F1349" s="191"/>
      <c r="G1349" s="232"/>
      <c r="H1349" s="172">
        <f t="shared" si="317"/>
        <v>-150000</v>
      </c>
      <c r="I1349" s="394"/>
      <c r="J1349" s="173">
        <v>150000</v>
      </c>
      <c r="K1349" s="173"/>
      <c r="L1349" s="173"/>
      <c r="M1349" s="173"/>
      <c r="N1349" s="260"/>
    </row>
    <row r="1350" spans="1:15" ht="14.1" customHeight="1" x14ac:dyDescent="0.2">
      <c r="A1350" s="145" t="s">
        <v>276</v>
      </c>
      <c r="B1350" s="54"/>
      <c r="C1350" s="163" t="s">
        <v>657</v>
      </c>
      <c r="D1350" s="28"/>
      <c r="E1350" s="191"/>
      <c r="F1350" s="191"/>
      <c r="G1350" s="232"/>
      <c r="H1350" s="172">
        <f>E1350+I1350</f>
        <v>-100000</v>
      </c>
      <c r="I1350" s="329">
        <v>-100000</v>
      </c>
      <c r="J1350" s="231"/>
      <c r="K1350" s="231"/>
      <c r="L1350" s="231">
        <v>-100000</v>
      </c>
      <c r="M1350" s="231">
        <v>-15910</v>
      </c>
      <c r="N1350" s="88">
        <v>-1900000</v>
      </c>
    </row>
    <row r="1351" spans="1:15" ht="14.1" customHeight="1" x14ac:dyDescent="0.2">
      <c r="A1351" s="145" t="s">
        <v>276</v>
      </c>
      <c r="B1351" s="54"/>
      <c r="C1351" s="55" t="s">
        <v>288</v>
      </c>
      <c r="D1351" s="28">
        <v>-63634</v>
      </c>
      <c r="E1351" s="191">
        <v>-50000</v>
      </c>
      <c r="F1351" s="116"/>
      <c r="G1351" s="324"/>
      <c r="H1351" s="172">
        <f>E1351+I1351</f>
        <v>-50000</v>
      </c>
      <c r="I1351" s="230"/>
      <c r="J1351" s="173">
        <v>-5000</v>
      </c>
      <c r="K1351" s="173"/>
      <c r="L1351" s="173">
        <v>-55000</v>
      </c>
      <c r="M1351" s="173">
        <v>-55872</v>
      </c>
      <c r="N1351" s="88">
        <v>-50000</v>
      </c>
    </row>
    <row r="1352" spans="1:15" ht="14.1" customHeight="1" x14ac:dyDescent="0.2">
      <c r="A1352" s="145" t="s">
        <v>276</v>
      </c>
      <c r="B1352" s="54"/>
      <c r="C1352" s="55" t="s">
        <v>658</v>
      </c>
      <c r="D1352" s="28"/>
      <c r="E1352" s="191"/>
      <c r="F1352" s="116"/>
      <c r="G1352" s="324"/>
      <c r="H1352" s="172"/>
      <c r="I1352" s="230"/>
      <c r="J1352" s="173"/>
      <c r="K1352" s="173"/>
      <c r="L1352" s="173"/>
      <c r="M1352" s="173"/>
      <c r="N1352" s="88">
        <v>-20000</v>
      </c>
    </row>
    <row r="1353" spans="1:15" ht="14.1" customHeight="1" x14ac:dyDescent="0.2">
      <c r="A1353" s="145" t="s">
        <v>727</v>
      </c>
      <c r="B1353" s="54"/>
      <c r="C1353" s="55" t="s">
        <v>659</v>
      </c>
      <c r="D1353" s="28">
        <v>-9192</v>
      </c>
      <c r="E1353" s="191"/>
      <c r="F1353" s="191"/>
      <c r="G1353" s="232"/>
      <c r="H1353" s="172">
        <f t="shared" si="317"/>
        <v>0</v>
      </c>
      <c r="I1353" s="230"/>
      <c r="J1353" s="173"/>
      <c r="K1353" s="173"/>
      <c r="L1353" s="173"/>
      <c r="M1353" s="173"/>
      <c r="N1353" s="88"/>
    </row>
    <row r="1354" spans="1:15" ht="14.1" customHeight="1" x14ac:dyDescent="0.2">
      <c r="A1354" s="145" t="s">
        <v>660</v>
      </c>
      <c r="B1354" s="54"/>
      <c r="C1354" s="55" t="s">
        <v>702</v>
      </c>
      <c r="D1354" s="211"/>
      <c r="E1354" s="191">
        <v>-50000</v>
      </c>
      <c r="F1354" s="191"/>
      <c r="G1354" s="232"/>
      <c r="H1354" s="172">
        <f t="shared" si="317"/>
        <v>-50000</v>
      </c>
      <c r="I1354" s="230"/>
      <c r="J1354" s="173">
        <v>50000</v>
      </c>
      <c r="K1354" s="173"/>
      <c r="L1354" s="173"/>
      <c r="M1354" s="173"/>
      <c r="N1354" s="88">
        <v>-308000</v>
      </c>
    </row>
    <row r="1355" spans="1:15" ht="14.1" customHeight="1" x14ac:dyDescent="0.2">
      <c r="A1355" s="145" t="s">
        <v>660</v>
      </c>
      <c r="B1355" s="54"/>
      <c r="C1355" s="55" t="s">
        <v>410</v>
      </c>
      <c r="D1355" s="211"/>
      <c r="E1355" s="191"/>
      <c r="F1355" s="191"/>
      <c r="G1355" s="232"/>
      <c r="H1355" s="172"/>
      <c r="I1355" s="230"/>
      <c r="J1355" s="173"/>
      <c r="K1355" s="173"/>
      <c r="L1355" s="173"/>
      <c r="M1355" s="173"/>
      <c r="N1355" s="88">
        <v>-100000</v>
      </c>
    </row>
    <row r="1356" spans="1:15" ht="14.1" customHeight="1" x14ac:dyDescent="0.2">
      <c r="A1356" s="145" t="s">
        <v>660</v>
      </c>
      <c r="B1356" s="54"/>
      <c r="C1356" s="55" t="s">
        <v>661</v>
      </c>
      <c r="D1356" s="211"/>
      <c r="E1356" s="191"/>
      <c r="F1356" s="191"/>
      <c r="G1356" s="232"/>
      <c r="H1356" s="172"/>
      <c r="I1356" s="230"/>
      <c r="J1356" s="173"/>
      <c r="K1356" s="173"/>
      <c r="L1356" s="173"/>
      <c r="M1356" s="173"/>
      <c r="N1356" s="88">
        <v>-1000000</v>
      </c>
    </row>
    <row r="1357" spans="1:15" ht="14.1" customHeight="1" x14ac:dyDescent="0.2">
      <c r="A1357" s="145" t="s">
        <v>429</v>
      </c>
      <c r="B1357" s="54"/>
      <c r="C1357" s="55" t="s">
        <v>662</v>
      </c>
      <c r="D1357" s="211"/>
      <c r="E1357" s="191"/>
      <c r="F1357" s="191"/>
      <c r="G1357" s="232"/>
      <c r="H1357" s="172"/>
      <c r="I1357" s="230"/>
      <c r="J1357" s="173">
        <v>-324000</v>
      </c>
      <c r="K1357" s="173"/>
      <c r="L1357" s="173">
        <v>-324000</v>
      </c>
      <c r="M1357" s="173">
        <v>-102049</v>
      </c>
      <c r="N1357" s="247">
        <v>-324000</v>
      </c>
    </row>
    <row r="1358" spans="1:15" ht="13.5" customHeight="1" x14ac:dyDescent="0.2">
      <c r="A1358" s="145" t="s">
        <v>429</v>
      </c>
      <c r="B1358" s="54"/>
      <c r="C1358" s="55" t="s">
        <v>594</v>
      </c>
      <c r="D1358" s="211">
        <v>-880256</v>
      </c>
      <c r="E1358" s="191">
        <v>-2250000</v>
      </c>
      <c r="F1358" s="191"/>
      <c r="G1358" s="232"/>
      <c r="H1358" s="172">
        <f t="shared" si="317"/>
        <v>-3185393</v>
      </c>
      <c r="I1358" s="230">
        <v>-935393</v>
      </c>
      <c r="J1358" s="173">
        <v>-156520</v>
      </c>
      <c r="K1358" s="173">
        <v>83413</v>
      </c>
      <c r="L1358" s="173">
        <v>-3258500</v>
      </c>
      <c r="M1358" s="173">
        <v>-3252500</v>
      </c>
      <c r="N1358" s="88"/>
      <c r="O1358" s="144"/>
    </row>
    <row r="1359" spans="1:15" ht="14.1" customHeight="1" x14ac:dyDescent="0.2">
      <c r="A1359" s="148" t="s">
        <v>429</v>
      </c>
      <c r="B1359" s="40"/>
      <c r="C1359" s="55" t="s">
        <v>663</v>
      </c>
      <c r="D1359" s="28">
        <v>-689148</v>
      </c>
      <c r="E1359" s="191">
        <v>-8300000</v>
      </c>
      <c r="F1359" s="191"/>
      <c r="G1359" s="232"/>
      <c r="H1359" s="172">
        <f t="shared" si="317"/>
        <v>-6966400</v>
      </c>
      <c r="I1359" s="230">
        <v>1333600</v>
      </c>
      <c r="J1359" s="173">
        <v>-88500</v>
      </c>
      <c r="K1359" s="173"/>
      <c r="L1359" s="173">
        <v>-7054900</v>
      </c>
      <c r="M1359" s="173">
        <v>-6243112</v>
      </c>
      <c r="N1359" s="88"/>
    </row>
    <row r="1360" spans="1:15" ht="14.1" customHeight="1" x14ac:dyDescent="0.2">
      <c r="A1360" s="148" t="s">
        <v>429</v>
      </c>
      <c r="B1360" s="40"/>
      <c r="C1360" s="55" t="s">
        <v>664</v>
      </c>
      <c r="D1360" s="28">
        <v>-48783</v>
      </c>
      <c r="E1360" s="191">
        <v>-100000</v>
      </c>
      <c r="F1360" s="191"/>
      <c r="G1360" s="232"/>
      <c r="H1360" s="172">
        <f t="shared" si="317"/>
        <v>-100000</v>
      </c>
      <c r="I1360" s="230"/>
      <c r="J1360" s="173"/>
      <c r="K1360" s="173"/>
      <c r="L1360" s="173">
        <v>-100000</v>
      </c>
      <c r="M1360" s="173">
        <v>-34827</v>
      </c>
      <c r="N1360" s="88"/>
    </row>
    <row r="1361" spans="1:17" ht="14.1" customHeight="1" x14ac:dyDescent="0.2">
      <c r="A1361" s="148" t="s">
        <v>276</v>
      </c>
      <c r="B1361" s="40"/>
      <c r="C1361" s="55" t="s">
        <v>703</v>
      </c>
      <c r="D1361" s="28"/>
      <c r="E1361" s="191"/>
      <c r="F1361" s="191"/>
      <c r="G1361" s="232"/>
      <c r="H1361" s="172">
        <f>E1361+I1361</f>
        <v>-20000</v>
      </c>
      <c r="I1361" s="230">
        <v>-20000</v>
      </c>
      <c r="J1361" s="173">
        <v>10000</v>
      </c>
      <c r="K1361" s="173"/>
      <c r="L1361" s="173">
        <v>-10000</v>
      </c>
      <c r="M1361" s="173">
        <v>-11632</v>
      </c>
      <c r="N1361" s="88">
        <v>-400000</v>
      </c>
    </row>
    <row r="1362" spans="1:17" ht="14.1" customHeight="1" x14ac:dyDescent="0.2">
      <c r="A1362" s="148" t="s">
        <v>276</v>
      </c>
      <c r="B1362" s="40"/>
      <c r="C1362" s="55" t="s">
        <v>704</v>
      </c>
      <c r="D1362" s="28"/>
      <c r="E1362" s="191"/>
      <c r="F1362" s="191"/>
      <c r="G1362" s="232"/>
      <c r="H1362" s="172">
        <f t="shared" si="317"/>
        <v>-10000</v>
      </c>
      <c r="I1362" s="230">
        <v>-10000</v>
      </c>
      <c r="J1362" s="173"/>
      <c r="K1362" s="173"/>
      <c r="L1362" s="173">
        <v>-10000</v>
      </c>
      <c r="M1362" s="173"/>
      <c r="N1362" s="88">
        <v>-300000</v>
      </c>
    </row>
    <row r="1363" spans="1:17" ht="14.1" customHeight="1" x14ac:dyDescent="0.2">
      <c r="A1363" s="148" t="s">
        <v>276</v>
      </c>
      <c r="B1363" s="40"/>
      <c r="C1363" s="55" t="s">
        <v>665</v>
      </c>
      <c r="D1363" s="28"/>
      <c r="E1363" s="191"/>
      <c r="F1363" s="191"/>
      <c r="G1363" s="232"/>
      <c r="H1363" s="172">
        <f t="shared" si="317"/>
        <v>-20000</v>
      </c>
      <c r="I1363" s="230">
        <v>-20000</v>
      </c>
      <c r="J1363" s="173">
        <v>10000</v>
      </c>
      <c r="K1363" s="173"/>
      <c r="L1363" s="173">
        <v>-10000</v>
      </c>
      <c r="M1363" s="173">
        <v>-9672</v>
      </c>
      <c r="N1363" s="88"/>
    </row>
    <row r="1364" spans="1:17" ht="12.75" customHeight="1" x14ac:dyDescent="0.2">
      <c r="A1364" s="148" t="s">
        <v>429</v>
      </c>
      <c r="B1364" s="40"/>
      <c r="C1364" s="212" t="s">
        <v>666</v>
      </c>
      <c r="D1364" s="28">
        <v>-54139</v>
      </c>
      <c r="E1364" s="191"/>
      <c r="F1364" s="191"/>
      <c r="G1364" s="232"/>
      <c r="H1364" s="172">
        <f t="shared" si="317"/>
        <v>-25000</v>
      </c>
      <c r="I1364" s="230">
        <v>-25000</v>
      </c>
      <c r="J1364" s="173">
        <v>6000</v>
      </c>
      <c r="K1364" s="173"/>
      <c r="L1364" s="173">
        <v>-19000</v>
      </c>
      <c r="M1364" s="173">
        <v>-17684</v>
      </c>
      <c r="N1364" s="88">
        <v>-75000</v>
      </c>
    </row>
    <row r="1365" spans="1:17" ht="14.1" customHeight="1" x14ac:dyDescent="0.2">
      <c r="A1365" s="148" t="s">
        <v>429</v>
      </c>
      <c r="B1365" s="40"/>
      <c r="C1365" s="55" t="s">
        <v>667</v>
      </c>
      <c r="D1365" s="28">
        <v>-38418</v>
      </c>
      <c r="E1365" s="191">
        <v>-50000</v>
      </c>
      <c r="F1365" s="403"/>
      <c r="G1365" s="261"/>
      <c r="H1365" s="308">
        <f t="shared" si="317"/>
        <v>-50000</v>
      </c>
      <c r="I1365" s="350"/>
      <c r="J1365" s="173">
        <v>10000</v>
      </c>
      <c r="K1365" s="173"/>
      <c r="L1365" s="173">
        <v>-40000</v>
      </c>
      <c r="M1365" s="173">
        <v>-40897</v>
      </c>
      <c r="N1365" s="88"/>
    </row>
    <row r="1366" spans="1:17" ht="14.1" customHeight="1" x14ac:dyDescent="0.2">
      <c r="A1366" s="148" t="s">
        <v>429</v>
      </c>
      <c r="B1366" s="40"/>
      <c r="C1366" s="55" t="s">
        <v>668</v>
      </c>
      <c r="D1366" s="28"/>
      <c r="E1366" s="191"/>
      <c r="F1366" s="191"/>
      <c r="G1366" s="172"/>
      <c r="H1366" s="172"/>
      <c r="I1366" s="172"/>
      <c r="J1366" s="173"/>
      <c r="K1366" s="173"/>
      <c r="L1366" s="173"/>
      <c r="M1366" s="173"/>
      <c r="N1366" s="88">
        <v>-15000</v>
      </c>
    </row>
    <row r="1367" spans="1:17" ht="14.1" customHeight="1" x14ac:dyDescent="0.2">
      <c r="A1367" s="148" t="s">
        <v>669</v>
      </c>
      <c r="B1367" s="40"/>
      <c r="C1367" s="55" t="s">
        <v>670</v>
      </c>
      <c r="D1367" s="28"/>
      <c r="E1367" s="191"/>
      <c r="F1367" s="191"/>
      <c r="G1367" s="172"/>
      <c r="H1367" s="172">
        <f t="shared" si="317"/>
        <v>0</v>
      </c>
      <c r="I1367" s="172"/>
      <c r="J1367" s="173"/>
      <c r="K1367" s="173"/>
      <c r="L1367" s="173"/>
      <c r="M1367" s="173"/>
      <c r="N1367" s="88">
        <v>-25000</v>
      </c>
    </row>
    <row r="1368" spans="1:17" ht="14.1" customHeight="1" x14ac:dyDescent="0.2">
      <c r="A1368" s="148" t="s">
        <v>728</v>
      </c>
      <c r="B1368" s="40"/>
      <c r="C1368" s="55" t="s">
        <v>671</v>
      </c>
      <c r="D1368" s="28">
        <v>-33360</v>
      </c>
      <c r="E1368" s="191"/>
      <c r="F1368" s="191"/>
      <c r="G1368" s="172"/>
      <c r="H1368" s="172"/>
      <c r="I1368" s="172"/>
      <c r="J1368" s="173"/>
      <c r="K1368" s="173">
        <v>-52625</v>
      </c>
      <c r="L1368" s="173">
        <v>-52625</v>
      </c>
      <c r="M1368" s="173">
        <v>-35760</v>
      </c>
      <c r="N1368" s="87"/>
    </row>
    <row r="1369" spans="1:17" s="2" customFormat="1" ht="14.1" customHeight="1" x14ac:dyDescent="0.2">
      <c r="A1369" s="149" t="s">
        <v>672</v>
      </c>
      <c r="B1369" s="150" t="s">
        <v>673</v>
      </c>
      <c r="C1369" s="80" t="s">
        <v>674</v>
      </c>
      <c r="D1369" s="90">
        <v>972</v>
      </c>
      <c r="E1369" s="90">
        <v>0</v>
      </c>
      <c r="F1369" s="90">
        <v>0</v>
      </c>
      <c r="G1369" s="86">
        <v>0</v>
      </c>
      <c r="H1369" s="117">
        <v>0</v>
      </c>
      <c r="I1369" s="289">
        <v>0</v>
      </c>
      <c r="J1369" s="86">
        <v>0</v>
      </c>
      <c r="K1369" s="86"/>
      <c r="L1369" s="86"/>
      <c r="M1369" s="86">
        <v>804</v>
      </c>
      <c r="N1369" s="89"/>
      <c r="O1369" s="143"/>
      <c r="P1369" s="193"/>
      <c r="Q1369" s="214"/>
    </row>
    <row r="1370" spans="1:17" ht="14.1" customHeight="1" x14ac:dyDescent="0.2">
      <c r="A1370" s="78" t="s">
        <v>675</v>
      </c>
      <c r="B1370" s="79">
        <v>65018</v>
      </c>
      <c r="C1370" s="79" t="s">
        <v>676</v>
      </c>
      <c r="D1370" s="89">
        <v>-23345</v>
      </c>
      <c r="E1370" s="90">
        <v>-16583</v>
      </c>
      <c r="F1370" s="90">
        <v>-16583</v>
      </c>
      <c r="G1370" s="86">
        <v>-16583</v>
      </c>
      <c r="H1370" s="117">
        <v>-16583</v>
      </c>
      <c r="I1370" s="355"/>
      <c r="J1370" s="225">
        <v>-41236</v>
      </c>
      <c r="K1370" s="225"/>
      <c r="L1370" s="225">
        <f>+J1370+H1370</f>
        <v>-57819</v>
      </c>
      <c r="M1370" s="225">
        <v>-41750</v>
      </c>
      <c r="N1370" s="89">
        <v>-98990</v>
      </c>
    </row>
    <row r="1371" spans="1:17" ht="14.1" customHeight="1" x14ac:dyDescent="0.2">
      <c r="A1371" s="48" t="s">
        <v>588</v>
      </c>
      <c r="B1371" s="49"/>
      <c r="C1371" s="151" t="s">
        <v>677</v>
      </c>
      <c r="D1371" s="152">
        <f>+D1290+D1304+D1311+D1313</f>
        <v>-3903415</v>
      </c>
      <c r="E1371" s="77">
        <f>+E1290+E1304+E1311+E1313+E1369+E1370</f>
        <v>-10377583</v>
      </c>
      <c r="F1371" s="77">
        <f>+F1290+P1320+F1304+F1311+F1313+F1369+F1370</f>
        <v>-16583</v>
      </c>
      <c r="G1371" s="69">
        <f t="shared" ref="G1371:N1371" si="318">+G1290+G1304+G1311+G1313+G1369+G1370</f>
        <v>-34583</v>
      </c>
      <c r="H1371" s="77">
        <f t="shared" si="318"/>
        <v>-11270020</v>
      </c>
      <c r="I1371" s="356">
        <f t="shared" si="318"/>
        <v>-892437</v>
      </c>
      <c r="J1371" s="69">
        <f t="shared" si="318"/>
        <v>265270</v>
      </c>
      <c r="K1371" s="69">
        <f t="shared" si="318"/>
        <v>124233</v>
      </c>
      <c r="L1371" s="69">
        <f t="shared" si="318"/>
        <v>-10880517</v>
      </c>
      <c r="M1371" s="69">
        <f t="shared" si="318"/>
        <v>-9822974</v>
      </c>
      <c r="N1371" s="77">
        <f t="shared" si="318"/>
        <v>-6795965</v>
      </c>
    </row>
    <row r="1372" spans="1:17" ht="14.1" customHeight="1" x14ac:dyDescent="0.2">
      <c r="A1372" s="59"/>
      <c r="B1372" s="60"/>
      <c r="C1372" s="50" t="s">
        <v>678</v>
      </c>
      <c r="D1372" s="77">
        <f>+D1286+D1371+D1370</f>
        <v>-1494112.6799999997</v>
      </c>
      <c r="E1372" s="77">
        <f>+E1286+E1371+E1370</f>
        <v>-8815054</v>
      </c>
      <c r="F1372" s="77">
        <f>+F1286+F1371+F1370</f>
        <v>-1310334</v>
      </c>
      <c r="G1372" s="69">
        <f>+G1286+G1371+G1370</f>
        <v>-19511719</v>
      </c>
      <c r="H1372" s="77">
        <f>+H1286+H1371+H1370</f>
        <v>-8058779</v>
      </c>
      <c r="I1372" s="356">
        <f t="shared" ref="I1372:N1372" si="319">+I1286+I1371</f>
        <v>836775</v>
      </c>
      <c r="J1372" s="69">
        <f t="shared" si="319"/>
        <v>207216</v>
      </c>
      <c r="K1372" s="69">
        <f t="shared" si="319"/>
        <v>-164047</v>
      </c>
      <c r="L1372" s="69">
        <f t="shared" si="319"/>
        <v>-8000923</v>
      </c>
      <c r="M1372" s="69">
        <f t="shared" si="319"/>
        <v>-5208429.2300000004</v>
      </c>
      <c r="N1372" s="77">
        <f t="shared" si="319"/>
        <v>-4290732</v>
      </c>
    </row>
    <row r="1373" spans="1:17" ht="14.1" customHeight="1" x14ac:dyDescent="0.2">
      <c r="A1373" s="13"/>
      <c r="B1373" s="4"/>
      <c r="C1373" s="4"/>
      <c r="D1373" s="31"/>
      <c r="H1373" s="247"/>
      <c r="N1373" s="87"/>
    </row>
    <row r="1374" spans="1:17" ht="14.1" customHeight="1" x14ac:dyDescent="0.2">
      <c r="A1374" s="239" t="s">
        <v>679</v>
      </c>
      <c r="B1374" s="49"/>
      <c r="C1374" s="151" t="s">
        <v>680</v>
      </c>
      <c r="D1374" s="152"/>
      <c r="E1374" s="57"/>
      <c r="F1374" s="57"/>
      <c r="G1374" s="103"/>
      <c r="H1374" s="57"/>
      <c r="I1374" s="164"/>
      <c r="J1374" s="103"/>
      <c r="K1374" s="103"/>
      <c r="L1374" s="103"/>
      <c r="M1374" s="103"/>
      <c r="N1374" s="77"/>
    </row>
    <row r="1375" spans="1:17" ht="14.1" customHeight="1" x14ac:dyDescent="0.2">
      <c r="A1375" s="237" t="s">
        <v>681</v>
      </c>
      <c r="B1375" s="45"/>
      <c r="C1375" s="142" t="s">
        <v>682</v>
      </c>
      <c r="D1375" s="238">
        <v>0</v>
      </c>
      <c r="E1375" s="317">
        <v>9300000</v>
      </c>
      <c r="F1375" s="233"/>
      <c r="G1375" s="333"/>
      <c r="H1375" s="172">
        <v>8000000</v>
      </c>
      <c r="I1375" s="357">
        <v>-1300000</v>
      </c>
      <c r="J1375" s="244">
        <v>0</v>
      </c>
      <c r="K1375" s="172"/>
      <c r="L1375" s="172">
        <v>8000000</v>
      </c>
      <c r="M1375" s="172">
        <v>8000000</v>
      </c>
      <c r="N1375" s="88">
        <v>2000000</v>
      </c>
    </row>
    <row r="1376" spans="1:17" ht="14.1" customHeight="1" x14ac:dyDescent="0.2">
      <c r="A1376" s="145" t="s">
        <v>683</v>
      </c>
      <c r="B1376" s="54"/>
      <c r="C1376" s="55" t="s">
        <v>684</v>
      </c>
      <c r="D1376" s="88">
        <v>-957158</v>
      </c>
      <c r="E1376" s="172">
        <v>-754194</v>
      </c>
      <c r="F1376" s="28"/>
      <c r="G1376" s="324"/>
      <c r="H1376" s="172">
        <f>E1376+I1376</f>
        <v>-754194</v>
      </c>
      <c r="I1376" s="320"/>
      <c r="J1376" s="261">
        <v>0</v>
      </c>
      <c r="K1376" s="172"/>
      <c r="L1376" s="172">
        <v>-754194</v>
      </c>
      <c r="M1376" s="172">
        <v>-692502</v>
      </c>
      <c r="N1376" s="88">
        <v>-1482447</v>
      </c>
    </row>
    <row r="1377" spans="1:17" ht="14.1" customHeight="1" x14ac:dyDescent="0.2">
      <c r="A1377" s="48" t="s">
        <v>679</v>
      </c>
      <c r="B1377" s="49"/>
      <c r="C1377" s="151" t="s">
        <v>685</v>
      </c>
      <c r="D1377" s="152">
        <f>+D1376</f>
        <v>-957158</v>
      </c>
      <c r="E1377" s="77">
        <f>+E1376+E1375</f>
        <v>8545806</v>
      </c>
      <c r="F1377" s="77">
        <f>+F1376+F1375</f>
        <v>0</v>
      </c>
      <c r="G1377" s="69">
        <f t="shared" ref="G1377:J1377" si="320">+G1376+G1375</f>
        <v>0</v>
      </c>
      <c r="H1377" s="332">
        <f>E1377+I1377</f>
        <v>7245806</v>
      </c>
      <c r="I1377" s="356">
        <f t="shared" si="320"/>
        <v>-1300000</v>
      </c>
      <c r="J1377" s="69">
        <f t="shared" si="320"/>
        <v>0</v>
      </c>
      <c r="K1377" s="69"/>
      <c r="L1377" s="69">
        <f>SUM(L1375:L1376)</f>
        <v>7245806</v>
      </c>
      <c r="M1377" s="69">
        <f>SUM(M1375:M1376)</f>
        <v>7307498</v>
      </c>
      <c r="N1377" s="77">
        <f>SUM(N1375:N1376)</f>
        <v>517553</v>
      </c>
    </row>
    <row r="1378" spans="1:17" ht="14.1" customHeight="1" thickBot="1" x14ac:dyDescent="0.25">
      <c r="A1378" s="153" t="s">
        <v>686</v>
      </c>
      <c r="B1378" s="154"/>
      <c r="C1378" s="155" t="s">
        <v>687</v>
      </c>
      <c r="D1378" s="156">
        <f t="shared" ref="D1378" si="321">+D1372+D1377</f>
        <v>-2451270.6799999997</v>
      </c>
      <c r="E1378" s="318">
        <f>+E1372+E1377</f>
        <v>-269248</v>
      </c>
      <c r="F1378" s="156">
        <f t="shared" ref="F1378:G1378" si="322">+F1372+F1377</f>
        <v>-1310334</v>
      </c>
      <c r="G1378" s="340">
        <f t="shared" si="322"/>
        <v>-19511719</v>
      </c>
      <c r="H1378" s="245">
        <v>-2797</v>
      </c>
      <c r="J1378" s="190">
        <v>20</v>
      </c>
      <c r="L1378" s="190">
        <v>-2777</v>
      </c>
      <c r="M1378" s="190">
        <v>2326850</v>
      </c>
      <c r="N1378" s="87">
        <v>-713368</v>
      </c>
    </row>
    <row r="1379" spans="1:17" ht="14.1" customHeight="1" thickTop="1" x14ac:dyDescent="0.2">
      <c r="A1379" s="157"/>
      <c r="B1379" s="158"/>
      <c r="C1379" s="159" t="s">
        <v>688</v>
      </c>
      <c r="D1379" s="160">
        <f t="shared" ref="D1379:G1379" si="323">+D1372+D1377</f>
        <v>-2451270.6799999997</v>
      </c>
      <c r="E1379" s="367">
        <f t="shared" si="323"/>
        <v>-269248</v>
      </c>
      <c r="F1379" s="367">
        <f t="shared" si="323"/>
        <v>-1310334</v>
      </c>
      <c r="G1379" s="368">
        <f t="shared" si="323"/>
        <v>-19511719</v>
      </c>
      <c r="H1379" s="58">
        <f>+H1372+H1377-H1378</f>
        <v>-810176</v>
      </c>
      <c r="I1379" s="358">
        <f t="shared" ref="I1379" si="324">+I1372+I1377+I1378</f>
        <v>-463225</v>
      </c>
      <c r="J1379" s="262">
        <f>+J1372+J1377-J1378</f>
        <v>207196</v>
      </c>
      <c r="K1379" s="262">
        <f t="shared" ref="K1379:M1379" si="325">+K1372+K1377-K1378</f>
        <v>-164047</v>
      </c>
      <c r="L1379" s="262">
        <f t="shared" si="325"/>
        <v>-752340</v>
      </c>
      <c r="M1379" s="262">
        <f t="shared" si="325"/>
        <v>-227781.23000000045</v>
      </c>
      <c r="N1379" s="77">
        <f>+N1372+N1377-N1378</f>
        <v>-3059811</v>
      </c>
    </row>
    <row r="1380" spans="1:17" ht="14.1" customHeight="1" x14ac:dyDescent="0.2">
      <c r="A1380" s="22"/>
      <c r="B1380" s="23"/>
      <c r="C1380" s="9" t="s">
        <v>689</v>
      </c>
      <c r="D1380" s="30"/>
    </row>
    <row r="1387" spans="1:17" s="8" customFormat="1" ht="14.1" customHeight="1" x14ac:dyDescent="0.2">
      <c r="A1387" s="13"/>
      <c r="B1387" s="4"/>
      <c r="C1387" s="10"/>
      <c r="D1387" s="26"/>
      <c r="E1387" s="319"/>
      <c r="F1387" s="26"/>
      <c r="G1387" s="26"/>
      <c r="H1387" s="321"/>
      <c r="I1387" s="192"/>
      <c r="J1387" s="192"/>
      <c r="K1387" s="192"/>
      <c r="L1387" s="192"/>
      <c r="M1387" s="192"/>
      <c r="N1387" s="82"/>
      <c r="O1387" s="143"/>
      <c r="P1387" s="193"/>
      <c r="Q1387" s="369"/>
    </row>
  </sheetData>
  <phoneticPr fontId="36" type="noConversion"/>
  <pageMargins left="0.7" right="0.7" top="0.75" bottom="0.75" header="0.3" footer="0.3"/>
  <pageSetup paperSize="9" orientation="landscape" horizontalDpi="429496729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849D1D46C23443A2976C7D7560F309" ma:contentTypeVersion="12" ma:contentTypeDescription="Create a new document." ma:contentTypeScope="" ma:versionID="390f7adba50948d29591ba2108e285b5">
  <xsd:schema xmlns:xsd="http://www.w3.org/2001/XMLSchema" xmlns:xs="http://www.w3.org/2001/XMLSchema" xmlns:p="http://schemas.microsoft.com/office/2006/metadata/properties" xmlns:ns1="http://schemas.microsoft.com/sharepoint/v3" xmlns:ns3="f5774fc8-a5a4-4699-a315-a0e3181bc23f" xmlns:ns4="fba75f42-ce50-4497-a3ab-6fc2fdfbc707" targetNamespace="http://schemas.microsoft.com/office/2006/metadata/properties" ma:root="true" ma:fieldsID="1eb8af950d93d8f5ceec354a47bd8470" ns1:_="" ns3:_="" ns4:_="">
    <xsd:import namespace="http://schemas.microsoft.com/sharepoint/v3"/>
    <xsd:import namespace="f5774fc8-a5a4-4699-a315-a0e3181bc23f"/>
    <xsd:import namespace="fba75f42-ce50-4497-a3ab-6fc2fdfbc7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74fc8-a5a4-4699-a315-a0e3181bc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75f42-ce50-4497-a3ab-6fc2fdfbc70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3CFE8C-7B0D-4240-892A-53D11F544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774fc8-a5a4-4699-a315-a0e3181bc23f"/>
    <ds:schemaRef ds:uri="fba75f42-ce50-4497-a3ab-6fc2fdfbc7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46842B-85E9-4520-BF17-50FEDA89380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13F861E-302E-4A5B-8A44-34F84004FA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2020-2021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Maire</dc:creator>
  <cp:keywords/>
  <dc:description/>
  <cp:lastModifiedBy>Ulvi Viilvere</cp:lastModifiedBy>
  <cp:revision/>
  <dcterms:created xsi:type="dcterms:W3CDTF">2011-12-15T08:12:24Z</dcterms:created>
  <dcterms:modified xsi:type="dcterms:W3CDTF">2021-01-29T16:32:49Z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0x0101000C849D1D46C23443A2976C7D7560F309</vt:lpwstr>
  </property>
</Properties>
</file>