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tartuvald-my.sharepoint.com/personal/estrit_aasma_tartuvald_ee/Documents/Desktop/Koduleht/2021/eelarve/"/>
    </mc:Choice>
  </mc:AlternateContent>
  <xr:revisionPtr revIDLastSave="0" documentId="8_{CB735233-CE8C-4E9C-93AF-9E03DBC305A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2020-2021" sheetId="8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9" i="8" l="1"/>
  <c r="Q1342" i="8"/>
  <c r="D1398" i="8"/>
  <c r="P1192" i="8"/>
  <c r="O1298" i="8"/>
  <c r="O115" i="8" l="1"/>
  <c r="N115" i="8"/>
  <c r="N1191" i="8"/>
  <c r="P1193" i="8"/>
  <c r="N1192" i="8"/>
  <c r="O1193" i="8"/>
  <c r="P1195" i="8"/>
  <c r="P1203" i="8"/>
  <c r="O1198" i="8"/>
  <c r="O1192" i="8" s="1"/>
  <c r="O1191" i="8" s="1"/>
  <c r="P1198" i="8" l="1"/>
  <c r="P1191" i="8" l="1"/>
  <c r="P1280" i="8" l="1"/>
  <c r="O1042" i="8" l="1"/>
  <c r="O1319" i="8"/>
  <c r="P1349" i="8"/>
  <c r="P1315" i="8"/>
  <c r="P1331" i="8"/>
  <c r="P1332" i="8"/>
  <c r="P1333" i="8"/>
  <c r="P1334" i="8"/>
  <c r="P1335" i="8"/>
  <c r="P1336" i="8"/>
  <c r="P1337" i="8"/>
  <c r="P1338" i="8"/>
  <c r="P1339" i="8"/>
  <c r="P1340" i="8"/>
  <c r="P1341" i="8"/>
  <c r="P1342" i="8"/>
  <c r="P1343" i="8"/>
  <c r="P1344" i="8"/>
  <c r="P1345" i="8"/>
  <c r="P1346" i="8"/>
  <c r="P1347" i="8"/>
  <c r="P1348" i="8"/>
  <c r="P1350" i="8"/>
  <c r="P1351" i="8"/>
  <c r="P1352" i="8"/>
  <c r="P1353" i="8"/>
  <c r="P1354" i="8"/>
  <c r="P1355" i="8"/>
  <c r="P1356" i="8"/>
  <c r="P1357" i="8"/>
  <c r="P1358" i="8"/>
  <c r="P1359" i="8"/>
  <c r="P1360" i="8"/>
  <c r="P1361" i="8"/>
  <c r="P1362" i="8"/>
  <c r="P1363" i="8"/>
  <c r="P1364" i="8"/>
  <c r="P1365" i="8"/>
  <c r="P1366" i="8"/>
  <c r="P1367" i="8"/>
  <c r="P1368" i="8"/>
  <c r="P1369" i="8"/>
  <c r="P1370" i="8"/>
  <c r="P1371" i="8"/>
  <c r="P1372" i="8"/>
  <c r="P1373" i="8"/>
  <c r="P1374" i="8"/>
  <c r="P1375" i="8"/>
  <c r="P1376" i="8"/>
  <c r="P1377" i="8"/>
  <c r="P1378" i="8"/>
  <c r="P1379" i="8"/>
  <c r="P1380" i="8"/>
  <c r="P1381" i="8"/>
  <c r="P1382" i="8"/>
  <c r="P1383" i="8"/>
  <c r="P1384" i="8"/>
  <c r="P1385" i="8"/>
  <c r="P1386" i="8"/>
  <c r="P1330" i="8"/>
  <c r="N1329" i="8"/>
  <c r="O1329" i="8"/>
  <c r="O1389" i="8" s="1"/>
  <c r="O902" i="8"/>
  <c r="O898" i="8" s="1"/>
  <c r="O399" i="8"/>
  <c r="O341" i="8"/>
  <c r="O178" i="8"/>
  <c r="O1088" i="8"/>
  <c r="O1029" i="8"/>
  <c r="O1031" i="8"/>
  <c r="O709" i="8"/>
  <c r="O852" i="8"/>
  <c r="O802" i="8" l="1"/>
  <c r="O799" i="8"/>
  <c r="O773" i="8"/>
  <c r="O776" i="8"/>
  <c r="O688" i="8" l="1"/>
  <c r="O685" i="8" s="1"/>
  <c r="O460" i="8"/>
  <c r="O457" i="8"/>
  <c r="P409" i="8"/>
  <c r="N399" i="8"/>
  <c r="N400" i="8"/>
  <c r="P396" i="8"/>
  <c r="O386" i="8"/>
  <c r="O105" i="8" l="1"/>
  <c r="O1395" i="8" l="1"/>
  <c r="P1394" i="8"/>
  <c r="P1393" i="8"/>
  <c r="P1388" i="8"/>
  <c r="P1387" i="8"/>
  <c r="O1327" i="8"/>
  <c r="P1023" i="8"/>
  <c r="P1025" i="8"/>
  <c r="P1026" i="8"/>
  <c r="O871" i="8"/>
  <c r="O486" i="8"/>
  <c r="O1280" i="8"/>
  <c r="P1282" i="8"/>
  <c r="P1284" i="8"/>
  <c r="P1285" i="8"/>
  <c r="P1286" i="8"/>
  <c r="P1287" i="8"/>
  <c r="P1288" i="8"/>
  <c r="P1289" i="8"/>
  <c r="P1290" i="8"/>
  <c r="P1291" i="8"/>
  <c r="P1292" i="8"/>
  <c r="P1293" i="8"/>
  <c r="P1294" i="8"/>
  <c r="P1295" i="8"/>
  <c r="P1296" i="8"/>
  <c r="P1297" i="8"/>
  <c r="O1277" i="8"/>
  <c r="P1279" i="8"/>
  <c r="P1278" i="8"/>
  <c r="O1268" i="8"/>
  <c r="P1267" i="8"/>
  <c r="P1266" i="8" s="1"/>
  <c r="O1266" i="8"/>
  <c r="O1257" i="8"/>
  <c r="P1236" i="8"/>
  <c r="O1236" i="8"/>
  <c r="P1228" i="8"/>
  <c r="O1208" i="8"/>
  <c r="P1209" i="8"/>
  <c r="P1211" i="8"/>
  <c r="P1212" i="8"/>
  <c r="P1214" i="8"/>
  <c r="P1215" i="8"/>
  <c r="P1216" i="8"/>
  <c r="P1217" i="8"/>
  <c r="P1218" i="8"/>
  <c r="P1219" i="8"/>
  <c r="P1220" i="8"/>
  <c r="P1221" i="8"/>
  <c r="P1222" i="8"/>
  <c r="P1223" i="8"/>
  <c r="P1224" i="8"/>
  <c r="P1225" i="8"/>
  <c r="P1226" i="8"/>
  <c r="M1192" i="8"/>
  <c r="P1194" i="8"/>
  <c r="P1196" i="8"/>
  <c r="P1197" i="8"/>
  <c r="P1199" i="8"/>
  <c r="P1200" i="8"/>
  <c r="P1201" i="8"/>
  <c r="P1202" i="8"/>
  <c r="P1204" i="8"/>
  <c r="P1205" i="8"/>
  <c r="P1206" i="8"/>
  <c r="P1207" i="8"/>
  <c r="N1193" i="8"/>
  <c r="P1180" i="8" l="1"/>
  <c r="P1182" i="8"/>
  <c r="P1183" i="8"/>
  <c r="P1184" i="8"/>
  <c r="P1185" i="8"/>
  <c r="P1186" i="8"/>
  <c r="P1187" i="8"/>
  <c r="P1188" i="8"/>
  <c r="P1189" i="8"/>
  <c r="P1190" i="8"/>
  <c r="P1177" i="8"/>
  <c r="P1162" i="8"/>
  <c r="P1164" i="8"/>
  <c r="P1166" i="8"/>
  <c r="P1167" i="8"/>
  <c r="P1168" i="8"/>
  <c r="P1169" i="8"/>
  <c r="P1170" i="8"/>
  <c r="P1171" i="8"/>
  <c r="P1172" i="8"/>
  <c r="P1173" i="8"/>
  <c r="P1174" i="8"/>
  <c r="P1175" i="8"/>
  <c r="P1176" i="8"/>
  <c r="P1158" i="8"/>
  <c r="P1160" i="8"/>
  <c r="P1151" i="8"/>
  <c r="P1153" i="8"/>
  <c r="P1154" i="8"/>
  <c r="P1155" i="8"/>
  <c r="P1156" i="8"/>
  <c r="P1134" i="8"/>
  <c r="P1136" i="8"/>
  <c r="P1137" i="8"/>
  <c r="P1139" i="8"/>
  <c r="P1140" i="8"/>
  <c r="P1141" i="8"/>
  <c r="P1142" i="8"/>
  <c r="P1143" i="8"/>
  <c r="P1144" i="8"/>
  <c r="P1145" i="8"/>
  <c r="P1146" i="8"/>
  <c r="P1147" i="8"/>
  <c r="P1148" i="8"/>
  <c r="P1149" i="8"/>
  <c r="P1122" i="8"/>
  <c r="P1125" i="8"/>
  <c r="P1126" i="8"/>
  <c r="P1127" i="8"/>
  <c r="P1128" i="8"/>
  <c r="P1129" i="8"/>
  <c r="P1130" i="8"/>
  <c r="P1131" i="8"/>
  <c r="P1132" i="8"/>
  <c r="P1114" i="8"/>
  <c r="P1116" i="8"/>
  <c r="P1117" i="8"/>
  <c r="P1118" i="8"/>
  <c r="P1119" i="8"/>
  <c r="P1120" i="8"/>
  <c r="P1099" i="8"/>
  <c r="P1100" i="8"/>
  <c r="P1102" i="8"/>
  <c r="P1103" i="8"/>
  <c r="P1104" i="8"/>
  <c r="P1105" i="8"/>
  <c r="P1106" i="8"/>
  <c r="P1107" i="8"/>
  <c r="P1108" i="8"/>
  <c r="P1109" i="8"/>
  <c r="P1110" i="8"/>
  <c r="P1111" i="8"/>
  <c r="P1086" i="8"/>
  <c r="P1087" i="8"/>
  <c r="P1089" i="8"/>
  <c r="P1090" i="8"/>
  <c r="P1091" i="8"/>
  <c r="P1092" i="8"/>
  <c r="P1093" i="8"/>
  <c r="P1094" i="8"/>
  <c r="P1095" i="8"/>
  <c r="P1096" i="8"/>
  <c r="P1097" i="8"/>
  <c r="P1083" i="8"/>
  <c r="P1069" i="8"/>
  <c r="P1070" i="8"/>
  <c r="P1072" i="8"/>
  <c r="P1073" i="8"/>
  <c r="P1074" i="8"/>
  <c r="P1075" i="8"/>
  <c r="P1076" i="8"/>
  <c r="P1077" i="8"/>
  <c r="P1078" i="8"/>
  <c r="P1079" i="8"/>
  <c r="P1080" i="8"/>
  <c r="P1081" i="8"/>
  <c r="P1082" i="8"/>
  <c r="P1066" i="8"/>
  <c r="P1037" i="8"/>
  <c r="P1039" i="8"/>
  <c r="P1040" i="8"/>
  <c r="P1041" i="8"/>
  <c r="P1043" i="8"/>
  <c r="P1044" i="8"/>
  <c r="P1045" i="8"/>
  <c r="P1046" i="8"/>
  <c r="P1047" i="8"/>
  <c r="P1048" i="8"/>
  <c r="P1049" i="8"/>
  <c r="P1050" i="8"/>
  <c r="P1051" i="8"/>
  <c r="P1052" i="8"/>
  <c r="P1053" i="8"/>
  <c r="P1054" i="8"/>
  <c r="P1055" i="8"/>
  <c r="P1056" i="8"/>
  <c r="P1057" i="8"/>
  <c r="P1058" i="8"/>
  <c r="P1059" i="8"/>
  <c r="P1060" i="8"/>
  <c r="P1061" i="8"/>
  <c r="P1062" i="8"/>
  <c r="P1063" i="8"/>
  <c r="P1035" i="8"/>
  <c r="O1034" i="8"/>
  <c r="P1032" i="8"/>
  <c r="P1033" i="8"/>
  <c r="P1030" i="8"/>
  <c r="O1024" i="8"/>
  <c r="O1022" i="8" s="1"/>
  <c r="P997" i="8"/>
  <c r="P999" i="8"/>
  <c r="P1000" i="8"/>
  <c r="P1001" i="8"/>
  <c r="P1003" i="8"/>
  <c r="P1004" i="8"/>
  <c r="P1005" i="8"/>
  <c r="P1006" i="8"/>
  <c r="P1007" i="8"/>
  <c r="P1008" i="8"/>
  <c r="P1009" i="8"/>
  <c r="P1010" i="8"/>
  <c r="P1011" i="8"/>
  <c r="P1012" i="8"/>
  <c r="P1013" i="8"/>
  <c r="P1014" i="8"/>
  <c r="P1015" i="8"/>
  <c r="P1016" i="8"/>
  <c r="P1017" i="8"/>
  <c r="P1018" i="8"/>
  <c r="P1019" i="8"/>
  <c r="P1020" i="8"/>
  <c r="P1021" i="8"/>
  <c r="P994" i="8"/>
  <c r="P992" i="8"/>
  <c r="P993" i="8"/>
  <c r="P990" i="8"/>
  <c r="O991" i="8"/>
  <c r="O989" i="8" s="1"/>
  <c r="O970" i="8"/>
  <c r="O966" i="8" s="1"/>
  <c r="P965" i="8"/>
  <c r="P967" i="8"/>
  <c r="P968" i="8"/>
  <c r="P969" i="8"/>
  <c r="P971" i="8"/>
  <c r="P972" i="8"/>
  <c r="P973" i="8"/>
  <c r="P974" i="8"/>
  <c r="P975" i="8"/>
  <c r="P976" i="8"/>
  <c r="P977" i="8"/>
  <c r="P978" i="8"/>
  <c r="P979" i="8"/>
  <c r="P980" i="8"/>
  <c r="P981" i="8"/>
  <c r="P982" i="8"/>
  <c r="P983" i="8"/>
  <c r="P984" i="8"/>
  <c r="P985" i="8"/>
  <c r="P986" i="8"/>
  <c r="P987" i="8"/>
  <c r="P988" i="8"/>
  <c r="P962" i="8"/>
  <c r="P956" i="8"/>
  <c r="P958" i="8"/>
  <c r="P959" i="8"/>
  <c r="O957" i="8"/>
  <c r="O955" i="8" s="1"/>
  <c r="P932" i="8"/>
  <c r="P933" i="8"/>
  <c r="P934" i="8"/>
  <c r="P936" i="8"/>
  <c r="P937" i="8"/>
  <c r="P938" i="8"/>
  <c r="P939" i="8"/>
  <c r="P940" i="8"/>
  <c r="P941" i="8"/>
  <c r="P942" i="8"/>
  <c r="P943" i="8"/>
  <c r="P944" i="8"/>
  <c r="P945" i="8"/>
  <c r="P946" i="8"/>
  <c r="P947" i="8"/>
  <c r="P948" i="8"/>
  <c r="P949" i="8"/>
  <c r="P950" i="8"/>
  <c r="P951" i="8"/>
  <c r="P952" i="8"/>
  <c r="P953" i="8"/>
  <c r="P954" i="8"/>
  <c r="P897" i="8"/>
  <c r="P899" i="8"/>
  <c r="P900" i="8"/>
  <c r="P901" i="8"/>
  <c r="P903" i="8"/>
  <c r="P904" i="8"/>
  <c r="P905" i="8"/>
  <c r="P906" i="8"/>
  <c r="P907" i="8"/>
  <c r="P908" i="8"/>
  <c r="P909" i="8"/>
  <c r="P910" i="8"/>
  <c r="P911" i="8"/>
  <c r="P912" i="8"/>
  <c r="P913" i="8"/>
  <c r="P914" i="8"/>
  <c r="P915" i="8"/>
  <c r="P916" i="8"/>
  <c r="P917" i="8"/>
  <c r="P918" i="8"/>
  <c r="P919" i="8"/>
  <c r="P920" i="8"/>
  <c r="P921" i="8"/>
  <c r="P874" i="8"/>
  <c r="P876" i="8"/>
  <c r="P877" i="8"/>
  <c r="P878" i="8"/>
  <c r="P879" i="8"/>
  <c r="P880" i="8"/>
  <c r="P881" i="8"/>
  <c r="P882" i="8"/>
  <c r="P883" i="8"/>
  <c r="P884" i="8"/>
  <c r="P885" i="8"/>
  <c r="P886" i="8"/>
  <c r="P887" i="8"/>
  <c r="P888" i="8"/>
  <c r="P889" i="8"/>
  <c r="P890" i="8"/>
  <c r="P891" i="8"/>
  <c r="P892" i="8"/>
  <c r="P893" i="8"/>
  <c r="P894" i="8"/>
  <c r="P895" i="8"/>
  <c r="P847" i="8"/>
  <c r="P848" i="8"/>
  <c r="P850" i="8"/>
  <c r="P851" i="8"/>
  <c r="P853" i="8"/>
  <c r="P854" i="8"/>
  <c r="P855" i="8"/>
  <c r="P856" i="8"/>
  <c r="P857" i="8"/>
  <c r="P858" i="8"/>
  <c r="P859" i="8"/>
  <c r="P860" i="8"/>
  <c r="P861" i="8"/>
  <c r="P862" i="8"/>
  <c r="P863" i="8"/>
  <c r="P864" i="8"/>
  <c r="P865" i="8"/>
  <c r="P866" i="8"/>
  <c r="P867" i="8"/>
  <c r="P868" i="8"/>
  <c r="P869" i="8"/>
  <c r="P870" i="8"/>
  <c r="P823" i="8"/>
  <c r="P825" i="8"/>
  <c r="P826" i="8"/>
  <c r="P828" i="8"/>
  <c r="P829" i="8"/>
  <c r="P830" i="8"/>
  <c r="P831" i="8"/>
  <c r="P832" i="8"/>
  <c r="P833" i="8"/>
  <c r="P834" i="8"/>
  <c r="P835" i="8"/>
  <c r="P836" i="8"/>
  <c r="P837" i="8"/>
  <c r="P838" i="8"/>
  <c r="P839" i="8"/>
  <c r="P840" i="8"/>
  <c r="P841" i="8"/>
  <c r="P842" i="8"/>
  <c r="P843" i="8"/>
  <c r="P844" i="8"/>
  <c r="P845" i="8"/>
  <c r="P797" i="8"/>
  <c r="P798" i="8"/>
  <c r="P800" i="8"/>
  <c r="P801" i="8"/>
  <c r="P803" i="8"/>
  <c r="P804" i="8"/>
  <c r="P805" i="8"/>
  <c r="P806" i="8"/>
  <c r="P807" i="8"/>
  <c r="P808" i="8"/>
  <c r="P809" i="8"/>
  <c r="P810" i="8"/>
  <c r="P811" i="8"/>
  <c r="P812" i="8"/>
  <c r="P813" i="8"/>
  <c r="P814" i="8"/>
  <c r="P815" i="8"/>
  <c r="P816" i="8"/>
  <c r="P817" i="8"/>
  <c r="P818" i="8"/>
  <c r="P819" i="8"/>
  <c r="P820" i="8"/>
  <c r="P821" i="8"/>
  <c r="P771" i="8"/>
  <c r="P772" i="8"/>
  <c r="P774" i="8"/>
  <c r="P775" i="8"/>
  <c r="P777" i="8"/>
  <c r="P778" i="8"/>
  <c r="P779" i="8"/>
  <c r="P780" i="8"/>
  <c r="P781" i="8"/>
  <c r="P782" i="8"/>
  <c r="P783" i="8"/>
  <c r="P784" i="8"/>
  <c r="P785" i="8"/>
  <c r="P786" i="8"/>
  <c r="P787" i="8"/>
  <c r="P788" i="8"/>
  <c r="P789" i="8"/>
  <c r="P790" i="8"/>
  <c r="P791" i="8"/>
  <c r="P792" i="8"/>
  <c r="P793" i="8"/>
  <c r="P794" i="8"/>
  <c r="P795" i="8"/>
  <c r="P762" i="8"/>
  <c r="P764" i="8"/>
  <c r="P765" i="8"/>
  <c r="P766" i="8"/>
  <c r="P767" i="8"/>
  <c r="P768" i="8"/>
  <c r="P727" i="8"/>
  <c r="P729" i="8"/>
  <c r="P730" i="8"/>
  <c r="P732" i="8"/>
  <c r="P733" i="8"/>
  <c r="P734" i="8"/>
  <c r="P735" i="8"/>
  <c r="P736" i="8"/>
  <c r="P737" i="8"/>
  <c r="P738" i="8"/>
  <c r="P739" i="8"/>
  <c r="P740" i="8"/>
  <c r="P741" i="8"/>
  <c r="P742" i="8"/>
  <c r="P743" i="8"/>
  <c r="P744" i="8"/>
  <c r="P745" i="8"/>
  <c r="P746" i="8"/>
  <c r="P705" i="8"/>
  <c r="P707" i="8"/>
  <c r="P708" i="8"/>
  <c r="P710" i="8"/>
  <c r="P711" i="8"/>
  <c r="P712" i="8"/>
  <c r="P713" i="8"/>
  <c r="P714" i="8"/>
  <c r="P715" i="8"/>
  <c r="P716" i="8"/>
  <c r="P717" i="8"/>
  <c r="P718" i="8"/>
  <c r="P719" i="8"/>
  <c r="P720" i="8"/>
  <c r="P721" i="8"/>
  <c r="P722" i="8"/>
  <c r="P723" i="8"/>
  <c r="P724" i="8"/>
  <c r="P684" i="8"/>
  <c r="P686" i="8"/>
  <c r="P687" i="8"/>
  <c r="P689" i="8"/>
  <c r="P690" i="8"/>
  <c r="P691" i="8"/>
  <c r="P692" i="8"/>
  <c r="P693" i="8"/>
  <c r="P694" i="8"/>
  <c r="P695" i="8"/>
  <c r="P696" i="8"/>
  <c r="P697" i="8"/>
  <c r="P698" i="8"/>
  <c r="P699" i="8"/>
  <c r="P700" i="8"/>
  <c r="P701" i="8"/>
  <c r="P702" i="8"/>
  <c r="P703" i="8"/>
  <c r="P664" i="8"/>
  <c r="P666" i="8"/>
  <c r="P667" i="8"/>
  <c r="P669" i="8"/>
  <c r="P670" i="8"/>
  <c r="P671" i="8"/>
  <c r="P672" i="8"/>
  <c r="P673" i="8"/>
  <c r="P674" i="8"/>
  <c r="P675" i="8"/>
  <c r="P676" i="8"/>
  <c r="P677" i="8"/>
  <c r="P678" i="8"/>
  <c r="P679" i="8"/>
  <c r="P680" i="8"/>
  <c r="P681" i="8"/>
  <c r="P682" i="8"/>
  <c r="P656" i="8"/>
  <c r="P658" i="8"/>
  <c r="P659" i="8"/>
  <c r="P660" i="8"/>
  <c r="P661" i="8"/>
  <c r="P662" i="8"/>
  <c r="P642" i="8"/>
  <c r="P644" i="8"/>
  <c r="P645" i="8"/>
  <c r="P646" i="8"/>
  <c r="P647" i="8"/>
  <c r="P648" i="8"/>
  <c r="P649" i="8"/>
  <c r="P650" i="8"/>
  <c r="P651" i="8"/>
  <c r="P652" i="8"/>
  <c r="P653" i="8"/>
  <c r="P654" i="8"/>
  <c r="P626" i="8"/>
  <c r="P628" i="8"/>
  <c r="P629" i="8"/>
  <c r="P631" i="8"/>
  <c r="P632" i="8"/>
  <c r="P633" i="8"/>
  <c r="P634" i="8"/>
  <c r="P635" i="8"/>
  <c r="P636" i="8"/>
  <c r="P637" i="8"/>
  <c r="P638" i="8"/>
  <c r="P639" i="8"/>
  <c r="P640" i="8"/>
  <c r="P614" i="8"/>
  <c r="P616" i="8"/>
  <c r="P617" i="8"/>
  <c r="P618" i="8"/>
  <c r="P619" i="8"/>
  <c r="P620" i="8"/>
  <c r="P621" i="8"/>
  <c r="P622" i="8"/>
  <c r="P623" i="8"/>
  <c r="P624" i="8"/>
  <c r="P594" i="8"/>
  <c r="P596" i="8"/>
  <c r="P597" i="8"/>
  <c r="P598" i="8"/>
  <c r="P600" i="8"/>
  <c r="P601" i="8"/>
  <c r="P602" i="8"/>
  <c r="P603" i="8"/>
  <c r="P604" i="8"/>
  <c r="P605" i="8"/>
  <c r="P606" i="8"/>
  <c r="P607" i="8"/>
  <c r="P608" i="8"/>
  <c r="P609" i="8"/>
  <c r="P610" i="8"/>
  <c r="P611" i="8"/>
  <c r="P612" i="8"/>
  <c r="O964" i="8" l="1"/>
  <c r="P577" i="8"/>
  <c r="P579" i="8"/>
  <c r="P580" i="8"/>
  <c r="P581" i="8"/>
  <c r="P582" i="8"/>
  <c r="P583" i="8"/>
  <c r="P584" i="8"/>
  <c r="P585" i="8"/>
  <c r="P586" i="8"/>
  <c r="P587" i="8"/>
  <c r="P588" i="8"/>
  <c r="P589" i="8"/>
  <c r="P554" i="8"/>
  <c r="P556" i="8"/>
  <c r="P557" i="8"/>
  <c r="P558" i="8"/>
  <c r="P560" i="8"/>
  <c r="P561" i="8"/>
  <c r="P562" i="8"/>
  <c r="P563" i="8"/>
  <c r="P564" i="8"/>
  <c r="P565" i="8"/>
  <c r="P566" i="8"/>
  <c r="P567" i="8"/>
  <c r="P568" i="8"/>
  <c r="P569" i="8"/>
  <c r="P570" i="8"/>
  <c r="P571" i="8"/>
  <c r="P572" i="8"/>
  <c r="P573" i="8"/>
  <c r="P574" i="8"/>
  <c r="P575" i="8"/>
  <c r="P534" i="8"/>
  <c r="P536" i="8"/>
  <c r="P537" i="8"/>
  <c r="P539" i="8"/>
  <c r="P540" i="8"/>
  <c r="P541" i="8"/>
  <c r="P542" i="8"/>
  <c r="P543" i="8"/>
  <c r="P544" i="8"/>
  <c r="P545" i="8"/>
  <c r="P546" i="8"/>
  <c r="P547" i="8"/>
  <c r="P548" i="8"/>
  <c r="P549" i="8"/>
  <c r="P550" i="8"/>
  <c r="P551" i="8"/>
  <c r="P552" i="8"/>
  <c r="P516" i="8"/>
  <c r="P518" i="8"/>
  <c r="P519" i="8"/>
  <c r="P521" i="8"/>
  <c r="P522" i="8"/>
  <c r="P523" i="8"/>
  <c r="P524" i="8"/>
  <c r="P525" i="8"/>
  <c r="P526" i="8"/>
  <c r="P527" i="8"/>
  <c r="P528" i="8"/>
  <c r="P529" i="8"/>
  <c r="P530" i="8"/>
  <c r="P531" i="8"/>
  <c r="P532" i="8"/>
  <c r="P501" i="8"/>
  <c r="P502" i="8"/>
  <c r="P504" i="8"/>
  <c r="P505" i="8"/>
  <c r="P506" i="8"/>
  <c r="P507" i="8"/>
  <c r="P508" i="8"/>
  <c r="P509" i="8"/>
  <c r="P510" i="8"/>
  <c r="P511" i="8"/>
  <c r="P512" i="8"/>
  <c r="P513" i="8"/>
  <c r="P514" i="8"/>
  <c r="P489" i="8"/>
  <c r="P490" i="8"/>
  <c r="P492" i="8"/>
  <c r="P493" i="8"/>
  <c r="P494" i="8"/>
  <c r="P495" i="8"/>
  <c r="P496" i="8"/>
  <c r="P497" i="8"/>
  <c r="P498" i="8"/>
  <c r="P499" i="8"/>
  <c r="P474" i="8"/>
  <c r="P456" i="8"/>
  <c r="P458" i="8"/>
  <c r="P459" i="8"/>
  <c r="P461" i="8"/>
  <c r="P462" i="8"/>
  <c r="P463" i="8"/>
  <c r="P464" i="8"/>
  <c r="P465" i="8"/>
  <c r="P466" i="8"/>
  <c r="P467" i="8"/>
  <c r="P468" i="8"/>
  <c r="P469" i="8"/>
  <c r="P470" i="8"/>
  <c r="P471" i="8"/>
  <c r="P472" i="8"/>
  <c r="P473" i="8"/>
  <c r="P438" i="8"/>
  <c r="P440" i="8"/>
  <c r="P441" i="8"/>
  <c r="P442" i="8"/>
  <c r="P444" i="8"/>
  <c r="P445" i="8"/>
  <c r="P446" i="8"/>
  <c r="P447" i="8"/>
  <c r="P448" i="8"/>
  <c r="P449" i="8"/>
  <c r="P450" i="8"/>
  <c r="P451" i="8"/>
  <c r="P452" i="8"/>
  <c r="P453" i="8"/>
  <c r="P454" i="8"/>
  <c r="P423" i="8"/>
  <c r="P425" i="8"/>
  <c r="P426" i="8"/>
  <c r="P428" i="8"/>
  <c r="P429" i="8"/>
  <c r="P430" i="8"/>
  <c r="P431" i="8"/>
  <c r="P432" i="8"/>
  <c r="P433" i="8"/>
  <c r="P434" i="8"/>
  <c r="P435" i="8"/>
  <c r="P436" i="8"/>
  <c r="P411" i="8"/>
  <c r="P413" i="8"/>
  <c r="P414" i="8"/>
  <c r="P415" i="8"/>
  <c r="P416" i="8"/>
  <c r="P417" i="8"/>
  <c r="P418" i="8"/>
  <c r="P419" i="8"/>
  <c r="P420" i="8"/>
  <c r="P421" i="8"/>
  <c r="P398" i="8"/>
  <c r="P401" i="8"/>
  <c r="P402" i="8"/>
  <c r="P403" i="8"/>
  <c r="P404" i="8"/>
  <c r="P405" i="8"/>
  <c r="P406" i="8"/>
  <c r="P407" i="8"/>
  <c r="P408" i="8"/>
  <c r="P388" i="8"/>
  <c r="P389" i="8"/>
  <c r="P390" i="8"/>
  <c r="P391" i="8"/>
  <c r="P392" i="8"/>
  <c r="P393" i="8"/>
  <c r="P394" i="8"/>
  <c r="P395" i="8"/>
  <c r="P377" i="8"/>
  <c r="P379" i="8"/>
  <c r="P380" i="8"/>
  <c r="P381" i="8"/>
  <c r="P382" i="8"/>
  <c r="P370" i="8"/>
  <c r="P353" i="8"/>
  <c r="P355" i="8"/>
  <c r="P357" i="8"/>
  <c r="P358" i="8"/>
  <c r="P359" i="8"/>
  <c r="P360" i="8"/>
  <c r="P361" i="8"/>
  <c r="P362" i="8"/>
  <c r="P363" i="8"/>
  <c r="P364" i="8"/>
  <c r="P365" i="8"/>
  <c r="P366" i="8"/>
  <c r="P367" i="8"/>
  <c r="P368" i="8"/>
  <c r="P351" i="8"/>
  <c r="P340" i="8"/>
  <c r="P342" i="8"/>
  <c r="P343" i="8"/>
  <c r="P344" i="8"/>
  <c r="P345" i="8"/>
  <c r="P346" i="8"/>
  <c r="P347" i="8"/>
  <c r="P348" i="8"/>
  <c r="P349" i="8"/>
  <c r="P350" i="8"/>
  <c r="P316" i="8" l="1"/>
  <c r="P318" i="8"/>
  <c r="P319" i="8"/>
  <c r="P320" i="8"/>
  <c r="P322" i="8"/>
  <c r="P323" i="8"/>
  <c r="P324" i="8"/>
  <c r="P325" i="8"/>
  <c r="P326" i="8"/>
  <c r="P327" i="8"/>
  <c r="P328" i="8"/>
  <c r="P329" i="8"/>
  <c r="P330" i="8"/>
  <c r="P331" i="8"/>
  <c r="P332" i="8"/>
  <c r="P333" i="8"/>
  <c r="P334" i="8"/>
  <c r="P335" i="8"/>
  <c r="P336" i="8"/>
  <c r="P337" i="8"/>
  <c r="P306" i="8"/>
  <c r="P307" i="8"/>
  <c r="P308" i="8"/>
  <c r="P309" i="8"/>
  <c r="P310" i="8"/>
  <c r="P311" i="8"/>
  <c r="P312" i="8"/>
  <c r="P313" i="8"/>
  <c r="P289" i="8"/>
  <c r="P291" i="8"/>
  <c r="P292" i="8"/>
  <c r="P293" i="8"/>
  <c r="P294" i="8"/>
  <c r="P295" i="8"/>
  <c r="P296" i="8"/>
  <c r="P297" i="8"/>
  <c r="P298" i="8"/>
  <c r="P299" i="8"/>
  <c r="P300" i="8"/>
  <c r="P301" i="8"/>
  <c r="P302" i="8"/>
  <c r="P303" i="8"/>
  <c r="P304" i="8"/>
  <c r="P260" i="8"/>
  <c r="P262" i="8"/>
  <c r="P263" i="8"/>
  <c r="P264" i="8"/>
  <c r="P265" i="8"/>
  <c r="P266" i="8"/>
  <c r="P267" i="8"/>
  <c r="P268" i="8"/>
  <c r="P269" i="8"/>
  <c r="P270" i="8"/>
  <c r="P271" i="8"/>
  <c r="P272" i="8"/>
  <c r="P273" i="8"/>
  <c r="P274" i="8"/>
  <c r="P275" i="8"/>
  <c r="P276" i="8"/>
  <c r="P248" i="8"/>
  <c r="P250" i="8"/>
  <c r="P251" i="8"/>
  <c r="P252" i="8"/>
  <c r="P253" i="8"/>
  <c r="P254" i="8"/>
  <c r="P255" i="8"/>
  <c r="P256" i="8"/>
  <c r="P257" i="8"/>
  <c r="P258" i="8"/>
  <c r="P235" i="8"/>
  <c r="P227" i="8"/>
  <c r="P229" i="8"/>
  <c r="P230" i="8"/>
  <c r="P231" i="8"/>
  <c r="P232" i="8"/>
  <c r="P233" i="8"/>
  <c r="P217" i="8"/>
  <c r="P219" i="8"/>
  <c r="P220" i="8"/>
  <c r="P221" i="8"/>
  <c r="P222" i="8"/>
  <c r="P223" i="8"/>
  <c r="P224" i="8"/>
  <c r="P225" i="8"/>
  <c r="P185" i="8"/>
  <c r="P187" i="8"/>
  <c r="P188" i="8"/>
  <c r="P189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176" i="8"/>
  <c r="P175" i="8"/>
  <c r="P167" i="8"/>
  <c r="P169" i="8"/>
  <c r="P170" i="8"/>
  <c r="P171" i="8"/>
  <c r="P172" i="8"/>
  <c r="P173" i="8"/>
  <c r="P150" i="8"/>
  <c r="P149" i="8" s="1"/>
  <c r="P148" i="8" s="1"/>
  <c r="P139" i="8"/>
  <c r="P138" i="8" s="1"/>
  <c r="P114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O103" i="8" l="1"/>
  <c r="P107" i="8"/>
  <c r="P108" i="8"/>
  <c r="P109" i="8"/>
  <c r="P110" i="8"/>
  <c r="P111" i="8"/>
  <c r="P112" i="8"/>
  <c r="P104" i="8"/>
  <c r="P38" i="8"/>
  <c r="O34" i="8"/>
  <c r="P925" i="8" l="1"/>
  <c r="P926" i="8"/>
  <c r="P923" i="8"/>
  <c r="P1321" i="8" l="1"/>
  <c r="P1322" i="8"/>
  <c r="P1323" i="8"/>
  <c r="P1324" i="8"/>
  <c r="P1325" i="8"/>
  <c r="P1326" i="8"/>
  <c r="P1320" i="8"/>
  <c r="O1303" i="8"/>
  <c r="P1305" i="8"/>
  <c r="P1306" i="8"/>
  <c r="P1307" i="8"/>
  <c r="P1308" i="8"/>
  <c r="P1309" i="8"/>
  <c r="P1310" i="8"/>
  <c r="P1311" i="8"/>
  <c r="P1312" i="8"/>
  <c r="P1313" i="8"/>
  <c r="P1314" i="8"/>
  <c r="P1316" i="8"/>
  <c r="P1317" i="8"/>
  <c r="P1318" i="8"/>
  <c r="P1304" i="8"/>
  <c r="P760" i="8"/>
  <c r="P759" i="8" s="1"/>
  <c r="P748" i="8"/>
  <c r="P476" i="8"/>
  <c r="P385" i="8"/>
  <c r="O387" i="8"/>
  <c r="P287" i="8"/>
  <c r="P280" i="8"/>
  <c r="P279" i="8" s="1"/>
  <c r="P278" i="8"/>
  <c r="P277" i="8" s="1"/>
  <c r="P163" i="8"/>
  <c r="P164" i="8"/>
  <c r="P165" i="8"/>
  <c r="P153" i="8"/>
  <c r="P155" i="8"/>
  <c r="P156" i="8"/>
  <c r="P157" i="8"/>
  <c r="P158" i="8"/>
  <c r="P159" i="8"/>
  <c r="P160" i="8"/>
  <c r="P146" i="8"/>
  <c r="P144" i="8"/>
  <c r="P141" i="8"/>
  <c r="P142" i="8"/>
  <c r="N84" i="8"/>
  <c r="P86" i="8"/>
  <c r="P87" i="8"/>
  <c r="P85" i="8"/>
  <c r="P1303" i="8" l="1"/>
  <c r="N491" i="8"/>
  <c r="N488" i="8" s="1"/>
  <c r="P89" i="8"/>
  <c r="P90" i="8"/>
  <c r="P91" i="8"/>
  <c r="P92" i="8"/>
  <c r="P93" i="8"/>
  <c r="P94" i="8"/>
  <c r="P95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63" i="8"/>
  <c r="P64" i="8"/>
  <c r="P65" i="8"/>
  <c r="P66" i="8"/>
  <c r="P67" i="8"/>
  <c r="P68" i="8"/>
  <c r="P62" i="8"/>
  <c r="P52" i="8"/>
  <c r="P53" i="8"/>
  <c r="P54" i="8"/>
  <c r="P55" i="8"/>
  <c r="P56" i="8"/>
  <c r="P57" i="8"/>
  <c r="P58" i="8"/>
  <c r="P59" i="8"/>
  <c r="P60" i="8"/>
  <c r="P61" i="8"/>
  <c r="P51" i="8"/>
  <c r="P44" i="8"/>
  <c r="P45" i="8"/>
  <c r="P46" i="8"/>
  <c r="P47" i="8"/>
  <c r="P48" i="8"/>
  <c r="P43" i="8"/>
  <c r="P36" i="8"/>
  <c r="P37" i="8"/>
  <c r="P39" i="8"/>
  <c r="P40" i="8"/>
  <c r="P41" i="8"/>
  <c r="P35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11" i="8"/>
  <c r="P9" i="8"/>
  <c r="P6" i="8"/>
  <c r="P7" i="8"/>
  <c r="P106" i="8" l="1"/>
  <c r="O1181" i="8" l="1"/>
  <c r="O1179" i="8"/>
  <c r="O1177" i="8"/>
  <c r="O1163" i="8"/>
  <c r="O1159" i="8"/>
  <c r="O1152" i="8"/>
  <c r="O1135" i="8"/>
  <c r="O1123" i="8"/>
  <c r="O1121" i="8" s="1"/>
  <c r="O1115" i="8"/>
  <c r="O1101" i="8"/>
  <c r="O1085" i="8"/>
  <c r="O1083" i="8"/>
  <c r="O1071" i="8"/>
  <c r="O1066" i="8"/>
  <c r="O1064" i="8"/>
  <c r="O1038" i="8"/>
  <c r="O1027" i="8"/>
  <c r="O998" i="8"/>
  <c r="O994" i="8"/>
  <c r="O962" i="8"/>
  <c r="O960" i="8"/>
  <c r="O927" i="8"/>
  <c r="O924" i="8"/>
  <c r="O922" i="8" s="1"/>
  <c r="O875" i="8"/>
  <c r="O849" i="8"/>
  <c r="O824" i="8"/>
  <c r="O763" i="8"/>
  <c r="O759" i="8"/>
  <c r="O753" i="8"/>
  <c r="O750" i="8"/>
  <c r="P750" i="8"/>
  <c r="O747" i="8"/>
  <c r="O728" i="8"/>
  <c r="O706" i="8"/>
  <c r="O665" i="8"/>
  <c r="O657" i="8"/>
  <c r="O643" i="8"/>
  <c r="O627" i="8"/>
  <c r="O615" i="8"/>
  <c r="O595" i="8"/>
  <c r="O578" i="8"/>
  <c r="O555" i="8"/>
  <c r="O535" i="8"/>
  <c r="O517" i="8"/>
  <c r="O503" i="8"/>
  <c r="O491" i="8"/>
  <c r="O477" i="8"/>
  <c r="O475" i="8" s="1"/>
  <c r="O439" i="8"/>
  <c r="O424" i="8"/>
  <c r="O412" i="8"/>
  <c r="O400" i="8"/>
  <c r="O378" i="8"/>
  <c r="O369" i="8"/>
  <c r="O354" i="8"/>
  <c r="O317" i="8"/>
  <c r="O305" i="8"/>
  <c r="O288" i="8"/>
  <c r="O279" i="8"/>
  <c r="O277" i="8"/>
  <c r="O261" i="8"/>
  <c r="O249" i="8"/>
  <c r="O235" i="8"/>
  <c r="O228" i="8"/>
  <c r="O218" i="8"/>
  <c r="O216" i="8" s="1"/>
  <c r="O186" i="8"/>
  <c r="O174" i="8"/>
  <c r="O168" i="8"/>
  <c r="O162" i="8"/>
  <c r="O161" i="8" s="1"/>
  <c r="O154" i="8"/>
  <c r="O152" i="8" s="1"/>
  <c r="O149" i="8"/>
  <c r="O148" i="8" s="1"/>
  <c r="O146" i="8"/>
  <c r="O145" i="8" s="1"/>
  <c r="O143" i="8"/>
  <c r="O140" i="8"/>
  <c r="O138" i="8"/>
  <c r="O70" i="8"/>
  <c r="N70" i="8"/>
  <c r="N69" i="8" s="1"/>
  <c r="O88" i="8"/>
  <c r="N88" i="8"/>
  <c r="O84" i="8"/>
  <c r="P84" i="8" s="1"/>
  <c r="O50" i="8"/>
  <c r="O42" i="8"/>
  <c r="O10" i="8"/>
  <c r="O5" i="8"/>
  <c r="O590" i="8"/>
  <c r="P591" i="8"/>
  <c r="P592" i="8"/>
  <c r="O931" i="8"/>
  <c r="O929" i="8" s="1"/>
  <c r="P930" i="8"/>
  <c r="M243" i="8"/>
  <c r="O315" i="8" l="1"/>
  <c r="O376" i="8"/>
  <c r="O422" i="8"/>
  <c r="O488" i="8"/>
  <c r="P488" i="8" s="1"/>
  <c r="P491" i="8"/>
  <c r="O553" i="8"/>
  <c r="O625" i="8"/>
  <c r="O683" i="8"/>
  <c r="O822" i="8"/>
  <c r="O1113" i="8"/>
  <c r="O1150" i="8"/>
  <c r="O437" i="8"/>
  <c r="O500" i="8"/>
  <c r="O576" i="8"/>
  <c r="O641" i="8"/>
  <c r="O704" i="8"/>
  <c r="O761" i="8"/>
  <c r="O846" i="8"/>
  <c r="O1157" i="8"/>
  <c r="O352" i="8"/>
  <c r="O455" i="8"/>
  <c r="O515" i="8"/>
  <c r="O593" i="8"/>
  <c r="O655" i="8"/>
  <c r="O726" i="8"/>
  <c r="O770" i="8"/>
  <c r="O1161" i="8"/>
  <c r="O410" i="8"/>
  <c r="O533" i="8"/>
  <c r="O613" i="8"/>
  <c r="O663" i="8"/>
  <c r="O796" i="8"/>
  <c r="O1068" i="8"/>
  <c r="O1098" i="8"/>
  <c r="O1133" i="8"/>
  <c r="O1036" i="8"/>
  <c r="O996" i="8"/>
  <c r="O896" i="8"/>
  <c r="O873" i="8"/>
  <c r="O339" i="8"/>
  <c r="O259" i="8"/>
  <c r="O177" i="8"/>
  <c r="O226" i="8"/>
  <c r="O215" i="8" s="1"/>
  <c r="P88" i="8"/>
  <c r="O113" i="8"/>
  <c r="O184" i="8"/>
  <c r="O166" i="8"/>
  <c r="O247" i="8"/>
  <c r="O286" i="8"/>
  <c r="O69" i="8"/>
  <c r="P70" i="8"/>
  <c r="O384" i="8"/>
  <c r="O8" i="8"/>
  <c r="O96" i="8" s="1"/>
  <c r="N1268" i="8"/>
  <c r="P1268" i="8" s="1"/>
  <c r="O769" i="8" l="1"/>
  <c r="P69" i="8"/>
  <c r="O397" i="8"/>
  <c r="O285" i="8" s="1"/>
  <c r="O102" i="8"/>
  <c r="O151" i="8"/>
  <c r="N1101" i="8"/>
  <c r="P1101" i="8" s="1"/>
  <c r="N154" i="8"/>
  <c r="P154" i="8" s="1"/>
  <c r="N1283" i="8"/>
  <c r="N657" i="8"/>
  <c r="P657" i="8" s="1"/>
  <c r="O1299" i="8" l="1"/>
  <c r="N1281" i="8"/>
  <c r="P1283" i="8"/>
  <c r="N1280" i="8" l="1"/>
  <c r="P1281" i="8"/>
  <c r="M1395" i="8"/>
  <c r="L1329" i="8" l="1"/>
  <c r="M1329" i="8"/>
  <c r="K1329" i="8"/>
  <c r="J1329" i="8"/>
  <c r="L1327" i="8"/>
  <c r="K1319" i="8"/>
  <c r="M1319" i="8"/>
  <c r="L1320" i="8"/>
  <c r="L1319" i="8" s="1"/>
  <c r="L1395" i="8" l="1"/>
  <c r="L1388" i="8"/>
  <c r="L1310" i="8"/>
  <c r="L1311" i="8"/>
  <c r="L1314" i="8"/>
  <c r="L1316" i="8"/>
  <c r="L1318" i="8"/>
  <c r="M1303" i="8"/>
  <c r="M1389" i="8" s="1"/>
  <c r="K1303" i="8"/>
  <c r="K1389" i="8" s="1"/>
  <c r="L1192" i="8"/>
  <c r="K115" i="8"/>
  <c r="K113" i="8" s="1"/>
  <c r="L1277" i="8"/>
  <c r="M1277" i="8"/>
  <c r="K1277" i="8"/>
  <c r="L1268" i="8"/>
  <c r="M1268" i="8"/>
  <c r="K1268" i="8"/>
  <c r="L1266" i="8"/>
  <c r="M1266" i="8"/>
  <c r="K1266" i="8"/>
  <c r="M1088" i="8"/>
  <c r="L1071" i="8"/>
  <c r="L1068" i="8" s="1"/>
  <c r="M1042" i="8"/>
  <c r="M1038" i="8" s="1"/>
  <c r="M998" i="8"/>
  <c r="L962" i="8"/>
  <c r="M962" i="8"/>
  <c r="K962" i="8"/>
  <c r="L773" i="8"/>
  <c r="M709" i="8"/>
  <c r="M706" i="8" s="1"/>
  <c r="M704" i="8" s="1"/>
  <c r="M685" i="8"/>
  <c r="L685" i="8"/>
  <c r="M665" i="8"/>
  <c r="M630" i="8"/>
  <c r="L627" i="8"/>
  <c r="M595" i="8"/>
  <c r="L595" i="8"/>
  <c r="L593" i="8" s="1"/>
  <c r="M578" i="8"/>
  <c r="M538" i="8"/>
  <c r="M535" i="8" s="1"/>
  <c r="M477" i="8"/>
  <c r="K457" i="8"/>
  <c r="L457" i="8"/>
  <c r="M457" i="8"/>
  <c r="K439" i="8"/>
  <c r="L439" i="8"/>
  <c r="M439" i="8"/>
  <c r="L424" i="8"/>
  <c r="K424" i="8"/>
  <c r="M424" i="8"/>
  <c r="M378" i="8"/>
  <c r="M376" i="8" s="1"/>
  <c r="M372" i="8"/>
  <c r="L372" i="8"/>
  <c r="L369" i="8" s="1"/>
  <c r="M321" i="8"/>
  <c r="L317" i="8"/>
  <c r="M280" i="8"/>
  <c r="M218" i="8"/>
  <c r="K218" i="8"/>
  <c r="L218" i="8"/>
  <c r="M168" i="8"/>
  <c r="L168" i="8"/>
  <c r="L186" i="8"/>
  <c r="M115" i="8"/>
  <c r="L115" i="8"/>
  <c r="M105" i="8"/>
  <c r="L105" i="8"/>
  <c r="M50" i="8" l="1"/>
  <c r="L50" i="8"/>
  <c r="K50" i="8"/>
  <c r="L88" i="8"/>
  <c r="M88" i="8"/>
  <c r="K88" i="8"/>
  <c r="K84" i="8"/>
  <c r="L84" i="8"/>
  <c r="M84" i="8"/>
  <c r="L70" i="8"/>
  <c r="M70" i="8"/>
  <c r="M69" i="8" s="1"/>
  <c r="L42" i="8"/>
  <c r="M42" i="8"/>
  <c r="L34" i="8"/>
  <c r="M34" i="8"/>
  <c r="L10" i="8"/>
  <c r="M10" i="8"/>
  <c r="L69" i="8" l="1"/>
  <c r="M8" i="8"/>
  <c r="L8" i="8"/>
  <c r="M143" i="8" l="1"/>
  <c r="L138" i="8"/>
  <c r="L1283" i="8"/>
  <c r="L1281" i="8" s="1"/>
  <c r="L1280" i="8" s="1"/>
  <c r="M1283" i="8"/>
  <c r="M1281" i="8" s="1"/>
  <c r="M1280" i="8" s="1"/>
  <c r="K1283" i="8"/>
  <c r="K1281" i="8" s="1"/>
  <c r="K1280" i="8" s="1"/>
  <c r="K1257" i="8"/>
  <c r="L1257" i="8"/>
  <c r="M1257" i="8"/>
  <c r="L1240" i="8"/>
  <c r="L1238" i="8" s="1"/>
  <c r="M1240" i="8"/>
  <c r="M1238" i="8" s="1"/>
  <c r="K1240" i="8"/>
  <c r="K1238" i="8" s="1"/>
  <c r="L1236" i="8"/>
  <c r="M1236" i="8"/>
  <c r="K1236" i="8"/>
  <c r="M1229" i="8"/>
  <c r="M1227" i="8" s="1"/>
  <c r="L1227" i="8"/>
  <c r="K1227" i="8"/>
  <c r="M1210" i="8"/>
  <c r="M1208" i="8" s="1"/>
  <c r="L1210" i="8"/>
  <c r="L1208" i="8" s="1"/>
  <c r="K1208" i="8"/>
  <c r="K1192" i="8"/>
  <c r="K1181" i="8"/>
  <c r="K1179" i="8" s="1"/>
  <c r="L1181" i="8"/>
  <c r="L1179" i="8" s="1"/>
  <c r="M1181" i="8"/>
  <c r="M1179" i="8" s="1"/>
  <c r="K1177" i="8"/>
  <c r="L1177" i="8"/>
  <c r="M1177" i="8"/>
  <c r="L1163" i="8"/>
  <c r="L1161" i="8" s="1"/>
  <c r="M1165" i="8"/>
  <c r="M1163" i="8" s="1"/>
  <c r="M1161" i="8" s="1"/>
  <c r="K1161" i="8"/>
  <c r="K1159" i="8"/>
  <c r="K1157" i="8" s="1"/>
  <c r="L1159" i="8"/>
  <c r="L1157" i="8" s="1"/>
  <c r="M1159" i="8"/>
  <c r="M1157" i="8" s="1"/>
  <c r="L1152" i="8"/>
  <c r="L1150" i="8" s="1"/>
  <c r="M1152" i="8"/>
  <c r="M1150" i="8" s="1"/>
  <c r="K1152" i="8"/>
  <c r="K1150" i="8" s="1"/>
  <c r="K1135" i="8"/>
  <c r="K1133" i="8" s="1"/>
  <c r="L1135" i="8"/>
  <c r="L1133" i="8" s="1"/>
  <c r="M1135" i="8"/>
  <c r="M1133" i="8" s="1"/>
  <c r="K1121" i="8"/>
  <c r="M1124" i="8"/>
  <c r="M1123" i="8" s="1"/>
  <c r="M1121" i="8" s="1"/>
  <c r="L1123" i="8"/>
  <c r="L1121" i="8" s="1"/>
  <c r="K1115" i="8"/>
  <c r="K1113" i="8" s="1"/>
  <c r="L1115" i="8"/>
  <c r="L1113" i="8" s="1"/>
  <c r="M1115" i="8"/>
  <c r="M1113" i="8" s="1"/>
  <c r="K1101" i="8"/>
  <c r="K1098" i="8" s="1"/>
  <c r="L1101" i="8"/>
  <c r="L1098" i="8" s="1"/>
  <c r="M1101" i="8"/>
  <c r="M1098" i="8" s="1"/>
  <c r="G1086" i="8"/>
  <c r="H1086" i="8"/>
  <c r="L1088" i="8"/>
  <c r="L1085" i="8" s="1"/>
  <c r="M1085" i="8"/>
  <c r="K1088" i="8"/>
  <c r="K1085" i="8" s="1"/>
  <c r="K1083" i="8"/>
  <c r="L1083" i="8"/>
  <c r="M1083" i="8"/>
  <c r="K1071" i="8"/>
  <c r="K1068" i="8" s="1"/>
  <c r="M1071" i="8"/>
  <c r="M1068" i="8" s="1"/>
  <c r="K1066" i="8"/>
  <c r="L1066" i="8"/>
  <c r="M1066" i="8"/>
  <c r="K1064" i="8"/>
  <c r="L1064" i="8"/>
  <c r="M1064" i="8"/>
  <c r="K1038" i="8"/>
  <c r="K1036" i="8" s="1"/>
  <c r="L1038" i="8"/>
  <c r="L1036" i="8" s="1"/>
  <c r="M1036" i="8"/>
  <c r="K1034" i="8"/>
  <c r="L1034" i="8"/>
  <c r="M1034" i="8"/>
  <c r="K1029" i="8"/>
  <c r="L1029" i="8"/>
  <c r="M1029" i="8"/>
  <c r="K1027" i="8"/>
  <c r="L1027" i="8"/>
  <c r="M1027" i="8"/>
  <c r="K1022" i="8"/>
  <c r="L1022" i="8"/>
  <c r="M1022" i="8"/>
  <c r="K998" i="8"/>
  <c r="K996" i="8" s="1"/>
  <c r="J998" i="8"/>
  <c r="L998" i="8"/>
  <c r="L996" i="8" s="1"/>
  <c r="M996" i="8"/>
  <c r="K994" i="8"/>
  <c r="L994" i="8"/>
  <c r="M994" i="8"/>
  <c r="K989" i="8"/>
  <c r="L989" i="8"/>
  <c r="M989" i="8"/>
  <c r="K966" i="8"/>
  <c r="K964" i="8" s="1"/>
  <c r="L966" i="8"/>
  <c r="L964" i="8" s="1"/>
  <c r="M966" i="8"/>
  <c r="M964" i="8" s="1"/>
  <c r="M960" i="8"/>
  <c r="K960" i="8"/>
  <c r="L960" i="8"/>
  <c r="K955" i="8"/>
  <c r="L955" i="8"/>
  <c r="M955" i="8"/>
  <c r="K931" i="8"/>
  <c r="K929" i="8" s="1"/>
  <c r="L931" i="8"/>
  <c r="L929" i="8" s="1"/>
  <c r="M931" i="8"/>
  <c r="M929" i="8" s="1"/>
  <c r="K927" i="8"/>
  <c r="L927" i="8"/>
  <c r="M927" i="8"/>
  <c r="K922" i="8"/>
  <c r="L922" i="8"/>
  <c r="M922" i="8"/>
  <c r="K898" i="8"/>
  <c r="K896" i="8" s="1"/>
  <c r="L898" i="8"/>
  <c r="L896" i="8" s="1"/>
  <c r="M898" i="8"/>
  <c r="M896" i="8" s="1"/>
  <c r="K875" i="8"/>
  <c r="K873" i="8" s="1"/>
  <c r="L875" i="8"/>
  <c r="L873" i="8" s="1"/>
  <c r="M875" i="8"/>
  <c r="M873" i="8" s="1"/>
  <c r="M871" i="8"/>
  <c r="L871" i="8"/>
  <c r="K871" i="8"/>
  <c r="L849" i="8"/>
  <c r="L846" i="8" s="1"/>
  <c r="K849" i="8"/>
  <c r="K846" i="8" s="1"/>
  <c r="M849" i="8"/>
  <c r="M846" i="8" s="1"/>
  <c r="K824" i="8"/>
  <c r="K822" i="8" s="1"/>
  <c r="L824" i="8"/>
  <c r="L822" i="8" s="1"/>
  <c r="M824" i="8"/>
  <c r="M822" i="8" s="1"/>
  <c r="M799" i="8"/>
  <c r="M796" i="8" s="1"/>
  <c r="L799" i="8"/>
  <c r="L796" i="8" s="1"/>
  <c r="K799" i="8"/>
  <c r="K796" i="8" s="1"/>
  <c r="K776" i="8"/>
  <c r="K773" i="8" s="1"/>
  <c r="K770" i="8" s="1"/>
  <c r="M776" i="8"/>
  <c r="J776" i="8"/>
  <c r="L770" i="8"/>
  <c r="J761" i="8"/>
  <c r="L763" i="8"/>
  <c r="L761" i="8" s="1"/>
  <c r="M763" i="8"/>
  <c r="M761" i="8" s="1"/>
  <c r="K763" i="8"/>
  <c r="K761" i="8" s="1"/>
  <c r="K759" i="8"/>
  <c r="L759" i="8"/>
  <c r="M759" i="8"/>
  <c r="L755" i="8"/>
  <c r="L753" i="8" s="1"/>
  <c r="M755" i="8"/>
  <c r="M753" i="8" s="1"/>
  <c r="K755" i="8"/>
  <c r="K753" i="8" s="1"/>
  <c r="J753" i="8"/>
  <c r="L750" i="8"/>
  <c r="M750" i="8"/>
  <c r="K750" i="8"/>
  <c r="L747" i="8"/>
  <c r="M747" i="8"/>
  <c r="K747" i="8"/>
  <c r="K726" i="8"/>
  <c r="L726" i="8"/>
  <c r="M726" i="8"/>
  <c r="K706" i="8"/>
  <c r="K704" i="8" s="1"/>
  <c r="L706" i="8"/>
  <c r="L704" i="8" s="1"/>
  <c r="K685" i="8"/>
  <c r="K683" i="8" s="1"/>
  <c r="L683" i="8"/>
  <c r="M683" i="8"/>
  <c r="K665" i="8"/>
  <c r="K663" i="8" s="1"/>
  <c r="L665" i="8"/>
  <c r="L663" i="8" s="1"/>
  <c r="M663" i="8"/>
  <c r="K657" i="8"/>
  <c r="K655" i="8" s="1"/>
  <c r="L657" i="8"/>
  <c r="L655" i="8" s="1"/>
  <c r="M657" i="8"/>
  <c r="M655" i="8" s="1"/>
  <c r="J657" i="8"/>
  <c r="K643" i="8"/>
  <c r="K641" i="8" s="1"/>
  <c r="L643" i="8"/>
  <c r="L641" i="8" s="1"/>
  <c r="M643" i="8"/>
  <c r="M641" i="8" s="1"/>
  <c r="K627" i="8"/>
  <c r="K625" i="8" s="1"/>
  <c r="L625" i="8"/>
  <c r="M627" i="8"/>
  <c r="M625" i="8" s="1"/>
  <c r="K615" i="8"/>
  <c r="K613" i="8" s="1"/>
  <c r="L615" i="8"/>
  <c r="L613" i="8" s="1"/>
  <c r="M615" i="8"/>
  <c r="M613" i="8" s="1"/>
  <c r="M593" i="8"/>
  <c r="K578" i="8"/>
  <c r="K576" i="8" s="1"/>
  <c r="L578" i="8"/>
  <c r="L576" i="8" s="1"/>
  <c r="M555" i="8"/>
  <c r="M553" i="8" s="1"/>
  <c r="L555" i="8"/>
  <c r="L553" i="8" s="1"/>
  <c r="K535" i="8"/>
  <c r="K533" i="8" s="1"/>
  <c r="L535" i="8"/>
  <c r="L533" i="8" s="1"/>
  <c r="M533" i="8"/>
  <c r="M520" i="8"/>
  <c r="M517" i="8" s="1"/>
  <c r="M515" i="8" s="1"/>
  <c r="L520" i="8"/>
  <c r="L517" i="8" s="1"/>
  <c r="L515" i="8" s="1"/>
  <c r="K503" i="8"/>
  <c r="K500" i="8" s="1"/>
  <c r="L503" i="8"/>
  <c r="L500" i="8" s="1"/>
  <c r="M503" i="8"/>
  <c r="M500" i="8" s="1"/>
  <c r="K590" i="8"/>
  <c r="L590" i="8"/>
  <c r="M590" i="8"/>
  <c r="M576" i="8"/>
  <c r="K553" i="8"/>
  <c r="K515" i="8"/>
  <c r="L491" i="8"/>
  <c r="L488" i="8" s="1"/>
  <c r="M491" i="8"/>
  <c r="M488" i="8" s="1"/>
  <c r="K491" i="8"/>
  <c r="K488" i="8" s="1"/>
  <c r="K477" i="8"/>
  <c r="K475" i="8" s="1"/>
  <c r="L477" i="8"/>
  <c r="L475" i="8" s="1"/>
  <c r="M475" i="8"/>
  <c r="K455" i="8"/>
  <c r="L455" i="8"/>
  <c r="M455" i="8"/>
  <c r="K437" i="8"/>
  <c r="L437" i="8"/>
  <c r="M437" i="8"/>
  <c r="K422" i="8"/>
  <c r="L422" i="8"/>
  <c r="M422" i="8"/>
  <c r="K412" i="8"/>
  <c r="K410" i="8" s="1"/>
  <c r="L412" i="8"/>
  <c r="L410" i="8" s="1"/>
  <c r="M412" i="8"/>
  <c r="M410" i="8" s="1"/>
  <c r="K376" i="8"/>
  <c r="L376" i="8"/>
  <c r="K369" i="8"/>
  <c r="M369" i="8"/>
  <c r="L354" i="8"/>
  <c r="L352" i="8" s="1"/>
  <c r="M356" i="8"/>
  <c r="M354" i="8" s="1"/>
  <c r="M352" i="8" s="1"/>
  <c r="K354" i="8"/>
  <c r="K352" i="8" s="1"/>
  <c r="K317" i="8"/>
  <c r="K315" i="8" s="1"/>
  <c r="L315" i="8"/>
  <c r="M317" i="8"/>
  <c r="M315" i="8" s="1"/>
  <c r="K307" i="8"/>
  <c r="K305" i="8" s="1"/>
  <c r="L307" i="8"/>
  <c r="L305" i="8" s="1"/>
  <c r="M307" i="8"/>
  <c r="M305" i="8" s="1"/>
  <c r="K288" i="8"/>
  <c r="K286" i="8" s="1"/>
  <c r="L288" i="8"/>
  <c r="L286" i="8" s="1"/>
  <c r="M288" i="8"/>
  <c r="M286" i="8" s="1"/>
  <c r="K279" i="8"/>
  <c r="L279" i="8"/>
  <c r="M279" i="8"/>
  <c r="K277" i="8"/>
  <c r="L277" i="8"/>
  <c r="M277" i="8"/>
  <c r="K261" i="8"/>
  <c r="K259" i="8" s="1"/>
  <c r="L261" i="8"/>
  <c r="L259" i="8" s="1"/>
  <c r="M261" i="8"/>
  <c r="M259" i="8" s="1"/>
  <c r="K249" i="8"/>
  <c r="K247" i="8" s="1"/>
  <c r="L249" i="8"/>
  <c r="L247" i="8" s="1"/>
  <c r="M249" i="8"/>
  <c r="M247" i="8" s="1"/>
  <c r="K243" i="8"/>
  <c r="K242" i="8" s="1"/>
  <c r="L243" i="8"/>
  <c r="L242" i="8" s="1"/>
  <c r="M242" i="8"/>
  <c r="K236" i="8"/>
  <c r="K235" i="8" s="1"/>
  <c r="L236" i="8"/>
  <c r="L235" i="8" s="1"/>
  <c r="M236" i="8"/>
  <c r="M235" i="8" s="1"/>
  <c r="K228" i="8"/>
  <c r="K226" i="8" s="1"/>
  <c r="L228" i="8"/>
  <c r="L226" i="8" s="1"/>
  <c r="M228" i="8"/>
  <c r="M226" i="8" s="1"/>
  <c r="K216" i="8"/>
  <c r="L216" i="8"/>
  <c r="M216" i="8"/>
  <c r="K204" i="8"/>
  <c r="L204" i="8"/>
  <c r="M204" i="8"/>
  <c r="K186" i="8"/>
  <c r="K184" i="8" s="1"/>
  <c r="L184" i="8"/>
  <c r="M186" i="8"/>
  <c r="M184" i="8" s="1"/>
  <c r="K178" i="8"/>
  <c r="K177" i="8" s="1"/>
  <c r="L178" i="8"/>
  <c r="L177" i="8" s="1"/>
  <c r="M178" i="8"/>
  <c r="M177" i="8" s="1"/>
  <c r="K154" i="8"/>
  <c r="K152" i="8" s="1"/>
  <c r="L154" i="8"/>
  <c r="L152" i="8" s="1"/>
  <c r="M154" i="8"/>
  <c r="M152" i="8" s="1"/>
  <c r="K174" i="8"/>
  <c r="L174" i="8"/>
  <c r="M174" i="8"/>
  <c r="K166" i="8"/>
  <c r="L166" i="8"/>
  <c r="M166" i="8"/>
  <c r="M162" i="8"/>
  <c r="M161" i="8" s="1"/>
  <c r="L162" i="8"/>
  <c r="L161" i="8" s="1"/>
  <c r="K162" i="8"/>
  <c r="K161" i="8" s="1"/>
  <c r="M149" i="8"/>
  <c r="M148" i="8" s="1"/>
  <c r="L149" i="8"/>
  <c r="L148" i="8" s="1"/>
  <c r="K149" i="8"/>
  <c r="K148" i="8" s="1"/>
  <c r="L143" i="8"/>
  <c r="K143" i="8"/>
  <c r="K138" i="8"/>
  <c r="L113" i="8"/>
  <c r="M113" i="8"/>
  <c r="M103" i="8"/>
  <c r="L103" i="8"/>
  <c r="K103" i="8"/>
  <c r="K70" i="8"/>
  <c r="K42" i="8"/>
  <c r="K34" i="8"/>
  <c r="K10" i="8"/>
  <c r="M215" i="8" l="1"/>
  <c r="K769" i="8"/>
  <c r="K234" i="8"/>
  <c r="L215" i="8"/>
  <c r="L769" i="8"/>
  <c r="K1191" i="8"/>
  <c r="M234" i="8"/>
  <c r="L234" i="8"/>
  <c r="L1191" i="8"/>
  <c r="K102" i="8"/>
  <c r="M773" i="8"/>
  <c r="M770" i="8" s="1"/>
  <c r="M769" i="8" s="1"/>
  <c r="M1191" i="8"/>
  <c r="L151" i="8"/>
  <c r="K215" i="8"/>
  <c r="K151" i="8"/>
  <c r="L285" i="8"/>
  <c r="K285" i="8"/>
  <c r="M285" i="8"/>
  <c r="M151" i="8"/>
  <c r="M102" i="8"/>
  <c r="L102" i="8"/>
  <c r="K8" i="8"/>
  <c r="K69" i="8"/>
  <c r="L5" i="8"/>
  <c r="L96" i="8" s="1"/>
  <c r="K1298" i="8" l="1"/>
  <c r="L1298" i="8"/>
  <c r="L1299" i="8" s="1"/>
  <c r="M1298" i="8"/>
  <c r="K96" i="8"/>
  <c r="M5" i="8"/>
  <c r="M96" i="8" s="1"/>
  <c r="K1299" i="8" l="1"/>
  <c r="K1390" i="8" s="1"/>
  <c r="K1398" i="8" s="1"/>
  <c r="M1299" i="8"/>
  <c r="M1390" i="8" s="1"/>
  <c r="M1398" i="8" s="1"/>
  <c r="N228" i="8"/>
  <c r="N226" i="8" l="1"/>
  <c r="P226" i="8" s="1"/>
  <c r="P228" i="8"/>
  <c r="N190" i="8"/>
  <c r="N186" i="8" l="1"/>
  <c r="P186" i="8" s="1"/>
  <c r="P190" i="8"/>
  <c r="N1213" i="8"/>
  <c r="N1152" i="8"/>
  <c r="P1152" i="8" s="1"/>
  <c r="N1138" i="8"/>
  <c r="N1210" i="8" l="1"/>
  <c r="P1213" i="8"/>
  <c r="N1135" i="8"/>
  <c r="P1135" i="8" s="1"/>
  <c r="P1138" i="8"/>
  <c r="N852" i="8"/>
  <c r="P852" i="8" s="1"/>
  <c r="N1208" i="8" l="1"/>
  <c r="P1208" i="8" s="1"/>
  <c r="P1210" i="8"/>
  <c r="N731" i="8"/>
  <c r="P731" i="8" s="1"/>
  <c r="H319" i="8" l="1"/>
  <c r="H320" i="8"/>
  <c r="N341" i="8"/>
  <c r="N339" i="8" l="1"/>
  <c r="P339" i="8" s="1"/>
  <c r="P341" i="8"/>
  <c r="P400" i="8"/>
  <c r="N387" i="8"/>
  <c r="N378" i="8"/>
  <c r="N397" i="8" l="1"/>
  <c r="P397" i="8" s="1"/>
  <c r="P399" i="8"/>
  <c r="N376" i="8"/>
  <c r="P376" i="8" s="1"/>
  <c r="P378" i="8"/>
  <c r="N386" i="8"/>
  <c r="N384" i="8" s="1"/>
  <c r="P387" i="8"/>
  <c r="P386" i="8"/>
  <c r="P384" i="8" s="1"/>
  <c r="N42" i="8"/>
  <c r="P42" i="8" s="1"/>
  <c r="N1181" i="8"/>
  <c r="N1179" i="8" l="1"/>
  <c r="P1179" i="8" s="1"/>
  <c r="P1181" i="8"/>
  <c r="N1088" i="8" l="1"/>
  <c r="P1088" i="8" s="1"/>
  <c r="N1327" i="8" l="1"/>
  <c r="P1327" i="8" s="1"/>
  <c r="N1319" i="8"/>
  <c r="P1319" i="8" s="1"/>
  <c r="N1303" i="8" l="1"/>
  <c r="N1395" i="8" l="1"/>
  <c r="P1395" i="8" s="1"/>
  <c r="N1002" i="8"/>
  <c r="N369" i="8"/>
  <c r="P369" i="8" s="1"/>
  <c r="N34" i="8"/>
  <c r="P34" i="8" s="1"/>
  <c r="N5" i="8"/>
  <c r="P5" i="8" s="1"/>
  <c r="P1329" i="8" l="1"/>
  <c r="N998" i="8"/>
  <c r="P1002" i="8"/>
  <c r="N1389" i="8"/>
  <c r="P1389" i="8" s="1"/>
  <c r="N1277" i="8"/>
  <c r="P1277" i="8" s="1"/>
  <c r="N1266" i="8"/>
  <c r="N1263" i="8"/>
  <c r="N1257" i="8"/>
  <c r="P1257" i="8" s="1"/>
  <c r="N1236" i="8"/>
  <c r="G1236" i="8"/>
  <c r="N1229" i="8"/>
  <c r="N1227" i="8" s="1"/>
  <c r="P1227" i="8" s="1"/>
  <c r="N1198" i="8"/>
  <c r="N1177" i="8"/>
  <c r="N1159" i="8"/>
  <c r="N1133" i="8"/>
  <c r="P1133" i="8" s="1"/>
  <c r="N1085" i="8"/>
  <c r="P1085" i="8" s="1"/>
  <c r="N1157" i="8" l="1"/>
  <c r="P1157" i="8" s="1"/>
  <c r="P1159" i="8"/>
  <c r="N996" i="8"/>
  <c r="P996" i="8" s="1"/>
  <c r="P998" i="8"/>
  <c r="N1115" i="8"/>
  <c r="N1083" i="8"/>
  <c r="N1071" i="8"/>
  <c r="P1071" i="8" s="1"/>
  <c r="N1066" i="8"/>
  <c r="N1064" i="8"/>
  <c r="P1064" i="8" s="1"/>
  <c r="N1034" i="8"/>
  <c r="P1034" i="8" s="1"/>
  <c r="N1031" i="8"/>
  <c r="N1027" i="8"/>
  <c r="P1027" i="8" s="1"/>
  <c r="N1024" i="8"/>
  <c r="N1022" i="8" l="1"/>
  <c r="P1022" i="8" s="1"/>
  <c r="P1024" i="8"/>
  <c r="N1029" i="8"/>
  <c r="P1029" i="8" s="1"/>
  <c r="P1031" i="8"/>
  <c r="N1113" i="8"/>
  <c r="P1113" i="8" s="1"/>
  <c r="P1115" i="8"/>
  <c r="N994" i="8"/>
  <c r="N991" i="8"/>
  <c r="N962" i="8"/>
  <c r="N960" i="8"/>
  <c r="P960" i="8" s="1"/>
  <c r="N957" i="8"/>
  <c r="N935" i="8"/>
  <c r="N927" i="8"/>
  <c r="P927" i="8" s="1"/>
  <c r="N924" i="8"/>
  <c r="N902" i="8"/>
  <c r="N875" i="8"/>
  <c r="P875" i="8" s="1"/>
  <c r="N955" i="8" l="1"/>
  <c r="P955" i="8" s="1"/>
  <c r="P957" i="8"/>
  <c r="N898" i="8"/>
  <c r="P902" i="8"/>
  <c r="N931" i="8"/>
  <c r="P931" i="8" s="1"/>
  <c r="P929" i="8" s="1"/>
  <c r="P935" i="8"/>
  <c r="N989" i="8"/>
  <c r="P989" i="8" s="1"/>
  <c r="P991" i="8"/>
  <c r="N922" i="8"/>
  <c r="P922" i="8" s="1"/>
  <c r="P924" i="8"/>
  <c r="N871" i="8"/>
  <c r="P871" i="8" s="1"/>
  <c r="N827" i="8"/>
  <c r="N776" i="8"/>
  <c r="N763" i="8"/>
  <c r="N759" i="8"/>
  <c r="N755" i="8"/>
  <c r="N750" i="8"/>
  <c r="N747" i="8"/>
  <c r="P747" i="8" s="1"/>
  <c r="N728" i="8"/>
  <c r="P728" i="8" s="1"/>
  <c r="N709" i="8"/>
  <c r="N688" i="8"/>
  <c r="N668" i="8"/>
  <c r="N655" i="8"/>
  <c r="P655" i="8" s="1"/>
  <c r="N706" i="8" l="1"/>
  <c r="P706" i="8" s="1"/>
  <c r="P709" i="8"/>
  <c r="N753" i="8"/>
  <c r="P753" i="8" s="1"/>
  <c r="P755" i="8"/>
  <c r="N896" i="8"/>
  <c r="P896" i="8" s="1"/>
  <c r="P898" i="8"/>
  <c r="N685" i="8"/>
  <c r="P685" i="8" s="1"/>
  <c r="P688" i="8"/>
  <c r="N824" i="8"/>
  <c r="P827" i="8"/>
  <c r="N665" i="8"/>
  <c r="P665" i="8" s="1"/>
  <c r="P668" i="8"/>
  <c r="N761" i="8"/>
  <c r="P761" i="8" s="1"/>
  <c r="P763" i="8"/>
  <c r="N773" i="8"/>
  <c r="P773" i="8" s="1"/>
  <c r="P776" i="8"/>
  <c r="N599" i="8"/>
  <c r="N590" i="8"/>
  <c r="P590" i="8" s="1"/>
  <c r="N578" i="8"/>
  <c r="N559" i="8"/>
  <c r="N520" i="8"/>
  <c r="N477" i="8"/>
  <c r="N427" i="8"/>
  <c r="N412" i="8"/>
  <c r="N356" i="8"/>
  <c r="N305" i="8"/>
  <c r="P305" i="8" s="1"/>
  <c r="N290" i="8"/>
  <c r="N279" i="8"/>
  <c r="N277" i="8"/>
  <c r="N261" i="8"/>
  <c r="N249" i="8"/>
  <c r="N243" i="8"/>
  <c r="N242" i="8" s="1"/>
  <c r="N237" i="8"/>
  <c r="N236" i="8" s="1"/>
  <c r="N235" i="8" s="1"/>
  <c r="N410" i="8" l="1"/>
  <c r="P410" i="8" s="1"/>
  <c r="P412" i="8"/>
  <c r="N424" i="8"/>
  <c r="P427" i="8"/>
  <c r="N555" i="8"/>
  <c r="P559" i="8"/>
  <c r="N576" i="8"/>
  <c r="P576" i="8" s="1"/>
  <c r="P578" i="8"/>
  <c r="N354" i="8"/>
  <c r="P356" i="8"/>
  <c r="N517" i="8"/>
  <c r="P517" i="8" s="1"/>
  <c r="P520" i="8"/>
  <c r="N595" i="8"/>
  <c r="P599" i="8"/>
  <c r="N822" i="8"/>
  <c r="P822" i="8" s="1"/>
  <c r="P824" i="8"/>
  <c r="N247" i="8"/>
  <c r="P247" i="8" s="1"/>
  <c r="P249" i="8"/>
  <c r="N288" i="8"/>
  <c r="P290" i="8"/>
  <c r="N259" i="8"/>
  <c r="P259" i="8" s="1"/>
  <c r="P261" i="8"/>
  <c r="N475" i="8"/>
  <c r="P477" i="8"/>
  <c r="P475" i="8" s="1"/>
  <c r="N234" i="8"/>
  <c r="N704" i="8"/>
  <c r="P704" i="8" s="1"/>
  <c r="N422" i="8" l="1"/>
  <c r="P422" i="8" s="1"/>
  <c r="P424" i="8"/>
  <c r="N593" i="8"/>
  <c r="P593" i="8" s="1"/>
  <c r="P595" i="8"/>
  <c r="N352" i="8"/>
  <c r="P352" i="8" s="1"/>
  <c r="P354" i="8"/>
  <c r="N553" i="8"/>
  <c r="P553" i="8" s="1"/>
  <c r="P555" i="8"/>
  <c r="N286" i="8"/>
  <c r="P286" i="8" s="1"/>
  <c r="P288" i="8"/>
  <c r="N218" i="8"/>
  <c r="N184" i="8"/>
  <c r="P184" i="8" s="1"/>
  <c r="N178" i="8"/>
  <c r="N174" i="8"/>
  <c r="P174" i="8" s="1"/>
  <c r="N168" i="8"/>
  <c r="N162" i="8"/>
  <c r="N152" i="8"/>
  <c r="P152" i="8" s="1"/>
  <c r="N149" i="8"/>
  <c r="N148" i="8" s="1"/>
  <c r="N146" i="8"/>
  <c r="N145" i="8" s="1"/>
  <c r="P145" i="8" s="1"/>
  <c r="N138" i="8"/>
  <c r="N143" i="8"/>
  <c r="P143" i="8" s="1"/>
  <c r="N105" i="8"/>
  <c r="N50" i="8"/>
  <c r="P50" i="8" s="1"/>
  <c r="N10" i="8"/>
  <c r="P10" i="8" s="1"/>
  <c r="N166" i="8" l="1"/>
  <c r="P166" i="8" s="1"/>
  <c r="P168" i="8"/>
  <c r="N216" i="8"/>
  <c r="P218" i="8"/>
  <c r="N103" i="8"/>
  <c r="P103" i="8" s="1"/>
  <c r="P105" i="8"/>
  <c r="N113" i="8"/>
  <c r="P113" i="8" s="1"/>
  <c r="P115" i="8"/>
  <c r="N177" i="8"/>
  <c r="P178" i="8"/>
  <c r="P177" i="8" s="1"/>
  <c r="N161" i="8"/>
  <c r="P161" i="8" s="1"/>
  <c r="P162" i="8"/>
  <c r="N8" i="8"/>
  <c r="P8" i="8" s="1"/>
  <c r="P151" i="8" l="1"/>
  <c r="N151" i="8"/>
  <c r="N215" i="8"/>
  <c r="P216" i="8"/>
  <c r="P215" i="8" s="1"/>
  <c r="N96" i="8"/>
  <c r="P96" i="8" s="1"/>
  <c r="N140" i="8"/>
  <c r="N102" i="8" l="1"/>
  <c r="P102" i="8" s="1"/>
  <c r="P140" i="8"/>
  <c r="N663" i="8"/>
  <c r="P663" i="8" s="1"/>
  <c r="N443" i="8"/>
  <c r="N726" i="8"/>
  <c r="P726" i="8" s="1"/>
  <c r="D747" i="8"/>
  <c r="E747" i="8"/>
  <c r="F747" i="8"/>
  <c r="I747" i="8"/>
  <c r="N538" i="8"/>
  <c r="P538" i="8" s="1"/>
  <c r="N439" i="8" l="1"/>
  <c r="P443" i="8"/>
  <c r="N535" i="8"/>
  <c r="N503" i="8"/>
  <c r="N683" i="8"/>
  <c r="P683" i="8" s="1"/>
  <c r="N1165" i="8"/>
  <c r="P1165" i="8" s="1"/>
  <c r="N1124" i="8"/>
  <c r="N1042" i="8"/>
  <c r="P1042" i="8" s="1"/>
  <c r="N533" i="8" l="1"/>
  <c r="P533" i="8" s="1"/>
  <c r="P535" i="8"/>
  <c r="N1123" i="8"/>
  <c r="P1124" i="8"/>
  <c r="N500" i="8"/>
  <c r="P500" i="8" s="1"/>
  <c r="P503" i="8"/>
  <c r="N437" i="8"/>
  <c r="P437" i="8" s="1"/>
  <c r="P439" i="8"/>
  <c r="N1163" i="8"/>
  <c r="N849" i="8"/>
  <c r="N1038" i="8"/>
  <c r="N460" i="8"/>
  <c r="P460" i="8" s="1"/>
  <c r="N630" i="8"/>
  <c r="N627" i="8" l="1"/>
  <c r="P630" i="8"/>
  <c r="N1036" i="8"/>
  <c r="P1036" i="8" s="1"/>
  <c r="P1038" i="8"/>
  <c r="N1121" i="8"/>
  <c r="P1121" i="8" s="1"/>
  <c r="P1123" i="8"/>
  <c r="N846" i="8"/>
  <c r="P846" i="8" s="1"/>
  <c r="P849" i="8"/>
  <c r="N1161" i="8"/>
  <c r="P1161" i="8" s="1"/>
  <c r="P1163" i="8"/>
  <c r="N457" i="8"/>
  <c r="N643" i="8"/>
  <c r="N873" i="8"/>
  <c r="P873" i="8" s="1"/>
  <c r="N770" i="8"/>
  <c r="P770" i="8" s="1"/>
  <c r="N802" i="8"/>
  <c r="P802" i="8" s="1"/>
  <c r="N515" i="8"/>
  <c r="P515" i="8" s="1"/>
  <c r="N1150" i="8"/>
  <c r="P1150" i="8" s="1"/>
  <c r="N970" i="8"/>
  <c r="P970" i="8" s="1"/>
  <c r="N1068" i="8"/>
  <c r="P1068" i="8" s="1"/>
  <c r="N1098" i="8"/>
  <c r="P1098" i="8" s="1"/>
  <c r="N615" i="8"/>
  <c r="J615" i="8"/>
  <c r="J931" i="8"/>
  <c r="N929" i="8"/>
  <c r="N321" i="8"/>
  <c r="N641" i="8" l="1"/>
  <c r="P641" i="8" s="1"/>
  <c r="P643" i="8"/>
  <c r="N455" i="8"/>
  <c r="P455" i="8" s="1"/>
  <c r="P457" i="8"/>
  <c r="N317" i="8"/>
  <c r="P317" i="8" s="1"/>
  <c r="P321" i="8"/>
  <c r="N613" i="8"/>
  <c r="P613" i="8" s="1"/>
  <c r="P615" i="8"/>
  <c r="N625" i="8"/>
  <c r="P625" i="8" s="1"/>
  <c r="P627" i="8"/>
  <c r="N315" i="8"/>
  <c r="N799" i="8"/>
  <c r="N966" i="8"/>
  <c r="J1280" i="8"/>
  <c r="J726" i="8"/>
  <c r="J168" i="8"/>
  <c r="N796" i="8" l="1"/>
  <c r="P796" i="8" s="1"/>
  <c r="P799" i="8"/>
  <c r="N285" i="8"/>
  <c r="P285" i="8" s="1"/>
  <c r="P315" i="8"/>
  <c r="N964" i="8"/>
  <c r="P964" i="8" s="1"/>
  <c r="P966" i="8"/>
  <c r="N769" i="8"/>
  <c r="J1238" i="8"/>
  <c r="N1298" i="8" l="1"/>
  <c r="P769" i="8"/>
  <c r="J852" i="8"/>
  <c r="J477" i="8"/>
  <c r="J162" i="8"/>
  <c r="N1299" i="8" l="1"/>
  <c r="J643" i="8"/>
  <c r="J641" i="8" s="1"/>
  <c r="J515" i="8"/>
  <c r="J706" i="8"/>
  <c r="J704" i="8" s="1"/>
  <c r="J688" i="8"/>
  <c r="J685" i="8" s="1"/>
  <c r="J683" i="8" s="1"/>
  <c r="N1390" i="8" l="1"/>
  <c r="J228" i="8"/>
  <c r="J849" i="8" l="1"/>
  <c r="J846" i="8" s="1"/>
  <c r="J1257" i="8" l="1"/>
  <c r="J1101" i="8"/>
  <c r="J475" i="8"/>
  <c r="J249" i="8"/>
  <c r="J1277" i="8" l="1"/>
  <c r="J1266" i="8"/>
  <c r="J1198" i="8"/>
  <c r="J1192" i="8" s="1"/>
  <c r="J1191" i="8" l="1"/>
  <c r="J1098" i="8"/>
  <c r="J154" i="8" l="1"/>
  <c r="J88" i="8"/>
  <c r="J50" i="8"/>
  <c r="J1395" i="8" l="1"/>
  <c r="J1319" i="8"/>
  <c r="J1181" i="8"/>
  <c r="J1179" i="8" s="1"/>
  <c r="J1177" i="8"/>
  <c r="J1163" i="8"/>
  <c r="J1161" i="8" s="1"/>
  <c r="J1159" i="8"/>
  <c r="J1157" i="8" s="1"/>
  <c r="J1152" i="8"/>
  <c r="J1150" i="8" s="1"/>
  <c r="J1138" i="8" l="1"/>
  <c r="J1135" i="8" s="1"/>
  <c r="J1133" i="8" s="1"/>
  <c r="J1124" i="8"/>
  <c r="J1123" i="8" s="1"/>
  <c r="J1121" i="8" s="1"/>
  <c r="J1115" i="8"/>
  <c r="J1113" i="8" s="1"/>
  <c r="J1085" i="8"/>
  <c r="J1083" i="8"/>
  <c r="J1066" i="8"/>
  <c r="J1064" i="8"/>
  <c r="J1034" i="8"/>
  <c r="J1029" i="8"/>
  <c r="J1027" i="8"/>
  <c r="J1022" i="8"/>
  <c r="J994" i="8"/>
  <c r="J989" i="8"/>
  <c r="J960" i="8"/>
  <c r="J955" i="8"/>
  <c r="J927" i="8"/>
  <c r="J922" i="8"/>
  <c r="J902" i="8"/>
  <c r="J898" i="8" s="1"/>
  <c r="J896" i="8" s="1"/>
  <c r="J875" i="8"/>
  <c r="J873" i="8" s="1"/>
  <c r="J802" i="8"/>
  <c r="J796" i="8" s="1"/>
  <c r="J759" i="8"/>
  <c r="J665" i="8"/>
  <c r="J663" i="8" s="1"/>
  <c r="J655" i="8"/>
  <c r="J630" i="8"/>
  <c r="J590" i="8"/>
  <c r="J578" i="8"/>
  <c r="J576" i="8" s="1"/>
  <c r="I578" i="8"/>
  <c r="J553" i="8"/>
  <c r="J559" i="8"/>
  <c r="J538" i="8"/>
  <c r="J535" i="8" s="1"/>
  <c r="J533" i="8" s="1"/>
  <c r="J488" i="8"/>
  <c r="J460" i="8"/>
  <c r="J457" i="8" s="1"/>
  <c r="J455" i="8" s="1"/>
  <c r="J443" i="8"/>
  <c r="J439" i="8" s="1"/>
  <c r="J437" i="8" s="1"/>
  <c r="J412" i="8"/>
  <c r="J410" i="8" s="1"/>
  <c r="J376" i="8"/>
  <c r="J372" i="8"/>
  <c r="J369" i="8" s="1"/>
  <c r="J321" i="8"/>
  <c r="J307" i="8"/>
  <c r="J305" i="8" s="1"/>
  <c r="J288" i="8"/>
  <c r="J286" i="8" s="1"/>
  <c r="J280" i="8"/>
  <c r="J279" i="8" s="1"/>
  <c r="J277" i="8"/>
  <c r="J262" i="8"/>
  <c r="J261" i="8" s="1"/>
  <c r="J259" i="8" s="1"/>
  <c r="J247" i="8"/>
  <c r="J244" i="8"/>
  <c r="J243" i="8" s="1"/>
  <c r="J242" i="8" s="1"/>
  <c r="J237" i="8"/>
  <c r="J236" i="8" s="1"/>
  <c r="J235" i="8" s="1"/>
  <c r="J226" i="8"/>
  <c r="J205" i="8"/>
  <c r="J204" i="8" s="1"/>
  <c r="J178" i="8"/>
  <c r="J177" i="8" s="1"/>
  <c r="J174" i="8"/>
  <c r="J166" i="8"/>
  <c r="I166" i="8"/>
  <c r="J152" i="8"/>
  <c r="J627" i="8" l="1"/>
  <c r="J625" i="8" s="1"/>
  <c r="J317" i="8"/>
  <c r="J315" i="8" s="1"/>
  <c r="J234" i="8"/>
  <c r="J1071" i="8"/>
  <c r="J1068" i="8" s="1"/>
  <c r="J970" i="8"/>
  <c r="J966" i="8" s="1"/>
  <c r="J964" i="8" s="1"/>
  <c r="J599" i="8"/>
  <c r="J773" i="8"/>
  <c r="J770" i="8" s="1"/>
  <c r="J613" i="8"/>
  <c r="J503" i="8"/>
  <c r="J500" i="8" s="1"/>
  <c r="J996" i="8"/>
  <c r="J1042" i="8"/>
  <c r="J1038" i="8" s="1"/>
  <c r="J929" i="8"/>
  <c r="J424" i="8"/>
  <c r="J422" i="8" s="1"/>
  <c r="J827" i="8"/>
  <c r="J824" i="8" s="1"/>
  <c r="J822" i="8" s="1"/>
  <c r="J218" i="8"/>
  <c r="J216" i="8" s="1"/>
  <c r="J215" i="8" s="1"/>
  <c r="J186" i="8"/>
  <c r="J184" i="8" s="1"/>
  <c r="J161" i="8"/>
  <c r="J115" i="8"/>
  <c r="J113" i="8" s="1"/>
  <c r="J102" i="8" s="1"/>
  <c r="J84" i="8"/>
  <c r="J70" i="8"/>
  <c r="E84" i="8"/>
  <c r="E70" i="8"/>
  <c r="J42" i="8"/>
  <c r="J34" i="8"/>
  <c r="J10" i="8"/>
  <c r="J5" i="8"/>
  <c r="J69" i="8" l="1"/>
  <c r="J285" i="8"/>
  <c r="J1036" i="8"/>
  <c r="J769" i="8" s="1"/>
  <c r="J8" i="8"/>
  <c r="J151" i="8"/>
  <c r="J1303" i="8"/>
  <c r="J1389" i="8" l="1"/>
  <c r="J96" i="8"/>
  <c r="J1298" i="8"/>
  <c r="H1379" i="8"/>
  <c r="J1299" i="8" l="1"/>
  <c r="H1158" i="8"/>
  <c r="J1390" i="8" l="1"/>
  <c r="I799" i="8"/>
  <c r="I796" i="8" s="1"/>
  <c r="F799" i="8"/>
  <c r="G799" i="8"/>
  <c r="I822" i="8"/>
  <c r="I84" i="8"/>
  <c r="J1398" i="8" l="1"/>
  <c r="H1028" i="8"/>
  <c r="H995" i="8"/>
  <c r="H772" i="8"/>
  <c r="H1368" i="8" l="1"/>
  <c r="H1369" i="8"/>
  <c r="I1031" i="8" l="1"/>
  <c r="I1064" i="8"/>
  <c r="H1035" i="8"/>
  <c r="D1027" i="8"/>
  <c r="E1027" i="8"/>
  <c r="F1027" i="8"/>
  <c r="G1027" i="8"/>
  <c r="H1027" i="8"/>
  <c r="I1027" i="8"/>
  <c r="D994" i="8"/>
  <c r="E994" i="8"/>
  <c r="F994" i="8"/>
  <c r="G994" i="8"/>
  <c r="I994" i="8"/>
  <c r="H994" i="8"/>
  <c r="D960" i="8"/>
  <c r="E960" i="8"/>
  <c r="F960" i="8"/>
  <c r="G960" i="8"/>
  <c r="I960" i="8"/>
  <c r="H960" i="8" l="1"/>
  <c r="I957" i="8"/>
  <c r="G957" i="8"/>
  <c r="G929" i="8"/>
  <c r="F927" i="8"/>
  <c r="G927" i="8"/>
  <c r="I927" i="8"/>
  <c r="H6" i="8" l="1"/>
  <c r="D1329" i="8" l="1"/>
  <c r="D88" i="8"/>
  <c r="D34" i="8"/>
  <c r="D1159" i="8"/>
  <c r="D1115" i="8"/>
  <c r="D802" i="8"/>
  <c r="H788" i="8"/>
  <c r="D709" i="8"/>
  <c r="D706" i="8" s="1"/>
  <c r="D578" i="8"/>
  <c r="D443" i="8"/>
  <c r="D439" i="8" s="1"/>
  <c r="D321" i="8"/>
  <c r="I1066" i="8" l="1"/>
  <c r="E657" i="8"/>
  <c r="I1208" i="8" l="1"/>
  <c r="H801" i="8"/>
  <c r="H803" i="8"/>
  <c r="H804" i="8"/>
  <c r="H805" i="8"/>
  <c r="H806" i="8"/>
  <c r="H807" i="8"/>
  <c r="H808" i="8"/>
  <c r="H809" i="8"/>
  <c r="H810" i="8"/>
  <c r="H811" i="8"/>
  <c r="H813" i="8"/>
  <c r="H815" i="8"/>
  <c r="H816" i="8"/>
  <c r="H817" i="8"/>
  <c r="H818" i="8"/>
  <c r="H819" i="8"/>
  <c r="H820" i="8"/>
  <c r="H821" i="8"/>
  <c r="E643" i="8" l="1"/>
  <c r="E1210" i="8"/>
  <c r="E1208" i="8" s="1"/>
  <c r="H1034" i="8"/>
  <c r="H795" i="8"/>
  <c r="H1394" i="8" l="1"/>
  <c r="H163" i="8"/>
  <c r="H164" i="8"/>
  <c r="H165" i="8"/>
  <c r="H155" i="8"/>
  <c r="H156" i="8"/>
  <c r="H157" i="8"/>
  <c r="H158" i="8"/>
  <c r="H159" i="8"/>
  <c r="H160" i="8"/>
  <c r="H153" i="8"/>
  <c r="H167" i="8"/>
  <c r="H169" i="8"/>
  <c r="H170" i="8"/>
  <c r="H171" i="8"/>
  <c r="H172" i="8"/>
  <c r="H173" i="8"/>
  <c r="I152" i="8"/>
  <c r="H150" i="8"/>
  <c r="H144" i="8"/>
  <c r="H138" i="8"/>
  <c r="H106" i="8"/>
  <c r="H107" i="8"/>
  <c r="H108" i="8"/>
  <c r="H109" i="8"/>
  <c r="H110" i="8"/>
  <c r="H111" i="8"/>
  <c r="H112" i="8"/>
  <c r="H104" i="8"/>
  <c r="I668" i="8"/>
  <c r="I665" i="8" s="1"/>
  <c r="I685" i="8"/>
  <c r="I706" i="8" l="1"/>
  <c r="I457" i="8"/>
  <c r="I488" i="8"/>
  <c r="H90" i="8"/>
  <c r="H7" i="8"/>
  <c r="H9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3" i="8"/>
  <c r="H35" i="8"/>
  <c r="H36" i="8"/>
  <c r="H37" i="8"/>
  <c r="H39" i="8"/>
  <c r="H40" i="8"/>
  <c r="H41" i="8"/>
  <c r="H43" i="8"/>
  <c r="H44" i="8"/>
  <c r="H45" i="8"/>
  <c r="H47" i="8"/>
  <c r="H48" i="8"/>
  <c r="H49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71" i="8"/>
  <c r="H72" i="8"/>
  <c r="H74" i="8"/>
  <c r="H75" i="8"/>
  <c r="H76" i="8"/>
  <c r="H77" i="8"/>
  <c r="H80" i="8"/>
  <c r="H81" i="8"/>
  <c r="H82" i="8"/>
  <c r="H83" i="8"/>
  <c r="H85" i="8"/>
  <c r="H86" i="8"/>
  <c r="H92" i="8"/>
  <c r="H94" i="8"/>
  <c r="H95" i="8"/>
  <c r="F70" i="8" l="1"/>
  <c r="I70" i="8"/>
  <c r="I69" i="8" s="1"/>
  <c r="D70" i="8"/>
  <c r="F84" i="8"/>
  <c r="G84" i="8"/>
  <c r="H84" i="8"/>
  <c r="I1159" i="8"/>
  <c r="H70" i="8" l="1"/>
  <c r="D84" i="8"/>
  <c r="D1283" i="8"/>
  <c r="D1281" i="8" s="1"/>
  <c r="D1124" i="8" l="1"/>
  <c r="D1123" i="8" s="1"/>
  <c r="D935" i="8"/>
  <c r="D931" i="8" s="1"/>
  <c r="D630" i="8" l="1"/>
  <c r="D627" i="8" s="1"/>
  <c r="D491" i="8"/>
  <c r="D488" i="8" s="1"/>
  <c r="D372" i="8"/>
  <c r="D356" i="8"/>
  <c r="D290" i="8"/>
  <c r="D243" i="8"/>
  <c r="D168" i="8"/>
  <c r="D120" i="8"/>
  <c r="I1319" i="8" l="1"/>
  <c r="H1320" i="8"/>
  <c r="F871" i="8"/>
  <c r="G871" i="8"/>
  <c r="I871" i="8"/>
  <c r="G873" i="8"/>
  <c r="I873" i="8"/>
  <c r="H848" i="8"/>
  <c r="H850" i="8"/>
  <c r="H851" i="8"/>
  <c r="H853" i="8"/>
  <c r="H854" i="8"/>
  <c r="H855" i="8"/>
  <c r="H856" i="8"/>
  <c r="H857" i="8"/>
  <c r="H858" i="8"/>
  <c r="H859" i="8"/>
  <c r="H861" i="8"/>
  <c r="H862" i="8"/>
  <c r="H863" i="8"/>
  <c r="H864" i="8"/>
  <c r="H865" i="8"/>
  <c r="H866" i="8"/>
  <c r="H867" i="8"/>
  <c r="H868" i="8"/>
  <c r="H869" i="8"/>
  <c r="H870" i="8"/>
  <c r="H847" i="8"/>
  <c r="I849" i="8"/>
  <c r="I846" i="8" s="1"/>
  <c r="F849" i="8"/>
  <c r="F846" i="8" s="1"/>
  <c r="G849" i="8"/>
  <c r="G846" i="8" s="1"/>
  <c r="G822" i="8"/>
  <c r="G796" i="8"/>
  <c r="G773" i="8"/>
  <c r="G770" i="8" s="1"/>
  <c r="F761" i="8"/>
  <c r="G761" i="8"/>
  <c r="I761" i="8"/>
  <c r="F759" i="8"/>
  <c r="G759" i="8"/>
  <c r="I759" i="8"/>
  <c r="F753" i="8"/>
  <c r="G753" i="8"/>
  <c r="I753" i="8"/>
  <c r="F750" i="8"/>
  <c r="G750" i="8"/>
  <c r="I750" i="8"/>
  <c r="G704" i="8"/>
  <c r="I704" i="8"/>
  <c r="G683" i="8"/>
  <c r="I683" i="8"/>
  <c r="F665" i="8"/>
  <c r="F663" i="8" s="1"/>
  <c r="G665" i="8"/>
  <c r="G663" i="8" s="1"/>
  <c r="I663" i="8"/>
  <c r="G655" i="8"/>
  <c r="G641" i="8"/>
  <c r="G625" i="8"/>
  <c r="G613" i="8"/>
  <c r="G593" i="8"/>
  <c r="F590" i="8"/>
  <c r="G590" i="8"/>
  <c r="I590" i="8"/>
  <c r="F578" i="8"/>
  <c r="F576" i="8" s="1"/>
  <c r="G578" i="8"/>
  <c r="G576" i="8" s="1"/>
  <c r="I576" i="8"/>
  <c r="G553" i="8"/>
  <c r="I553" i="8"/>
  <c r="G533" i="8"/>
  <c r="I533" i="8"/>
  <c r="G515" i="8"/>
  <c r="I515" i="8"/>
  <c r="G500" i="8"/>
  <c r="F488" i="8"/>
  <c r="F455" i="8"/>
  <c r="G437" i="8"/>
  <c r="I437" i="8"/>
  <c r="G422" i="8"/>
  <c r="G410" i="8"/>
  <c r="I410" i="8"/>
  <c r="F376" i="8"/>
  <c r="G376" i="8"/>
  <c r="I376" i="8"/>
  <c r="G369" i="8"/>
  <c r="I369" i="8"/>
  <c r="I305" i="8"/>
  <c r="F305" i="8"/>
  <c r="G305" i="8"/>
  <c r="F277" i="8"/>
  <c r="G277" i="8"/>
  <c r="F259" i="8"/>
  <c r="G259" i="8"/>
  <c r="G247" i="8"/>
  <c r="F235" i="8"/>
  <c r="G235" i="8"/>
  <c r="F242" i="8"/>
  <c r="G242" i="8"/>
  <c r="G226" i="8"/>
  <c r="H217" i="8"/>
  <c r="F218" i="8"/>
  <c r="F216" i="8" s="1"/>
  <c r="G218" i="8"/>
  <c r="G216" i="8" s="1"/>
  <c r="I218" i="8"/>
  <c r="I216" i="8" s="1"/>
  <c r="G234" i="8" l="1"/>
  <c r="F204" i="8" l="1"/>
  <c r="G204" i="8"/>
  <c r="I204" i="8"/>
  <c r="F184" i="8"/>
  <c r="G184" i="8"/>
  <c r="G177" i="8"/>
  <c r="I177" i="8"/>
  <c r="F174" i="8"/>
  <c r="G174" i="8"/>
  <c r="H195" i="8"/>
  <c r="H196" i="8"/>
  <c r="H197" i="8"/>
  <c r="H199" i="8"/>
  <c r="H200" i="8"/>
  <c r="H201" i="8"/>
  <c r="H202" i="8"/>
  <c r="H203" i="8"/>
  <c r="H206" i="8"/>
  <c r="H207" i="8"/>
  <c r="H208" i="8"/>
  <c r="H209" i="8"/>
  <c r="H210" i="8"/>
  <c r="H211" i="8"/>
  <c r="H212" i="8"/>
  <c r="H213" i="8"/>
  <c r="H214" i="8"/>
  <c r="H221" i="8"/>
  <c r="H222" i="8"/>
  <c r="H223" i="8"/>
  <c r="H224" i="8"/>
  <c r="H227" i="8"/>
  <c r="H229" i="8"/>
  <c r="H230" i="8"/>
  <c r="H231" i="8"/>
  <c r="H232" i="8"/>
  <c r="H233" i="8"/>
  <c r="H236" i="8"/>
  <c r="H237" i="8"/>
  <c r="H238" i="8"/>
  <c r="H239" i="8"/>
  <c r="H240" i="8"/>
  <c r="H241" i="8"/>
  <c r="H235" i="8" s="1"/>
  <c r="H243" i="8"/>
  <c r="H242" i="8" s="1"/>
  <c r="H244" i="8"/>
  <c r="H246" i="8"/>
  <c r="H248" i="8"/>
  <c r="H250" i="8"/>
  <c r="H252" i="8"/>
  <c r="H253" i="8"/>
  <c r="H254" i="8"/>
  <c r="H255" i="8"/>
  <c r="H256" i="8"/>
  <c r="H257" i="8"/>
  <c r="H258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8" i="8"/>
  <c r="H277" i="8" s="1"/>
  <c r="H280" i="8"/>
  <c r="H282" i="8"/>
  <c r="H283" i="8"/>
  <c r="H284" i="8"/>
  <c r="H287" i="8"/>
  <c r="H289" i="8"/>
  <c r="H291" i="8"/>
  <c r="H292" i="8"/>
  <c r="H293" i="8"/>
  <c r="H294" i="8"/>
  <c r="H295" i="8"/>
  <c r="H296" i="8"/>
  <c r="H297" i="8"/>
  <c r="H298" i="8"/>
  <c r="H299" i="8"/>
  <c r="H300" i="8"/>
  <c r="H301" i="8"/>
  <c r="H302" i="8"/>
  <c r="H303" i="8"/>
  <c r="H304" i="8"/>
  <c r="H306" i="8"/>
  <c r="H307" i="8"/>
  <c r="H305" i="8" s="1"/>
  <c r="H308" i="8"/>
  <c r="H309" i="8"/>
  <c r="H310" i="8"/>
  <c r="H311" i="8"/>
  <c r="H312" i="8"/>
  <c r="H313" i="8"/>
  <c r="H314" i="8"/>
  <c r="H316" i="8"/>
  <c r="H318" i="8"/>
  <c r="H322" i="8"/>
  <c r="H323" i="8"/>
  <c r="H324" i="8"/>
  <c r="H325" i="8"/>
  <c r="H326" i="8"/>
  <c r="H327" i="8"/>
  <c r="H328" i="8"/>
  <c r="H329" i="8"/>
  <c r="H330" i="8"/>
  <c r="H332" i="8"/>
  <c r="H333" i="8"/>
  <c r="H334" i="8"/>
  <c r="H335" i="8"/>
  <c r="H336" i="8"/>
  <c r="H337" i="8"/>
  <c r="H338" i="8"/>
  <c r="H353" i="8"/>
  <c r="H355" i="8"/>
  <c r="H357" i="8"/>
  <c r="H358" i="8"/>
  <c r="H359" i="8"/>
  <c r="H360" i="8"/>
  <c r="H361" i="8"/>
  <c r="H362" i="8"/>
  <c r="H363" i="8"/>
  <c r="H364" i="8"/>
  <c r="H366" i="8"/>
  <c r="H367" i="8"/>
  <c r="H368" i="8"/>
  <c r="H370" i="8"/>
  <c r="H371" i="8"/>
  <c r="H373" i="8"/>
  <c r="H374" i="8"/>
  <c r="H375" i="8"/>
  <c r="H380" i="8"/>
  <c r="H376" i="8" s="1"/>
  <c r="H382" i="8"/>
  <c r="H411" i="8"/>
  <c r="H413" i="8"/>
  <c r="H414" i="8"/>
  <c r="H415" i="8"/>
  <c r="H416" i="8"/>
  <c r="H417" i="8"/>
  <c r="H418" i="8"/>
  <c r="H419" i="8"/>
  <c r="H420" i="8"/>
  <c r="H421" i="8"/>
  <c r="H423" i="8"/>
  <c r="H425" i="8"/>
  <c r="H426" i="8"/>
  <c r="H428" i="8"/>
  <c r="H429" i="8"/>
  <c r="H430" i="8"/>
  <c r="H431" i="8"/>
  <c r="H432" i="8"/>
  <c r="H434" i="8"/>
  <c r="H435" i="8"/>
  <c r="H436" i="8"/>
  <c r="H438" i="8"/>
  <c r="H440" i="8"/>
  <c r="H441" i="8"/>
  <c r="H442" i="8"/>
  <c r="H444" i="8"/>
  <c r="H445" i="8"/>
  <c r="H446" i="8"/>
  <c r="H447" i="8"/>
  <c r="H448" i="8"/>
  <c r="H449" i="8"/>
  <c r="H450" i="8"/>
  <c r="H452" i="8"/>
  <c r="H453" i="8"/>
  <c r="H454" i="8"/>
  <c r="H456" i="8"/>
  <c r="H458" i="8"/>
  <c r="H459" i="8"/>
  <c r="H461" i="8"/>
  <c r="H462" i="8"/>
  <c r="H463" i="8"/>
  <c r="H464" i="8"/>
  <c r="H466" i="8"/>
  <c r="H468" i="8"/>
  <c r="H469" i="8"/>
  <c r="H470" i="8"/>
  <c r="H472" i="8"/>
  <c r="H473" i="8"/>
  <c r="H474" i="8"/>
  <c r="H489" i="8"/>
  <c r="H490" i="8"/>
  <c r="H491" i="8"/>
  <c r="H494" i="8"/>
  <c r="H495" i="8"/>
  <c r="H496" i="8"/>
  <c r="H498" i="8"/>
  <c r="H499" i="8"/>
  <c r="H502" i="8"/>
  <c r="H504" i="8"/>
  <c r="H505" i="8"/>
  <c r="H506" i="8"/>
  <c r="H507" i="8"/>
  <c r="H508" i="8"/>
  <c r="H509" i="8"/>
  <c r="H510" i="8"/>
  <c r="H511" i="8"/>
  <c r="H512" i="8"/>
  <c r="H513" i="8"/>
  <c r="H514" i="8"/>
  <c r="H516" i="8"/>
  <c r="H518" i="8"/>
  <c r="H519" i="8"/>
  <c r="H521" i="8"/>
  <c r="H522" i="8"/>
  <c r="H523" i="8"/>
  <c r="H524" i="8"/>
  <c r="H525" i="8"/>
  <c r="H526" i="8"/>
  <c r="H527" i="8"/>
  <c r="H528" i="8"/>
  <c r="H529" i="8"/>
  <c r="H530" i="8"/>
  <c r="H531" i="8"/>
  <c r="H534" i="8"/>
  <c r="H536" i="8"/>
  <c r="H537" i="8"/>
  <c r="H539" i="8"/>
  <c r="H540" i="8"/>
  <c r="H541" i="8"/>
  <c r="H542" i="8"/>
  <c r="H543" i="8"/>
  <c r="H544" i="8"/>
  <c r="H545" i="8"/>
  <c r="H546" i="8"/>
  <c r="H547" i="8"/>
  <c r="H548" i="8"/>
  <c r="H549" i="8"/>
  <c r="H551" i="8"/>
  <c r="H552" i="8"/>
  <c r="H554" i="8"/>
  <c r="H556" i="8"/>
  <c r="H557" i="8"/>
  <c r="H558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7" i="8"/>
  <c r="H579" i="8"/>
  <c r="H580" i="8"/>
  <c r="H581" i="8"/>
  <c r="H582" i="8"/>
  <c r="H583" i="8"/>
  <c r="H584" i="8"/>
  <c r="H585" i="8"/>
  <c r="H586" i="8"/>
  <c r="H587" i="8"/>
  <c r="H588" i="8"/>
  <c r="H591" i="8"/>
  <c r="H592" i="8"/>
  <c r="H594" i="8"/>
  <c r="H596" i="8"/>
  <c r="H597" i="8"/>
  <c r="H598" i="8"/>
  <c r="H600" i="8"/>
  <c r="H601" i="8"/>
  <c r="H602" i="8"/>
  <c r="H603" i="8"/>
  <c r="H604" i="8"/>
  <c r="H605" i="8"/>
  <c r="H606" i="8"/>
  <c r="H607" i="8"/>
  <c r="H608" i="8"/>
  <c r="H610" i="8"/>
  <c r="H611" i="8"/>
  <c r="H612" i="8"/>
  <c r="H614" i="8"/>
  <c r="H616" i="8"/>
  <c r="H617" i="8"/>
  <c r="H618" i="8"/>
  <c r="H619" i="8"/>
  <c r="H620" i="8"/>
  <c r="H621" i="8"/>
  <c r="H622" i="8"/>
  <c r="H623" i="8"/>
  <c r="H624" i="8"/>
  <c r="H626" i="8"/>
  <c r="H628" i="8"/>
  <c r="H629" i="8"/>
  <c r="H630" i="8"/>
  <c r="H632" i="8"/>
  <c r="H633" i="8"/>
  <c r="H634" i="8"/>
  <c r="H635" i="8"/>
  <c r="H636" i="8"/>
  <c r="H637" i="8"/>
  <c r="H638" i="8"/>
  <c r="H639" i="8"/>
  <c r="H640" i="8"/>
  <c r="H642" i="8"/>
  <c r="H644" i="8"/>
  <c r="H645" i="8"/>
  <c r="H646" i="8"/>
  <c r="H647" i="8"/>
  <c r="H649" i="8"/>
  <c r="H650" i="8"/>
  <c r="H651" i="8"/>
  <c r="H652" i="8"/>
  <c r="H653" i="8"/>
  <c r="H654" i="8"/>
  <c r="H656" i="8"/>
  <c r="H658" i="8"/>
  <c r="H659" i="8"/>
  <c r="H662" i="8"/>
  <c r="H664" i="8"/>
  <c r="H666" i="8"/>
  <c r="H667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4" i="8"/>
  <c r="H686" i="8"/>
  <c r="H687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5" i="8"/>
  <c r="H707" i="8"/>
  <c r="H708" i="8"/>
  <c r="H710" i="8"/>
  <c r="H711" i="8"/>
  <c r="H712" i="8"/>
  <c r="H713" i="8"/>
  <c r="H714" i="8"/>
  <c r="H715" i="8"/>
  <c r="H716" i="8"/>
  <c r="H717" i="8"/>
  <c r="H719" i="8"/>
  <c r="H720" i="8"/>
  <c r="H721" i="8"/>
  <c r="H722" i="8"/>
  <c r="H723" i="8"/>
  <c r="H724" i="8"/>
  <c r="H748" i="8"/>
  <c r="H747" i="8" s="1"/>
  <c r="H749" i="8"/>
  <c r="H751" i="8"/>
  <c r="H752" i="8"/>
  <c r="H755" i="8"/>
  <c r="H756" i="8"/>
  <c r="H753" i="8" s="1"/>
  <c r="H757" i="8"/>
  <c r="H758" i="8"/>
  <c r="H760" i="8"/>
  <c r="H759" i="8" s="1"/>
  <c r="H762" i="8"/>
  <c r="H763" i="8"/>
  <c r="H764" i="8"/>
  <c r="H765" i="8"/>
  <c r="H766" i="8"/>
  <c r="H767" i="8"/>
  <c r="H771" i="8"/>
  <c r="H774" i="8"/>
  <c r="H775" i="8"/>
  <c r="H777" i="8"/>
  <c r="H778" i="8"/>
  <c r="H779" i="8"/>
  <c r="H780" i="8"/>
  <c r="H781" i="8"/>
  <c r="H782" i="8"/>
  <c r="H783" i="8"/>
  <c r="H785" i="8"/>
  <c r="H787" i="8"/>
  <c r="H789" i="8"/>
  <c r="H791" i="8"/>
  <c r="H792" i="8"/>
  <c r="H793" i="8"/>
  <c r="H794" i="8"/>
  <c r="H797" i="8"/>
  <c r="H798" i="8"/>
  <c r="H800" i="8"/>
  <c r="H823" i="8"/>
  <c r="H826" i="8"/>
  <c r="H828" i="8"/>
  <c r="H829" i="8"/>
  <c r="H830" i="8"/>
  <c r="H831" i="8"/>
  <c r="H832" i="8"/>
  <c r="H833" i="8"/>
  <c r="H834" i="8"/>
  <c r="H835" i="8"/>
  <c r="H836" i="8"/>
  <c r="H837" i="8"/>
  <c r="H838" i="8"/>
  <c r="H839" i="8"/>
  <c r="H840" i="8"/>
  <c r="H841" i="8"/>
  <c r="H842" i="8"/>
  <c r="H843" i="8"/>
  <c r="H844" i="8"/>
  <c r="H845" i="8"/>
  <c r="H872" i="8"/>
  <c r="H871" i="8" s="1"/>
  <c r="H874" i="8"/>
  <c r="H876" i="8"/>
  <c r="H877" i="8"/>
  <c r="H879" i="8"/>
  <c r="H880" i="8"/>
  <c r="H881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7" i="8"/>
  <c r="H899" i="8"/>
  <c r="H900" i="8"/>
  <c r="H901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923" i="8"/>
  <c r="H925" i="8"/>
  <c r="H926" i="8"/>
  <c r="H928" i="8"/>
  <c r="H927" i="8" s="1"/>
  <c r="H930" i="8"/>
  <c r="H932" i="8"/>
  <c r="H934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50" i="8"/>
  <c r="H951" i="8"/>
  <c r="H952" i="8"/>
  <c r="H953" i="8"/>
  <c r="H954" i="8"/>
  <c r="H956" i="8"/>
  <c r="H958" i="8"/>
  <c r="H959" i="8"/>
  <c r="H963" i="8"/>
  <c r="H965" i="8"/>
  <c r="H967" i="8"/>
  <c r="H968" i="8"/>
  <c r="H969" i="8"/>
  <c r="H971" i="8"/>
  <c r="H972" i="8"/>
  <c r="H973" i="8"/>
  <c r="H974" i="8"/>
  <c r="H975" i="8"/>
  <c r="H976" i="8"/>
  <c r="H977" i="8"/>
  <c r="H978" i="8"/>
  <c r="H979" i="8"/>
  <c r="H980" i="8"/>
  <c r="H981" i="8"/>
  <c r="H982" i="8"/>
  <c r="H983" i="8"/>
  <c r="H984" i="8"/>
  <c r="H985" i="8"/>
  <c r="H986" i="8"/>
  <c r="H988" i="8"/>
  <c r="H990" i="8"/>
  <c r="H992" i="8"/>
  <c r="H993" i="8"/>
  <c r="H997" i="8"/>
  <c r="H999" i="8"/>
  <c r="H1000" i="8"/>
  <c r="H1001" i="8"/>
  <c r="H1003" i="8"/>
  <c r="H1004" i="8"/>
  <c r="H1005" i="8"/>
  <c r="H1006" i="8"/>
  <c r="H1007" i="8"/>
  <c r="H1008" i="8"/>
  <c r="H1009" i="8"/>
  <c r="H1010" i="8"/>
  <c r="H1011" i="8"/>
  <c r="H1012" i="8"/>
  <c r="H1013" i="8"/>
  <c r="H1014" i="8"/>
  <c r="H1017" i="8"/>
  <c r="H1019" i="8"/>
  <c r="H1020" i="8"/>
  <c r="H1021" i="8"/>
  <c r="H1023" i="8"/>
  <c r="H1025" i="8"/>
  <c r="H1026" i="8"/>
  <c r="H1030" i="8"/>
  <c r="H1032" i="8"/>
  <c r="H1033" i="8"/>
  <c r="H1037" i="8"/>
  <c r="H1039" i="8"/>
  <c r="H1040" i="8"/>
  <c r="H1041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8" i="8"/>
  <c r="H1059" i="8"/>
  <c r="H1060" i="8"/>
  <c r="H1061" i="8"/>
  <c r="H1062" i="8"/>
  <c r="H1065" i="8"/>
  <c r="H1070" i="8"/>
  <c r="H1072" i="8"/>
  <c r="H1073" i="8"/>
  <c r="H1074" i="8"/>
  <c r="H1075" i="8"/>
  <c r="H1076" i="8"/>
  <c r="H1077" i="8"/>
  <c r="H1078" i="8"/>
  <c r="H1079" i="8"/>
  <c r="H1080" i="8"/>
  <c r="H1081" i="8"/>
  <c r="H1082" i="8"/>
  <c r="H1084" i="8"/>
  <c r="H1087" i="8"/>
  <c r="H1088" i="8"/>
  <c r="H1089" i="8"/>
  <c r="H1090" i="8"/>
  <c r="H1091" i="8"/>
  <c r="H1092" i="8"/>
  <c r="H1093" i="8"/>
  <c r="H1094" i="8"/>
  <c r="H1095" i="8"/>
  <c r="H1096" i="8"/>
  <c r="H1097" i="8"/>
  <c r="H1099" i="8"/>
  <c r="H1100" i="8"/>
  <c r="H1102" i="8"/>
  <c r="H1103" i="8"/>
  <c r="H1104" i="8"/>
  <c r="H1105" i="8"/>
  <c r="H1107" i="8"/>
  <c r="H1108" i="8"/>
  <c r="H1109" i="8"/>
  <c r="H1110" i="8"/>
  <c r="H1111" i="8"/>
  <c r="H1112" i="8"/>
  <c r="H1114" i="8"/>
  <c r="H1117" i="8"/>
  <c r="H1119" i="8"/>
  <c r="H1120" i="8"/>
  <c r="H1122" i="8"/>
  <c r="H1125" i="8"/>
  <c r="H1126" i="8"/>
  <c r="H1127" i="8"/>
  <c r="H1128" i="8"/>
  <c r="H1131" i="8"/>
  <c r="H1134" i="8"/>
  <c r="H1136" i="8"/>
  <c r="H1137" i="8"/>
  <c r="H1139" i="8"/>
  <c r="H1140" i="8"/>
  <c r="H1141" i="8"/>
  <c r="H1142" i="8"/>
  <c r="H1143" i="8"/>
  <c r="H1144" i="8"/>
  <c r="H1145" i="8"/>
  <c r="H1146" i="8"/>
  <c r="H1147" i="8"/>
  <c r="H1148" i="8"/>
  <c r="H1149" i="8"/>
  <c r="H1151" i="8"/>
  <c r="H1154" i="8"/>
  <c r="H1155" i="8"/>
  <c r="H1160" i="8"/>
  <c r="H1162" i="8"/>
  <c r="H1166" i="8"/>
  <c r="H1167" i="8"/>
  <c r="H1168" i="8"/>
  <c r="H1169" i="8"/>
  <c r="H1170" i="8"/>
  <c r="H1171" i="8"/>
  <c r="H1172" i="8"/>
  <c r="H1173" i="8"/>
  <c r="H1174" i="8"/>
  <c r="H1176" i="8"/>
  <c r="H1178" i="8"/>
  <c r="H1180" i="8"/>
  <c r="H1182" i="8"/>
  <c r="H1183" i="8"/>
  <c r="H1184" i="8"/>
  <c r="H1185" i="8"/>
  <c r="H1186" i="8"/>
  <c r="H1187" i="8"/>
  <c r="H1188" i="8"/>
  <c r="H1189" i="8"/>
  <c r="H1190" i="8"/>
  <c r="H1196" i="8"/>
  <c r="H1197" i="8"/>
  <c r="H1200" i="8"/>
  <c r="H1201" i="8"/>
  <c r="H1204" i="8"/>
  <c r="H1205" i="8"/>
  <c r="H1206" i="8"/>
  <c r="H1209" i="8"/>
  <c r="H1211" i="8"/>
  <c r="H1212" i="8"/>
  <c r="H1213" i="8"/>
  <c r="H1214" i="8"/>
  <c r="H1215" i="8"/>
  <c r="H1216" i="8"/>
  <c r="H1217" i="8"/>
  <c r="H1218" i="8"/>
  <c r="H1219" i="8"/>
  <c r="H1220" i="8"/>
  <c r="H1221" i="8"/>
  <c r="H1222" i="8"/>
  <c r="H1223" i="8"/>
  <c r="H1224" i="8"/>
  <c r="H1225" i="8"/>
  <c r="H1226" i="8"/>
  <c r="H1228" i="8"/>
  <c r="H1230" i="8"/>
  <c r="H1231" i="8"/>
  <c r="H1232" i="8"/>
  <c r="H1233" i="8"/>
  <c r="H1234" i="8"/>
  <c r="H1235" i="8"/>
  <c r="H1237" i="8"/>
  <c r="H1239" i="8"/>
  <c r="H1241" i="8"/>
  <c r="H1242" i="8"/>
  <c r="H1243" i="8"/>
  <c r="H1244" i="8"/>
  <c r="H1245" i="8"/>
  <c r="H1246" i="8"/>
  <c r="H1247" i="8"/>
  <c r="H1248" i="8"/>
  <c r="H1249" i="8"/>
  <c r="H1250" i="8"/>
  <c r="H1251" i="8"/>
  <c r="H1252" i="8"/>
  <c r="H1253" i="8"/>
  <c r="H1254" i="8"/>
  <c r="H1256" i="8"/>
  <c r="H1258" i="8"/>
  <c r="H1260" i="8"/>
  <c r="H1261" i="8"/>
  <c r="H1262" i="8"/>
  <c r="H1264" i="8"/>
  <c r="H1265" i="8"/>
  <c r="H1267" i="8"/>
  <c r="H1269" i="8"/>
  <c r="H1270" i="8"/>
  <c r="H1271" i="8"/>
  <c r="H1272" i="8"/>
  <c r="H1273" i="8"/>
  <c r="H1274" i="8"/>
  <c r="H1275" i="8"/>
  <c r="H1278" i="8"/>
  <c r="H1279" i="8"/>
  <c r="H1282" i="8"/>
  <c r="H1284" i="8"/>
  <c r="H1285" i="8"/>
  <c r="H1287" i="8"/>
  <c r="H1288" i="8"/>
  <c r="H1289" i="8"/>
  <c r="H1290" i="8"/>
  <c r="H1296" i="8"/>
  <c r="H1297" i="8"/>
  <c r="H175" i="8"/>
  <c r="H176" i="8"/>
  <c r="H179" i="8"/>
  <c r="H180" i="8"/>
  <c r="H182" i="8"/>
  <c r="H183" i="8"/>
  <c r="H185" i="8"/>
  <c r="H187" i="8"/>
  <c r="H189" i="8"/>
  <c r="H190" i="8"/>
  <c r="H191" i="8"/>
  <c r="H192" i="8"/>
  <c r="H193" i="8"/>
  <c r="H194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30" i="8"/>
  <c r="H131" i="8"/>
  <c r="H132" i="8"/>
  <c r="H133" i="8"/>
  <c r="H134" i="8"/>
  <c r="H135" i="8"/>
  <c r="H136" i="8"/>
  <c r="H137" i="8"/>
  <c r="H114" i="8"/>
  <c r="G103" i="8"/>
  <c r="G113" i="8"/>
  <c r="H1380" i="8"/>
  <c r="H1381" i="8"/>
  <c r="H488" i="8" l="1"/>
  <c r="H174" i="8"/>
  <c r="H259" i="8"/>
  <c r="H750" i="8"/>
  <c r="H590" i="8"/>
  <c r="H761" i="8"/>
  <c r="H218" i="8"/>
  <c r="H216" i="8" s="1"/>
  <c r="H578" i="8"/>
  <c r="H576" i="8" s="1"/>
  <c r="H1339" i="8" l="1"/>
  <c r="F1329" i="8"/>
  <c r="G1329" i="8"/>
  <c r="F1327" i="8"/>
  <c r="G1327" i="8"/>
  <c r="F1319" i="8"/>
  <c r="G1319" i="8"/>
  <c r="F1303" i="8"/>
  <c r="I1303" i="8"/>
  <c r="H1357" i="8"/>
  <c r="H1358" i="8"/>
  <c r="H1359" i="8"/>
  <c r="H1360" i="8"/>
  <c r="H1361" i="8"/>
  <c r="H1362" i="8"/>
  <c r="H1363" i="8"/>
  <c r="H1364" i="8"/>
  <c r="H1365" i="8"/>
  <c r="H1366" i="8"/>
  <c r="H1367" i="8"/>
  <c r="H1371" i="8"/>
  <c r="H1372" i="8"/>
  <c r="H1376" i="8"/>
  <c r="H1377" i="8"/>
  <c r="H1378" i="8"/>
  <c r="H1382" i="8"/>
  <c r="H1383" i="8"/>
  <c r="H1385" i="8"/>
  <c r="H1302" i="8"/>
  <c r="H1304" i="8"/>
  <c r="H1305" i="8"/>
  <c r="L1305" i="8" s="1"/>
  <c r="H1306" i="8"/>
  <c r="L1306" i="8" s="1"/>
  <c r="H1307" i="8"/>
  <c r="L1307" i="8" s="1"/>
  <c r="H1308" i="8"/>
  <c r="L1308" i="8" s="1"/>
  <c r="H1309" i="8"/>
  <c r="L1309" i="8" s="1"/>
  <c r="H1312" i="8"/>
  <c r="L1312" i="8" s="1"/>
  <c r="H1313" i="8"/>
  <c r="L1313" i="8" s="1"/>
  <c r="H1322" i="8"/>
  <c r="H1323" i="8"/>
  <c r="H1324" i="8"/>
  <c r="H1325" i="8"/>
  <c r="H1326" i="8"/>
  <c r="H1328" i="8"/>
  <c r="H1327" i="8" s="1"/>
  <c r="H1331" i="8"/>
  <c r="H1332" i="8"/>
  <c r="H1333" i="8"/>
  <c r="H1334" i="8"/>
  <c r="H1335" i="8"/>
  <c r="H1336" i="8"/>
  <c r="H1337" i="8"/>
  <c r="H1338" i="8"/>
  <c r="H1340" i="8"/>
  <c r="H1341" i="8"/>
  <c r="H1342" i="8"/>
  <c r="H1351" i="8"/>
  <c r="H1352" i="8"/>
  <c r="H1354" i="8"/>
  <c r="L1303" i="8" l="1"/>
  <c r="L1389" i="8" s="1"/>
  <c r="L1390" i="8" s="1"/>
  <c r="L1398" i="8" s="1"/>
  <c r="H1329" i="8"/>
  <c r="H1319" i="8"/>
  <c r="H1303" i="8"/>
  <c r="G94" i="8"/>
  <c r="H1389" i="8" l="1"/>
  <c r="H1210" i="8"/>
  <c r="E115" i="8" l="1"/>
  <c r="D1319" i="8" l="1"/>
  <c r="D1303" i="8"/>
  <c r="D1257" i="8" l="1"/>
  <c r="D1243" i="8"/>
  <c r="D1240" i="8" s="1"/>
  <c r="D1213" i="8" l="1"/>
  <c r="D1210" i="8" s="1"/>
  <c r="D1088" i="8"/>
  <c r="D1085" i="8" s="1"/>
  <c r="D1066" i="8"/>
  <c r="D1042" i="8"/>
  <c r="D1038" i="8" s="1"/>
  <c r="D1002" i="8"/>
  <c r="D998" i="8" s="1"/>
  <c r="D763" i="8" l="1"/>
  <c r="D761" i="8" s="1"/>
  <c r="E759" i="8"/>
  <c r="D759" i="8"/>
  <c r="D755" i="8"/>
  <c r="D753" i="8" s="1"/>
  <c r="D559" i="8" l="1"/>
  <c r="D555" i="8" s="1"/>
  <c r="D538" i="8"/>
  <c r="D535" i="8" s="1"/>
  <c r="D517" i="8"/>
  <c r="D599" i="8"/>
  <c r="D595" i="8" s="1"/>
  <c r="D460" i="8"/>
  <c r="D457" i="8" s="1"/>
  <c r="D427" i="8"/>
  <c r="D424" i="8" s="1"/>
  <c r="D376" i="8"/>
  <c r="D307" i="8"/>
  <c r="D305" i="8" s="1"/>
  <c r="D354" i="8"/>
  <c r="D280" i="8"/>
  <c r="D262" i="8"/>
  <c r="D261" i="8" s="1"/>
  <c r="D237" i="8"/>
  <c r="D236" i="8" s="1"/>
  <c r="D235" i="8" s="1"/>
  <c r="D218" i="8" l="1"/>
  <c r="D205" i="8"/>
  <c r="D190" i="8"/>
  <c r="D186" i="8" s="1"/>
  <c r="D178" i="8"/>
  <c r="D162" i="8"/>
  <c r="D161" i="8" s="1"/>
  <c r="D146" i="8"/>
  <c r="D145" i="8" s="1"/>
  <c r="D115" i="8" l="1"/>
  <c r="D109" i="8"/>
  <c r="D105" i="8" s="1"/>
  <c r="E1283" i="8" l="1"/>
  <c r="H1283" i="8" l="1"/>
  <c r="E1303" i="8" l="1"/>
  <c r="E50" i="8"/>
  <c r="E1002" i="8" l="1"/>
  <c r="H1002" i="8" l="1"/>
  <c r="E998" i="8"/>
  <c r="E503" i="8"/>
  <c r="H503" i="8" s="1"/>
  <c r="E356" i="8"/>
  <c r="H356" i="8" s="1"/>
  <c r="D288" i="8"/>
  <c r="E290" i="8"/>
  <c r="H290" i="8" s="1"/>
  <c r="E753" i="8"/>
  <c r="E709" i="8"/>
  <c r="E706" i="8" s="1"/>
  <c r="E599" i="8"/>
  <c r="E578" i="8"/>
  <c r="E559" i="8"/>
  <c r="H559" i="8" s="1"/>
  <c r="E538" i="8"/>
  <c r="H538" i="8" s="1"/>
  <c r="H599" i="8" l="1"/>
  <c r="E595" i="8"/>
  <c r="H709" i="8"/>
  <c r="E704" i="8"/>
  <c r="H500" i="8"/>
  <c r="E555" i="8"/>
  <c r="H555" i="8" s="1"/>
  <c r="E535" i="8"/>
  <c r="H535" i="8" s="1"/>
  <c r="E288" i="8"/>
  <c r="E354" i="8"/>
  <c r="H354" i="8" s="1"/>
  <c r="H706" i="8"/>
  <c r="D455" i="8"/>
  <c r="E460" i="8"/>
  <c r="H460" i="8" s="1"/>
  <c r="E305" i="8"/>
  <c r="E42" i="8"/>
  <c r="E34" i="8"/>
  <c r="H704" i="8" l="1"/>
  <c r="H533" i="8"/>
  <c r="H553" i="8"/>
  <c r="E457" i="8"/>
  <c r="H457" i="8" s="1"/>
  <c r="E1319" i="8"/>
  <c r="H455" i="8" l="1"/>
  <c r="E455" i="8"/>
  <c r="E1066" i="8"/>
  <c r="E259" i="8" l="1"/>
  <c r="D1268" i="8" l="1"/>
  <c r="E1268" i="8"/>
  <c r="D1198" i="8"/>
  <c r="E1198" i="8"/>
  <c r="F1198" i="8"/>
  <c r="G1198" i="8"/>
  <c r="I1198" i="8"/>
  <c r="D1193" i="8"/>
  <c r="E1193" i="8"/>
  <c r="F1193" i="8"/>
  <c r="G1193" i="8"/>
  <c r="I1193" i="8"/>
  <c r="H1193" i="8" l="1"/>
  <c r="H1198" i="8"/>
  <c r="E1192" i="8"/>
  <c r="G1192" i="8"/>
  <c r="I1192" i="8"/>
  <c r="D1192" i="8"/>
  <c r="F1192" i="8"/>
  <c r="D1150" i="8"/>
  <c r="E1152" i="8"/>
  <c r="H1152" i="8" s="1"/>
  <c r="E520" i="8"/>
  <c r="H520" i="8" l="1"/>
  <c r="H1192" i="8"/>
  <c r="E1150" i="8"/>
  <c r="E1329" i="8" l="1"/>
  <c r="D5" i="8" l="1"/>
  <c r="D1327" i="8" l="1"/>
  <c r="D1389" i="8" s="1"/>
  <c r="E1327" i="8"/>
  <c r="E1389" i="8" s="1"/>
  <c r="D259" i="8"/>
  <c r="D688" i="8" l="1"/>
  <c r="D685" i="8" s="1"/>
  <c r="E688" i="8"/>
  <c r="H688" i="8" l="1"/>
  <c r="E685" i="8"/>
  <c r="D668" i="8"/>
  <c r="D665" i="8" s="1"/>
  <c r="D663" i="8" s="1"/>
  <c r="E668" i="8"/>
  <c r="H668" i="8" l="1"/>
  <c r="H685" i="8"/>
  <c r="E665" i="8"/>
  <c r="D1031" i="8"/>
  <c r="E1031" i="8"/>
  <c r="D957" i="8"/>
  <c r="E957" i="8"/>
  <c r="H957" i="8" s="1"/>
  <c r="H1031" i="8" l="1"/>
  <c r="H683" i="8"/>
  <c r="H665" i="8"/>
  <c r="E663" i="8"/>
  <c r="D827" i="8"/>
  <c r="D824" i="8" s="1"/>
  <c r="E827" i="8"/>
  <c r="E824" i="8" s="1"/>
  <c r="D776" i="8"/>
  <c r="D773" i="8" s="1"/>
  <c r="E776" i="8"/>
  <c r="E773" i="8" s="1"/>
  <c r="H827" i="8" l="1"/>
  <c r="H663" i="8"/>
  <c r="E1159" i="8"/>
  <c r="H1159" i="8" s="1"/>
  <c r="D1157" i="8"/>
  <c r="D1138" i="8"/>
  <c r="D1135" i="8" s="1"/>
  <c r="E1138" i="8"/>
  <c r="H1138" i="8" s="1"/>
  <c r="D1165" i="8"/>
  <c r="D1163" i="8" s="1"/>
  <c r="E1165" i="8"/>
  <c r="D1121" i="8"/>
  <c r="E1124" i="8"/>
  <c r="H1124" i="8" s="1"/>
  <c r="H824" i="8" l="1"/>
  <c r="H1165" i="8"/>
  <c r="E1157" i="8"/>
  <c r="E1123" i="8"/>
  <c r="E1135" i="8"/>
  <c r="E1163" i="8"/>
  <c r="D1101" i="8"/>
  <c r="E1101" i="8"/>
  <c r="H1135" i="8" l="1"/>
  <c r="E1121" i="8"/>
  <c r="E1083" i="8"/>
  <c r="H1083" i="8" s="1"/>
  <c r="D1083" i="8"/>
  <c r="D1071" i="8"/>
  <c r="D1068" i="8" s="1"/>
  <c r="E1071" i="8"/>
  <c r="D1064" i="8"/>
  <c r="E1068" i="8" l="1"/>
  <c r="D970" i="8"/>
  <c r="D966" i="8" s="1"/>
  <c r="E970" i="8"/>
  <c r="E935" i="8"/>
  <c r="E927" i="8"/>
  <c r="D927" i="8"/>
  <c r="D902" i="8"/>
  <c r="E902" i="8"/>
  <c r="E898" i="8" s="1"/>
  <c r="D878" i="8"/>
  <c r="D875" i="8" s="1"/>
  <c r="E878" i="8"/>
  <c r="D852" i="8"/>
  <c r="D849" i="8" s="1"/>
  <c r="D846" i="8" s="1"/>
  <c r="E852" i="8"/>
  <c r="E849" i="8" s="1"/>
  <c r="H935" i="8" l="1"/>
  <c r="E931" i="8"/>
  <c r="H878" i="8"/>
  <c r="E875" i="8"/>
  <c r="H852" i="8"/>
  <c r="H902" i="8"/>
  <c r="H970" i="8"/>
  <c r="H898" i="8"/>
  <c r="E802" i="8"/>
  <c r="E799" i="8" s="1"/>
  <c r="E1042" i="8"/>
  <c r="H802" i="8" l="1"/>
  <c r="H799" i="8" s="1"/>
  <c r="H1042" i="8"/>
  <c r="H849" i="8"/>
  <c r="H875" i="8"/>
  <c r="E846" i="8"/>
  <c r="E443" i="8"/>
  <c r="H443" i="8" s="1"/>
  <c r="D422" i="8"/>
  <c r="E427" i="8"/>
  <c r="H427" i="8" s="1"/>
  <c r="H873" i="8" l="1"/>
  <c r="H846" i="8"/>
  <c r="E424" i="8"/>
  <c r="E439" i="8"/>
  <c r="E1064" i="8"/>
  <c r="F1064" i="8"/>
  <c r="E1034" i="8"/>
  <c r="F1034" i="8"/>
  <c r="I1034" i="8"/>
  <c r="H1064" i="8" l="1"/>
  <c r="H439" i="8"/>
  <c r="E422" i="8"/>
  <c r="H437" i="8" l="1"/>
  <c r="D412" i="8"/>
  <c r="E412" i="8"/>
  <c r="H412" i="8" s="1"/>
  <c r="E376" i="8"/>
  <c r="E321" i="8"/>
  <c r="E317" i="8" s="1"/>
  <c r="D277" i="8"/>
  <c r="E277" i="8"/>
  <c r="D242" i="8"/>
  <c r="E242" i="8"/>
  <c r="E235" i="8"/>
  <c r="D228" i="8"/>
  <c r="D226" i="8" s="1"/>
  <c r="E228" i="8"/>
  <c r="H228" i="8" s="1"/>
  <c r="D216" i="8"/>
  <c r="E218" i="8"/>
  <c r="E205" i="8"/>
  <c r="H205" i="8" s="1"/>
  <c r="E174" i="8"/>
  <c r="E162" i="8"/>
  <c r="E140" i="8"/>
  <c r="H204" i="8" l="1"/>
  <c r="H226" i="8"/>
  <c r="H321" i="8"/>
  <c r="H410" i="8"/>
  <c r="E204" i="8"/>
  <c r="E216" i="8"/>
  <c r="E410" i="8"/>
  <c r="E161" i="8"/>
  <c r="E226" i="8"/>
  <c r="D215" i="8"/>
  <c r="E178" i="8"/>
  <c r="H178" i="8" s="1"/>
  <c r="F178" i="8"/>
  <c r="F177" i="8" s="1"/>
  <c r="E215" i="8" l="1"/>
  <c r="H177" i="8"/>
  <c r="E177" i="8"/>
  <c r="E315" i="8"/>
  <c r="I1024" i="8" l="1"/>
  <c r="I1022" i="8" s="1"/>
  <c r="I991" i="8"/>
  <c r="I989" i="8" s="1"/>
  <c r="I955" i="8"/>
  <c r="I924" i="8"/>
  <c r="I922" i="8" s="1"/>
  <c r="G1395" i="8"/>
  <c r="I1395" i="8"/>
  <c r="I1329" i="8"/>
  <c r="I1389" i="8" s="1"/>
  <c r="I1281" i="8"/>
  <c r="I1277" i="8"/>
  <c r="H1277" i="8" s="1"/>
  <c r="I1268" i="8"/>
  <c r="H1268" i="8" s="1"/>
  <c r="I1263" i="8"/>
  <c r="I1257" i="8"/>
  <c r="I1238" i="8"/>
  <c r="I1236" i="8"/>
  <c r="I1229" i="8"/>
  <c r="H1208" i="8"/>
  <c r="I1181" i="8"/>
  <c r="I1177" i="8"/>
  <c r="I1163" i="8"/>
  <c r="H1163" i="8" s="1"/>
  <c r="I1157" i="8"/>
  <c r="H1157" i="8" s="1"/>
  <c r="I1150" i="8"/>
  <c r="H1150" i="8" s="1"/>
  <c r="I1123" i="8"/>
  <c r="I1115" i="8"/>
  <c r="I1101" i="8"/>
  <c r="H1101" i="8" s="1"/>
  <c r="I1085" i="8"/>
  <c r="I1071" i="8"/>
  <c r="H1071" i="8" s="1"/>
  <c r="I1029" i="8"/>
  <c r="I998" i="8"/>
  <c r="I966" i="8"/>
  <c r="I931" i="8"/>
  <c r="I929" i="8" s="1"/>
  <c r="I776" i="8"/>
  <c r="I773" i="8" s="1"/>
  <c r="I770" i="8" s="1"/>
  <c r="I657" i="8"/>
  <c r="I655" i="8" s="1"/>
  <c r="I643" i="8"/>
  <c r="H643" i="8" s="1"/>
  <c r="I627" i="8"/>
  <c r="I625" i="8" s="1"/>
  <c r="I615" i="8"/>
  <c r="I613" i="8" s="1"/>
  <c r="I595" i="8"/>
  <c r="I455" i="8"/>
  <c r="I424" i="8"/>
  <c r="I288" i="8"/>
  <c r="I279" i="8"/>
  <c r="I259" i="8"/>
  <c r="I249" i="8"/>
  <c r="I247" i="8" s="1"/>
  <c r="I242" i="8"/>
  <c r="I235" i="8"/>
  <c r="I226" i="8"/>
  <c r="I186" i="8"/>
  <c r="I184" i="8" s="1"/>
  <c r="I174" i="8"/>
  <c r="I162" i="8"/>
  <c r="I149" i="8"/>
  <c r="I148" i="8" s="1"/>
  <c r="I146" i="8"/>
  <c r="I143" i="8"/>
  <c r="I140" i="8"/>
  <c r="I115" i="8"/>
  <c r="I105" i="8"/>
  <c r="I103" i="8" s="1"/>
  <c r="I50" i="8"/>
  <c r="H50" i="8" s="1"/>
  <c r="I42" i="8"/>
  <c r="H42" i="8" s="1"/>
  <c r="I34" i="8"/>
  <c r="H34" i="8" s="1"/>
  <c r="I10" i="8"/>
  <c r="I5" i="8"/>
  <c r="F105" i="8"/>
  <c r="F103" i="8" s="1"/>
  <c r="D1395" i="8"/>
  <c r="D1036" i="8"/>
  <c r="G1304" i="8"/>
  <c r="G1306" i="8"/>
  <c r="G1308" i="8"/>
  <c r="F1395" i="8"/>
  <c r="F1281" i="8"/>
  <c r="F1277" i="8"/>
  <c r="F1268" i="8"/>
  <c r="F1266" i="8"/>
  <c r="F1263" i="8"/>
  <c r="F1257" i="8"/>
  <c r="F1240" i="8"/>
  <c r="F1238" i="8" s="1"/>
  <c r="F1236" i="8"/>
  <c r="F1229" i="8"/>
  <c r="F1227" i="8" s="1"/>
  <c r="F1210" i="8"/>
  <c r="F1208" i="8" s="1"/>
  <c r="F1181" i="8"/>
  <c r="F1179" i="8" s="1"/>
  <c r="F1177" i="8"/>
  <c r="F1163" i="8"/>
  <c r="F1157" i="8"/>
  <c r="F1150" i="8"/>
  <c r="F1029" i="8"/>
  <c r="F1024" i="8"/>
  <c r="F1022" i="8" s="1"/>
  <c r="F955" i="8"/>
  <c r="F924" i="8"/>
  <c r="F922" i="8" s="1"/>
  <c r="G1034" i="8"/>
  <c r="G1064" i="8"/>
  <c r="G1089" i="8"/>
  <c r="G1091" i="8"/>
  <c r="G1092" i="8"/>
  <c r="G1093" i="8"/>
  <c r="G1094" i="8"/>
  <c r="G1095" i="8"/>
  <c r="G1096" i="8"/>
  <c r="G1097" i="8"/>
  <c r="G1099" i="8"/>
  <c r="G1232" i="8"/>
  <c r="G1233" i="8"/>
  <c r="G1234" i="8"/>
  <c r="G1235" i="8"/>
  <c r="G142" i="8"/>
  <c r="G169" i="8"/>
  <c r="G172" i="8"/>
  <c r="G173" i="8"/>
  <c r="G166" i="8" s="1"/>
  <c r="G151" i="8" s="1"/>
  <c r="G233" i="8"/>
  <c r="G287" i="8"/>
  <c r="G289" i="8"/>
  <c r="G290" i="8"/>
  <c r="G299" i="8"/>
  <c r="G300" i="8"/>
  <c r="G301" i="8"/>
  <c r="G302" i="8"/>
  <c r="G303" i="8"/>
  <c r="G304" i="8"/>
  <c r="G316" i="8"/>
  <c r="G315" i="8" s="1"/>
  <c r="G329" i="8"/>
  <c r="G457" i="8"/>
  <c r="G455" i="8" s="1"/>
  <c r="G489" i="8"/>
  <c r="G498" i="8"/>
  <c r="G499" i="8"/>
  <c r="G748" i="8"/>
  <c r="G747" i="8" s="1"/>
  <c r="G749" i="8"/>
  <c r="G139" i="8"/>
  <c r="G140" i="8"/>
  <c r="G102" i="8" s="1"/>
  <c r="G141" i="8"/>
  <c r="G40" i="8"/>
  <c r="G49" i="8"/>
  <c r="G74" i="8"/>
  <c r="G75" i="8"/>
  <c r="G76" i="8"/>
  <c r="G80" i="8"/>
  <c r="G82" i="8"/>
  <c r="G83" i="8"/>
  <c r="G97" i="8"/>
  <c r="G98" i="8"/>
  <c r="G99" i="8"/>
  <c r="F685" i="8"/>
  <c r="F683" i="8" s="1"/>
  <c r="F657" i="8"/>
  <c r="F655" i="8" s="1"/>
  <c r="F643" i="8"/>
  <c r="F641" i="8" s="1"/>
  <c r="F627" i="8"/>
  <c r="F625" i="8" s="1"/>
  <c r="F615" i="8"/>
  <c r="F613" i="8" s="1"/>
  <c r="F595" i="8"/>
  <c r="F593" i="8" s="1"/>
  <c r="F555" i="8"/>
  <c r="F553" i="8" s="1"/>
  <c r="F535" i="8"/>
  <c r="F533" i="8" s="1"/>
  <c r="F517" i="8"/>
  <c r="F515" i="8" s="1"/>
  <c r="F503" i="8"/>
  <c r="F500" i="8" s="1"/>
  <c r="F439" i="8"/>
  <c r="F437" i="8" s="1"/>
  <c r="F424" i="8"/>
  <c r="F422" i="8" s="1"/>
  <c r="F279" i="8"/>
  <c r="F249" i="8"/>
  <c r="F247" i="8" s="1"/>
  <c r="F234" i="8" s="1"/>
  <c r="F149" i="8"/>
  <c r="F148" i="8" s="1"/>
  <c r="F146" i="8"/>
  <c r="F776" i="8"/>
  <c r="F773" i="8" s="1"/>
  <c r="F770" i="8" s="1"/>
  <c r="F824" i="8"/>
  <c r="F822" i="8" s="1"/>
  <c r="F706" i="8"/>
  <c r="F704" i="8" s="1"/>
  <c r="F412" i="8"/>
  <c r="F410" i="8" s="1"/>
  <c r="F372" i="8"/>
  <c r="F369" i="8" s="1"/>
  <c r="F354" i="8"/>
  <c r="F352" i="8" s="1"/>
  <c r="F321" i="8"/>
  <c r="F317" i="8" s="1"/>
  <c r="F315" i="8" s="1"/>
  <c r="F288" i="8"/>
  <c r="F286" i="8" s="1"/>
  <c r="F228" i="8"/>
  <c r="F226" i="8" s="1"/>
  <c r="F1133" i="8"/>
  <c r="F1123" i="8"/>
  <c r="F1115" i="8"/>
  <c r="F1113" i="8" s="1"/>
  <c r="F1101" i="8"/>
  <c r="F1098" i="8" s="1"/>
  <c r="F1085" i="8"/>
  <c r="F1071" i="8"/>
  <c r="F1068" i="8" s="1"/>
  <c r="F1036" i="8"/>
  <c r="F998" i="8"/>
  <c r="F991" i="8"/>
  <c r="F989" i="8" s="1"/>
  <c r="F966" i="8"/>
  <c r="F964" i="8" s="1"/>
  <c r="F931" i="8"/>
  <c r="F929" i="8" s="1"/>
  <c r="F875" i="8"/>
  <c r="F873" i="8" s="1"/>
  <c r="F896" i="8"/>
  <c r="F168" i="8"/>
  <c r="F166" i="8" s="1"/>
  <c r="F161" i="8"/>
  <c r="F154" i="8"/>
  <c r="F152" i="8" s="1"/>
  <c r="F115" i="8"/>
  <c r="F113" i="8" s="1"/>
  <c r="F88" i="8"/>
  <c r="F50" i="8"/>
  <c r="F42" i="8"/>
  <c r="F34" i="8"/>
  <c r="F10" i="8"/>
  <c r="F5" i="8"/>
  <c r="D113" i="8"/>
  <c r="D1229" i="8"/>
  <c r="D1227" i="8" s="1"/>
  <c r="D657" i="8"/>
  <c r="D655" i="8" s="1"/>
  <c r="D166" i="8"/>
  <c r="D103" i="8"/>
  <c r="E10" i="8"/>
  <c r="D10" i="8"/>
  <c r="E593" i="8"/>
  <c r="D184" i="8"/>
  <c r="E437" i="8"/>
  <c r="E553" i="8"/>
  <c r="E1181" i="8"/>
  <c r="E1098" i="8"/>
  <c r="E1240" i="8"/>
  <c r="H1240" i="8" s="1"/>
  <c r="E1229" i="8"/>
  <c r="D1236" i="8"/>
  <c r="D750" i="8"/>
  <c r="D704" i="8"/>
  <c r="D683" i="8"/>
  <c r="D643" i="8"/>
  <c r="D641" i="8" s="1"/>
  <c r="D625" i="8"/>
  <c r="D615" i="8"/>
  <c r="D613" i="8" s="1"/>
  <c r="D593" i="8"/>
  <c r="D590" i="8"/>
  <c r="D576" i="8"/>
  <c r="D553" i="8"/>
  <c r="D533" i="8"/>
  <c r="D515" i="8"/>
  <c r="D503" i="8"/>
  <c r="D500" i="8" s="1"/>
  <c r="D437" i="8"/>
  <c r="D410" i="8"/>
  <c r="D369" i="8"/>
  <c r="D352" i="8"/>
  <c r="D286" i="8"/>
  <c r="D279" i="8"/>
  <c r="D249" i="8"/>
  <c r="D247" i="8" s="1"/>
  <c r="D204" i="8"/>
  <c r="D177" i="8"/>
  <c r="D174" i="8"/>
  <c r="D154" i="8"/>
  <c r="D152" i="8" s="1"/>
  <c r="D149" i="8"/>
  <c r="D148" i="8" s="1"/>
  <c r="D143" i="8"/>
  <c r="D140" i="8"/>
  <c r="D1280" i="8"/>
  <c r="D1277" i="8"/>
  <c r="D1266" i="8"/>
  <c r="D1263" i="8"/>
  <c r="D1238" i="8"/>
  <c r="D1208" i="8"/>
  <c r="D1181" i="8"/>
  <c r="D1179" i="8" s="1"/>
  <c r="D1177" i="8"/>
  <c r="D1161" i="8"/>
  <c r="D1133" i="8"/>
  <c r="D1113" i="8"/>
  <c r="D1098" i="8"/>
  <c r="D1034" i="8"/>
  <c r="D1029" i="8"/>
  <c r="D1024" i="8"/>
  <c r="D1022" i="8" s="1"/>
  <c r="D996" i="8"/>
  <c r="D991" i="8"/>
  <c r="D989" i="8" s="1"/>
  <c r="D964" i="8"/>
  <c r="D962" i="8"/>
  <c r="D955" i="8"/>
  <c r="D929" i="8"/>
  <c r="D924" i="8"/>
  <c r="D922" i="8" s="1"/>
  <c r="D898" i="8"/>
  <c r="D896" i="8" s="1"/>
  <c r="D873" i="8"/>
  <c r="D871" i="8"/>
  <c r="D822" i="8"/>
  <c r="D799" i="8"/>
  <c r="D796" i="8" s="1"/>
  <c r="D770" i="8"/>
  <c r="E576" i="8"/>
  <c r="D50" i="8"/>
  <c r="D42" i="8"/>
  <c r="E146" i="8"/>
  <c r="E761" i="8"/>
  <c r="E249" i="8"/>
  <c r="E186" i="8"/>
  <c r="E1266" i="8"/>
  <c r="H1266" i="8" s="1"/>
  <c r="E1236" i="8"/>
  <c r="E1257" i="8"/>
  <c r="E962" i="8"/>
  <c r="E1161" i="8"/>
  <c r="E924" i="8"/>
  <c r="E896" i="8"/>
  <c r="E533" i="8"/>
  <c r="E168" i="8"/>
  <c r="H168" i="8" s="1"/>
  <c r="H166" i="8" s="1"/>
  <c r="E154" i="8"/>
  <c r="H154" i="8" s="1"/>
  <c r="E1395" i="8"/>
  <c r="E1281" i="8"/>
  <c r="E1280" i="8" s="1"/>
  <c r="E1177" i="8"/>
  <c r="E1085" i="8"/>
  <c r="E991" i="8"/>
  <c r="E955" i="8"/>
  <c r="E750" i="8"/>
  <c r="E488" i="8"/>
  <c r="E149" i="8"/>
  <c r="E143" i="8"/>
  <c r="E88" i="8"/>
  <c r="E1263" i="8"/>
  <c r="E1133" i="8"/>
  <c r="E1115" i="8"/>
  <c r="E1029" i="8"/>
  <c r="E1024" i="8"/>
  <c r="E996" i="8"/>
  <c r="E966" i="8"/>
  <c r="E929" i="8"/>
  <c r="E873" i="8"/>
  <c r="E871" i="8"/>
  <c r="E683" i="8"/>
  <c r="E627" i="8"/>
  <c r="E615" i="8"/>
  <c r="E590" i="8"/>
  <c r="E517" i="8"/>
  <c r="H517" i="8" s="1"/>
  <c r="E372" i="8"/>
  <c r="H372" i="8" s="1"/>
  <c r="E286" i="8"/>
  <c r="E279" i="8"/>
  <c r="E5" i="8"/>
  <c r="E105" i="8"/>
  <c r="H627" i="8" l="1"/>
  <c r="H625" i="8" s="1"/>
  <c r="D102" i="8"/>
  <c r="F102" i="8"/>
  <c r="F285" i="8"/>
  <c r="H966" i="8"/>
  <c r="H105" i="8"/>
  <c r="H103" i="8" s="1"/>
  <c r="H143" i="8"/>
  <c r="I234" i="8"/>
  <c r="H991" i="8"/>
  <c r="H149" i="8"/>
  <c r="H1029" i="8"/>
  <c r="F151" i="8"/>
  <c r="I161" i="8"/>
  <c r="I151" i="8" s="1"/>
  <c r="H162" i="8"/>
  <c r="H1395" i="8"/>
  <c r="H5" i="8"/>
  <c r="H1115" i="8"/>
  <c r="H186" i="8"/>
  <c r="H184" i="8" s="1"/>
  <c r="H1229" i="8"/>
  <c r="H10" i="8"/>
  <c r="H88" i="8"/>
  <c r="H1281" i="8"/>
  <c r="G70" i="8"/>
  <c r="G69" i="8" s="1"/>
  <c r="F69" i="8"/>
  <c r="H657" i="8"/>
  <c r="H655" i="8" s="1"/>
  <c r="H1024" i="8"/>
  <c r="H279" i="8"/>
  <c r="H924" i="8"/>
  <c r="H615" i="8"/>
  <c r="H369" i="8"/>
  <c r="H515" i="8"/>
  <c r="H641" i="8"/>
  <c r="H1263" i="8"/>
  <c r="H955" i="8"/>
  <c r="H1085" i="8"/>
  <c r="H1177" i="8"/>
  <c r="H962" i="8"/>
  <c r="H1257" i="8"/>
  <c r="H1236" i="8"/>
  <c r="H796" i="8"/>
  <c r="H822" i="8"/>
  <c r="H1181" i="8"/>
  <c r="I286" i="8"/>
  <c r="H288" i="8"/>
  <c r="I422" i="8"/>
  <c r="H424" i="8"/>
  <c r="I593" i="8"/>
  <c r="H595" i="8"/>
  <c r="H776" i="8"/>
  <c r="H931" i="8"/>
  <c r="I996" i="8"/>
  <c r="H998" i="8"/>
  <c r="I1121" i="8"/>
  <c r="H1121" i="8" s="1"/>
  <c r="H1123" i="8"/>
  <c r="H249" i="8"/>
  <c r="I113" i="8"/>
  <c r="I102" i="8" s="1"/>
  <c r="H115" i="8"/>
  <c r="G1303" i="8"/>
  <c r="G1389" i="8" s="1"/>
  <c r="H1280" i="8"/>
  <c r="E145" i="8"/>
  <c r="E613" i="8"/>
  <c r="E625" i="8"/>
  <c r="E641" i="8"/>
  <c r="E796" i="8"/>
  <c r="E103" i="8"/>
  <c r="E1022" i="8"/>
  <c r="E152" i="8"/>
  <c r="H152" i="8" s="1"/>
  <c r="E166" i="8"/>
  <c r="E655" i="8"/>
  <c r="E369" i="8"/>
  <c r="E1113" i="8"/>
  <c r="E184" i="8"/>
  <c r="E922" i="8"/>
  <c r="E1238" i="8"/>
  <c r="H1238" i="8" s="1"/>
  <c r="E515" i="8"/>
  <c r="E989" i="8"/>
  <c r="E1227" i="8"/>
  <c r="E964" i="8"/>
  <c r="E148" i="8"/>
  <c r="H148" i="8" s="1"/>
  <c r="E822" i="8"/>
  <c r="E247" i="8"/>
  <c r="E8" i="8"/>
  <c r="D8" i="8"/>
  <c r="D234" i="8"/>
  <c r="D769" i="8"/>
  <c r="D1191" i="8"/>
  <c r="G1085" i="8"/>
  <c r="G769" i="8" s="1"/>
  <c r="D151" i="8"/>
  <c r="E1038" i="8"/>
  <c r="H1038" i="8" s="1"/>
  <c r="G1263" i="8"/>
  <c r="G1024" i="8"/>
  <c r="F145" i="8"/>
  <c r="F215" i="8"/>
  <c r="G1229" i="8"/>
  <c r="D69" i="8"/>
  <c r="F8" i="8"/>
  <c r="I1098" i="8"/>
  <c r="H1098" i="8" s="1"/>
  <c r="F1161" i="8"/>
  <c r="E1179" i="8"/>
  <c r="F996" i="8"/>
  <c r="F1191" i="8"/>
  <c r="G288" i="8"/>
  <c r="E352" i="8"/>
  <c r="G286" i="8"/>
  <c r="E69" i="8"/>
  <c r="H69" i="8" s="1"/>
  <c r="F1389" i="8"/>
  <c r="G924" i="8"/>
  <c r="G88" i="8"/>
  <c r="I1113" i="8"/>
  <c r="F796" i="8"/>
  <c r="E500" i="8"/>
  <c r="G491" i="8"/>
  <c r="G488" i="8" s="1"/>
  <c r="E113" i="8"/>
  <c r="F1121" i="8"/>
  <c r="G991" i="8"/>
  <c r="I8" i="8"/>
  <c r="I96" i="8" s="1"/>
  <c r="I352" i="8"/>
  <c r="I896" i="8"/>
  <c r="H896" i="8" s="1"/>
  <c r="I1179" i="8"/>
  <c r="I1161" i="8"/>
  <c r="H1161" i="8" s="1"/>
  <c r="I1133" i="8"/>
  <c r="H1133" i="8" s="1"/>
  <c r="I317" i="8"/>
  <c r="I500" i="8"/>
  <c r="I1036" i="8"/>
  <c r="I145" i="8"/>
  <c r="I641" i="8"/>
  <c r="I964" i="8"/>
  <c r="I1068" i="8"/>
  <c r="H1068" i="8" s="1"/>
  <c r="I1227" i="8"/>
  <c r="I1191" i="8" s="1"/>
  <c r="E102" i="8" l="1"/>
  <c r="G285" i="8"/>
  <c r="G1298" i="8" s="1"/>
  <c r="F769" i="8"/>
  <c r="F1298" i="8" s="1"/>
  <c r="I769" i="8"/>
  <c r="H996" i="8"/>
  <c r="H929" i="8"/>
  <c r="H286" i="8"/>
  <c r="H161" i="8"/>
  <c r="H145" i="8"/>
  <c r="H773" i="8"/>
  <c r="H770" i="8" s="1"/>
  <c r="H8" i="8"/>
  <c r="H613" i="8"/>
  <c r="E151" i="8"/>
  <c r="H352" i="8"/>
  <c r="H1179" i="8"/>
  <c r="E770" i="8"/>
  <c r="H964" i="8"/>
  <c r="H1227" i="8"/>
  <c r="H989" i="8"/>
  <c r="H922" i="8"/>
  <c r="H1113" i="8"/>
  <c r="H1022" i="8"/>
  <c r="H593" i="8"/>
  <c r="H422" i="8"/>
  <c r="I315" i="8"/>
  <c r="I285" i="8" s="1"/>
  <c r="H317" i="8"/>
  <c r="H247" i="8"/>
  <c r="H234" i="8" s="1"/>
  <c r="H113" i="8"/>
  <c r="H102" i="8" s="1"/>
  <c r="E234" i="8"/>
  <c r="E1191" i="8"/>
  <c r="E1036" i="8"/>
  <c r="E285" i="8"/>
  <c r="F96" i="8"/>
  <c r="E96" i="8"/>
  <c r="D96" i="8"/>
  <c r="I215" i="8"/>
  <c r="H215" i="8" s="1"/>
  <c r="I1298" i="8" l="1"/>
  <c r="I1299" i="8" s="1"/>
  <c r="E769" i="8"/>
  <c r="F1299" i="8"/>
  <c r="F1390" i="8" s="1"/>
  <c r="H151" i="8"/>
  <c r="H285" i="8"/>
  <c r="H96" i="8"/>
  <c r="H1036" i="8"/>
  <c r="H1191" i="8"/>
  <c r="H315" i="8"/>
  <c r="G96" i="8"/>
  <c r="G1299" i="8" s="1"/>
  <c r="G1390" i="8" s="1"/>
  <c r="I1390" i="8" l="1"/>
  <c r="H769" i="8"/>
  <c r="G1398" i="8"/>
  <c r="G1396" i="8"/>
  <c r="E1298" i="8"/>
  <c r="H1298" i="8" l="1"/>
  <c r="E1299" i="8"/>
  <c r="E1390" i="8" s="1"/>
  <c r="E1398" i="8" s="1"/>
  <c r="H1299" i="8" l="1"/>
  <c r="H1390" i="8" s="1"/>
  <c r="I1398" i="8"/>
  <c r="H1398" i="8" l="1"/>
  <c r="F1396" i="8"/>
  <c r="F1398" i="8"/>
  <c r="E1396" i="8"/>
  <c r="D317" i="8"/>
  <c r="D315" i="8" s="1"/>
  <c r="D285" i="8" s="1"/>
  <c r="D1298" i="8" s="1"/>
  <c r="D1299" i="8" s="1"/>
  <c r="D1390" i="8" s="1"/>
  <c r="D1396" i="8" l="1"/>
  <c r="O244" i="8"/>
  <c r="O243" i="8" s="1"/>
  <c r="O242" i="8" l="1"/>
  <c r="P243" i="8"/>
  <c r="O234" i="8" l="1"/>
  <c r="P242" i="8"/>
  <c r="P234" i="8" l="1"/>
  <c r="P1298" i="8" l="1"/>
  <c r="P1299" i="8" l="1"/>
  <c r="O1390" i="8"/>
  <c r="O1398" i="8" s="1"/>
  <c r="P1390" i="8" l="1"/>
  <c r="P1398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N129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pt tule-laenud</t>
        </r>
      </text>
    </comment>
  </commentList>
</comments>
</file>

<file path=xl/sharedStrings.xml><?xml version="1.0" encoding="utf-8"?>
<sst xmlns="http://schemas.openxmlformats.org/spreadsheetml/2006/main" count="1880" uniqueCount="747">
  <si>
    <t>TARTU VALLA 2020. AASTA EELARVE EELNÕU</t>
  </si>
  <si>
    <t>I</t>
  </si>
  <si>
    <t>PÕHITEGEVUSE TULUD:</t>
  </si>
  <si>
    <t>klassi-</t>
  </si>
  <si>
    <t xml:space="preserve">Eelarve täitmine seisuga </t>
  </si>
  <si>
    <t>I lugemine</t>
  </si>
  <si>
    <t>II lugemine</t>
  </si>
  <si>
    <t>fikaator</t>
  </si>
  <si>
    <t>Tulude nimetus</t>
  </si>
  <si>
    <t>Eelarve täitmine seisuga 31.12.2019</t>
  </si>
  <si>
    <t>Eelarve 2020</t>
  </si>
  <si>
    <t>Parandustega EA 2020</t>
  </si>
  <si>
    <t>muudatus</t>
  </si>
  <si>
    <t>2020 Eelarve + ME</t>
  </si>
  <si>
    <t>EA 2020</t>
  </si>
  <si>
    <t>I LE muudatus</t>
  </si>
  <si>
    <t>II LE muudatus</t>
  </si>
  <si>
    <t>Lõplik eelarve</t>
  </si>
  <si>
    <t>Eelarve täitmine 30.11.2020</t>
  </si>
  <si>
    <t>Eelarve 2021</t>
  </si>
  <si>
    <t xml:space="preserve">30              </t>
  </si>
  <si>
    <t xml:space="preserve"> MAKSUTULUD</t>
  </si>
  <si>
    <t xml:space="preserve">3000            </t>
  </si>
  <si>
    <t xml:space="preserve"> Füüsilise isiku tulumaks</t>
  </si>
  <si>
    <t xml:space="preserve">3030            </t>
  </si>
  <si>
    <t xml:space="preserve"> Maamaks</t>
  </si>
  <si>
    <t xml:space="preserve">32              </t>
  </si>
  <si>
    <t xml:space="preserve"> KAUPADE JA TEENUSTE  MÜÜK</t>
  </si>
  <si>
    <t xml:space="preserve">320             </t>
  </si>
  <si>
    <t xml:space="preserve"> Riigilõivud</t>
  </si>
  <si>
    <t xml:space="preserve">3220            </t>
  </si>
  <si>
    <t>Tulud haridusalasest tegevusest</t>
  </si>
  <si>
    <t xml:space="preserve"> *üür - Lähte ÜG õpilaskodu muu majutus</t>
  </si>
  <si>
    <t xml:space="preserve"> *üür - Lähte ÜG õpilaskodu (õpilased)</t>
  </si>
  <si>
    <t xml:space="preserve"> *lastaiakohamaks teised OV-d</t>
  </si>
  <si>
    <t xml:space="preserve"> *koolikohamaks teised OV-d</t>
  </si>
  <si>
    <t xml:space="preserve"> *toiduraha Lähte LA</t>
  </si>
  <si>
    <t xml:space="preserve"> *toiduraha Kõrveküla LA</t>
  </si>
  <si>
    <t xml:space="preserve"> * toiduraha Raadi LA</t>
  </si>
  <si>
    <t xml:space="preserve"> * toiduraha Ripsik</t>
  </si>
  <si>
    <t xml:space="preserve"> *toit Laeva</t>
  </si>
  <si>
    <t xml:space="preserve"> *toit Tabivere LA</t>
  </si>
  <si>
    <t xml:space="preserve"> *muusikakooli kohamaks - teised OV-d</t>
  </si>
  <si>
    <t xml:space="preserve"> *muusikakooli õppemaks -lapsevanem</t>
  </si>
  <si>
    <t xml:space="preserve"> *õppemaks Lähte LA</t>
  </si>
  <si>
    <t xml:space="preserve"> *õppemaks Kõrveküla LA</t>
  </si>
  <si>
    <t>8%</t>
  </si>
  <si>
    <t xml:space="preserve"> * õppemaks Raadi LH</t>
  </si>
  <si>
    <t xml:space="preserve"> *õppemaks Ripsik</t>
  </si>
  <si>
    <t xml:space="preserve"> *õppemaks Laeva</t>
  </si>
  <si>
    <t xml:space="preserve"> *õppemaks Tabivere Lasteaed</t>
  </si>
  <si>
    <t xml:space="preserve"> *muud tulud</t>
  </si>
  <si>
    <t xml:space="preserve"> *Tabivere Huvikool</t>
  </si>
  <si>
    <t xml:space="preserve"> *töövihikud</t>
  </si>
  <si>
    <t>*õpilasmalev</t>
  </si>
  <si>
    <t xml:space="preserve"> *muud tulud toitlustamisest</t>
  </si>
  <si>
    <t xml:space="preserve">3221            </t>
  </si>
  <si>
    <t>Tulud kultuurialasest tegevusest</t>
  </si>
  <si>
    <t xml:space="preserve"> *Laeva kutuurimaja</t>
  </si>
  <si>
    <t xml:space="preserve"> *Tabivere rahvamaja</t>
  </si>
  <si>
    <t xml:space="preserve"> *Maarja-Magdaleena rahvamaja</t>
  </si>
  <si>
    <t>*raamatukogu tasulised teenuses</t>
  </si>
  <si>
    <t>* Laeva ANK</t>
  </si>
  <si>
    <t>Tulud spordialasest tegevusest</t>
  </si>
  <si>
    <t xml:space="preserve"> * spordikooli õppemaks - lapsevanem   </t>
  </si>
  <si>
    <t xml:space="preserve"> * Lähte SPH - renditulud</t>
  </si>
  <si>
    <t xml:space="preserve"> * Kõrveküla SPH - renditulud</t>
  </si>
  <si>
    <t xml:space="preserve"> *Kõrveküla kooli SH</t>
  </si>
  <si>
    <t xml:space="preserve"> * spordikooli kohamaks - teised OV-d        </t>
  </si>
  <si>
    <t xml:space="preserve"> * Laeva spordihoone</t>
  </si>
  <si>
    <t>Tulud sotsiaalasut.maj.tegevusest</t>
  </si>
  <si>
    <t xml:space="preserve"> *hooldekodu</t>
  </si>
  <si>
    <t xml:space="preserve"> *hooldekodu muud teenused</t>
  </si>
  <si>
    <t xml:space="preserve">  *Päevakeskuse tulu (riik)</t>
  </si>
  <si>
    <t xml:space="preserve">  *Toetatud elamise teenus (riik)</t>
  </si>
  <si>
    <t xml:space="preserve">  *Töötamise toetamine (riik)</t>
  </si>
  <si>
    <t xml:space="preserve">  *Päevakeskuse muu tulu</t>
  </si>
  <si>
    <t xml:space="preserve">  *Majutusteenused sotsiaalkorterites</t>
  </si>
  <si>
    <t xml:space="preserve"> *Pikaajaline kaitstud töö (riik)</t>
  </si>
  <si>
    <t xml:space="preserve"> *Pikaajaline kaitstud töö omatulu</t>
  </si>
  <si>
    <t xml:space="preserve"> *Transporditeenus</t>
  </si>
  <si>
    <t xml:space="preserve"> * Laeva sotsiaal (sverresson jm)</t>
  </si>
  <si>
    <t xml:space="preserve">3225            </t>
  </si>
  <si>
    <t>Tulud elamu-kommunaal tegevusest</t>
  </si>
  <si>
    <t>3229</t>
  </si>
  <si>
    <t>Tulud üldvalitsemisest</t>
  </si>
  <si>
    <t>3230</t>
  </si>
  <si>
    <t>Tulu trasporditeenustelt</t>
  </si>
  <si>
    <t xml:space="preserve">3233            </t>
  </si>
  <si>
    <t>Üüri- ja renditulud</t>
  </si>
  <si>
    <t xml:space="preserve">3237            </t>
  </si>
  <si>
    <t xml:space="preserve">Tulud õiguste müügist </t>
  </si>
  <si>
    <t xml:space="preserve">3238            </t>
  </si>
  <si>
    <t>Muu toodete ja teenuste müük</t>
  </si>
  <si>
    <t>SAADAVAD TOETUSED TEG:KULUDEKS</t>
  </si>
  <si>
    <t>Toetused tegevuskuludeks</t>
  </si>
  <si>
    <t>35000002</t>
  </si>
  <si>
    <t xml:space="preserve">HTM </t>
  </si>
  <si>
    <t>HTM digiklass</t>
  </si>
  <si>
    <t>Kaitseministeerium</t>
  </si>
  <si>
    <t xml:space="preserve">35000006        </t>
  </si>
  <si>
    <t xml:space="preserve"> Kultuuriministeerium</t>
  </si>
  <si>
    <t>35000008</t>
  </si>
  <si>
    <t>Maaeluministeerium</t>
  </si>
  <si>
    <t xml:space="preserve">35000009        </t>
  </si>
  <si>
    <t>Rahandusministeerium</t>
  </si>
  <si>
    <t>Rahandusministeerium - Piirissaare</t>
  </si>
  <si>
    <t>Siseministeerium</t>
  </si>
  <si>
    <t>350002</t>
  </si>
  <si>
    <t>val.sektor kulka</t>
  </si>
  <si>
    <t xml:space="preserve">350003          </t>
  </si>
  <si>
    <t>valitsussektori SA (treenerite töötasu)</t>
  </si>
  <si>
    <t>35008</t>
  </si>
  <si>
    <t>muudelt residentidelt</t>
  </si>
  <si>
    <t>35509</t>
  </si>
  <si>
    <t>mitteresidentidelt</t>
  </si>
  <si>
    <t xml:space="preserve">352             </t>
  </si>
  <si>
    <t xml:space="preserve"> Mittesihtotstarbelised toetused</t>
  </si>
  <si>
    <t>tasandusfond (lg 1)</t>
  </si>
  <si>
    <t>toetusfond (lg 2)</t>
  </si>
  <si>
    <t>352100</t>
  </si>
  <si>
    <t>tegevustoetused</t>
  </si>
  <si>
    <t xml:space="preserve">38              </t>
  </si>
  <si>
    <t>MUUD TEGEVUSTULUD</t>
  </si>
  <si>
    <t>38250</t>
  </si>
  <si>
    <t>Üleriigilisetähtsusega maardlate kaevandamisõiguse tasu</t>
  </si>
  <si>
    <t>38251</t>
  </si>
  <si>
    <t xml:space="preserve">Kohaliku tähtsusega maardlate kaevand.õiguse tasu </t>
  </si>
  <si>
    <t xml:space="preserve">382520          </t>
  </si>
  <si>
    <t xml:space="preserve"> Laekumine vee erikasutusest RT maardlad</t>
  </si>
  <si>
    <t xml:space="preserve">382540          </t>
  </si>
  <si>
    <t>vee erikasutus</t>
  </si>
  <si>
    <t>38256</t>
  </si>
  <si>
    <t>Kalapüügiõiguse tasu</t>
  </si>
  <si>
    <t>3880</t>
  </si>
  <si>
    <t>TRAHVID</t>
  </si>
  <si>
    <t>3888</t>
  </si>
  <si>
    <t>Muud tulud</t>
  </si>
  <si>
    <t>I osa</t>
  </si>
  <si>
    <t>PÕHITEGEVUSE TULUD KOKKU</t>
  </si>
  <si>
    <t>II</t>
  </si>
  <si>
    <t>PÕHITEGEVUSE KULUD</t>
  </si>
  <si>
    <t>2020 eelarve</t>
  </si>
  <si>
    <t xml:space="preserve">01              </t>
  </si>
  <si>
    <t xml:space="preserve"> ÜLDISED VALITSUSSEKTORI TEENUSED</t>
  </si>
  <si>
    <t xml:space="preserve">01111           </t>
  </si>
  <si>
    <t xml:space="preserve"> Valla- ja linnavolikogu</t>
  </si>
  <si>
    <t xml:space="preserve">50              </t>
  </si>
  <si>
    <t xml:space="preserve">    Personalikulud (koos maksudega)</t>
  </si>
  <si>
    <t xml:space="preserve">55              </t>
  </si>
  <si>
    <t xml:space="preserve">    Majandamiskulud</t>
  </si>
  <si>
    <t xml:space="preserve">5500            </t>
  </si>
  <si>
    <t xml:space="preserve">    Administreerimiskulud (esindus, vastuvõtt)</t>
  </si>
  <si>
    <t xml:space="preserve">    Lähetuskulud</t>
  </si>
  <si>
    <t xml:space="preserve">5504            </t>
  </si>
  <si>
    <t xml:space="preserve">    Koolituskulud, üritused</t>
  </si>
  <si>
    <t xml:space="preserve">    Kinnistute, hoonete ja ruumide majand.kulud kokku </t>
  </si>
  <si>
    <t xml:space="preserve">  - üür ja rent</t>
  </si>
  <si>
    <t xml:space="preserve">    Info- ja kommunikats.kulud ning  hooldus</t>
  </si>
  <si>
    <t xml:space="preserve">    Muud (tr.teenus,sport, muu maj.kulu) </t>
  </si>
  <si>
    <t xml:space="preserve">01112           </t>
  </si>
  <si>
    <t xml:space="preserve"> Valla- ja linnavalitsus</t>
  </si>
  <si>
    <t xml:space="preserve">    Administreerimiskulud </t>
  </si>
  <si>
    <t xml:space="preserve">    Uurimis- ja arendustööde ostukulud</t>
  </si>
  <si>
    <t xml:space="preserve">5503            </t>
  </si>
  <si>
    <t xml:space="preserve">    Koolituskulud</t>
  </si>
  <si>
    <t xml:space="preserve">5511            </t>
  </si>
  <si>
    <t xml:space="preserve"> * küte- ja soojusenergia</t>
  </si>
  <si>
    <t xml:space="preserve"> * elekter</t>
  </si>
  <si>
    <t xml:space="preserve"> * vesi - ja kanalisatsioon</t>
  </si>
  <si>
    <t xml:space="preserve"> * korrashoiumaterjalid, lisaseadm. ja tarvikud</t>
  </si>
  <si>
    <t xml:space="preserve"> * korrashoiuteenus</t>
  </si>
  <si>
    <t>* valveteenused</t>
  </si>
  <si>
    <t xml:space="preserve"> * remonditeenus</t>
  </si>
  <si>
    <t>* kindlustusmaksed</t>
  </si>
  <si>
    <t>* muud kulud</t>
  </si>
  <si>
    <t xml:space="preserve">5513            </t>
  </si>
  <si>
    <t xml:space="preserve">    Sõidukite ülapidamiskulud</t>
  </si>
  <si>
    <t xml:space="preserve">5514            </t>
  </si>
  <si>
    <t xml:space="preserve">5515            </t>
  </si>
  <si>
    <t xml:space="preserve">    Inventari kulud ja hooldus</t>
  </si>
  <si>
    <t xml:space="preserve">5516            </t>
  </si>
  <si>
    <t xml:space="preserve">    Masinate ja seadmete ülalp.kulud (katlamajad)</t>
  </si>
  <si>
    <t xml:space="preserve">5522            </t>
  </si>
  <si>
    <t xml:space="preserve">    Meditsiinikulud ja hügieenitarbed</t>
  </si>
  <si>
    <t xml:space="preserve">5525            </t>
  </si>
  <si>
    <t xml:space="preserve">    Kultuuri- ja vaba aja sisust.kulud (üritused)</t>
  </si>
  <si>
    <t xml:space="preserve">    Muud kulud (riigilõiv, maamaks,saaste)</t>
  </si>
  <si>
    <t xml:space="preserve">01114           </t>
  </si>
  <si>
    <t xml:space="preserve"> Reservfond</t>
  </si>
  <si>
    <t>Reservfond</t>
  </si>
  <si>
    <t xml:space="preserve">01600           </t>
  </si>
  <si>
    <t xml:space="preserve">    Personalikulud</t>
  </si>
  <si>
    <t xml:space="preserve">   Majandamiskulud</t>
  </si>
  <si>
    <t>01800</t>
  </si>
  <si>
    <t xml:space="preserve"> Üldiseloomuga ülekanded valitsussektoris</t>
  </si>
  <si>
    <t xml:space="preserve">    Antud toetused (EMOL, TOL, Leader-grupid, ÜTK)</t>
  </si>
  <si>
    <t>02</t>
  </si>
  <si>
    <t>RIIGIKAITSE</t>
  </si>
  <si>
    <t>02200</t>
  </si>
  <si>
    <t>Tsiviilkaitse</t>
  </si>
  <si>
    <t xml:space="preserve">03              </t>
  </si>
  <si>
    <t xml:space="preserve"> AVALIK KORD JA JULGEOLEK</t>
  </si>
  <si>
    <t>Päästeteenused</t>
  </si>
  <si>
    <t xml:space="preserve">04              </t>
  </si>
  <si>
    <t xml:space="preserve"> MAJANDUS</t>
  </si>
  <si>
    <t xml:space="preserve">045101          </t>
  </si>
  <si>
    <t xml:space="preserve"> Autotransport</t>
  </si>
  <si>
    <t xml:space="preserve">    Administreerimiskulud (sidekulu)</t>
  </si>
  <si>
    <t xml:space="preserve">5540            </t>
  </si>
  <si>
    <t xml:space="preserve">045102          </t>
  </si>
  <si>
    <t xml:space="preserve"> Valla teed , tänavad jm.rajatised (jooksev remont)</t>
  </si>
  <si>
    <t xml:space="preserve">   Rajatiste majandamiskulud  </t>
  </si>
  <si>
    <t xml:space="preserve">    Inventarikulu</t>
  </si>
  <si>
    <t>04520</t>
  </si>
  <si>
    <t>Veetransport</t>
  </si>
  <si>
    <t>04710</t>
  </si>
  <si>
    <t>Kaubandus ja laondus</t>
  </si>
  <si>
    <t xml:space="preserve">    Sihtotstarbelised eraldised</t>
  </si>
  <si>
    <t xml:space="preserve">04740           </t>
  </si>
  <si>
    <t xml:space="preserve"> Planeeringud, projektid ja muu arendustegevus</t>
  </si>
  <si>
    <t xml:space="preserve">    Majandamiskulud (projektide taotlused, arendus)</t>
  </si>
  <si>
    <t xml:space="preserve">    Planeerimis-, projekteerimis- ja arenduskulud</t>
  </si>
  <si>
    <t>049001</t>
  </si>
  <si>
    <t xml:space="preserve">Majanduse haldus </t>
  </si>
  <si>
    <t xml:space="preserve">    Administreerimiskulud</t>
  </si>
  <si>
    <t>* remonditeenus</t>
  </si>
  <si>
    <t xml:space="preserve"> * muud kulud</t>
  </si>
  <si>
    <t xml:space="preserve">    Rajatiste majanduskulud</t>
  </si>
  <si>
    <t>049003</t>
  </si>
  <si>
    <t xml:space="preserve">Tuuliku 11  (Tabivere lasteaia hoone)      </t>
  </si>
  <si>
    <t xml:space="preserve">   Kinnistute, hoonete, ruumide majandamiskulud</t>
  </si>
  <si>
    <t xml:space="preserve"> *muud kulud</t>
  </si>
  <si>
    <t xml:space="preserve">05              </t>
  </si>
  <si>
    <t xml:space="preserve"> KESKKONNAKAITSE</t>
  </si>
  <si>
    <t xml:space="preserve">05100           </t>
  </si>
  <si>
    <t xml:space="preserve"> Jäätmekäitlus (sh prügivedu)</t>
  </si>
  <si>
    <t xml:space="preserve">    Antud  toetused</t>
  </si>
  <si>
    <t xml:space="preserve">    Rajatiste majandamiskulud</t>
  </si>
  <si>
    <t>05101</t>
  </si>
  <si>
    <t>Avalike alade puhastus(teed,tänavad, haljasaalad)</t>
  </si>
  <si>
    <t xml:space="preserve">    Majandamiskulud (rajatised, haljasalad,  heakord)</t>
  </si>
  <si>
    <t xml:space="preserve">    Inventar</t>
  </si>
  <si>
    <t xml:space="preserve">    Muud majanduskulud</t>
  </si>
  <si>
    <t xml:space="preserve">06              </t>
  </si>
  <si>
    <t xml:space="preserve"> ELAMU- JA KOMMUNAALMAJANDUS</t>
  </si>
  <si>
    <t xml:space="preserve">06300           </t>
  </si>
  <si>
    <t xml:space="preserve"> Veevarustus</t>
  </si>
  <si>
    <t xml:space="preserve"> *remonditeenus</t>
  </si>
  <si>
    <t xml:space="preserve">06400           </t>
  </si>
  <si>
    <t xml:space="preserve"> Tänavavalgustus</t>
  </si>
  <si>
    <t xml:space="preserve">    Majandamiskulud (rajatiste korrashoid)</t>
  </si>
  <si>
    <t xml:space="preserve"> *elekter</t>
  </si>
  <si>
    <t xml:space="preserve">066051           </t>
  </si>
  <si>
    <t>Kalmistud</t>
  </si>
  <si>
    <t xml:space="preserve">    Arendustegevus</t>
  </si>
  <si>
    <t xml:space="preserve">    Eri- ja vormiriietus</t>
  </si>
  <si>
    <t>066052</t>
  </si>
  <si>
    <t>Elamumajandus (valla korterid)</t>
  </si>
  <si>
    <t xml:space="preserve"> *üür ja rent</t>
  </si>
  <si>
    <t xml:space="preserve"> *mud hoonete ja ruumide kulud</t>
  </si>
  <si>
    <t>066053</t>
  </si>
  <si>
    <t>Loomade varjupaik</t>
  </si>
  <si>
    <t>Üldmeditsiiniteenused</t>
  </si>
  <si>
    <t xml:space="preserve">    Majandamiskulud, ravikindlustuseta</t>
  </si>
  <si>
    <t>* küte</t>
  </si>
  <si>
    <t xml:space="preserve">08              </t>
  </si>
  <si>
    <t xml:space="preserve"> VABA AEG, KULTUUR, RELIGIOON</t>
  </si>
  <si>
    <t xml:space="preserve">081021          </t>
  </si>
  <si>
    <t xml:space="preserve"> Kõrveküla Spordihall</t>
  </si>
  <si>
    <t>081023</t>
  </si>
  <si>
    <t xml:space="preserve"> Ülevallalised spordiüritused</t>
  </si>
  <si>
    <t xml:space="preserve">   Toetus</t>
  </si>
  <si>
    <t xml:space="preserve">   Koolituskulud</t>
  </si>
  <si>
    <t xml:space="preserve">    Kinnistute, hoonete ja ruumide majand.kulud </t>
  </si>
  <si>
    <t>081024</t>
  </si>
  <si>
    <t xml:space="preserve">    * küte- ja soojusenergia</t>
  </si>
  <si>
    <t xml:space="preserve">    * elekter</t>
  </si>
  <si>
    <t xml:space="preserve">    * vesi - ja kanalisatsioon</t>
  </si>
  <si>
    <t xml:space="preserve">    * korrashoiumaterjalid, lisaseadm. ja tarvikud</t>
  </si>
  <si>
    <t xml:space="preserve">    * korrashoiuteenus</t>
  </si>
  <si>
    <t xml:space="preserve">    * valveteenused</t>
  </si>
  <si>
    <t xml:space="preserve">    * üür ja rent</t>
  </si>
  <si>
    <t xml:space="preserve">    * remonditeenus (restaureerim, lammutus)</t>
  </si>
  <si>
    <t xml:space="preserve">    * kindlustusmaksed</t>
  </si>
  <si>
    <t xml:space="preserve">    * muud kulud</t>
  </si>
  <si>
    <t xml:space="preserve">    Masinate ja sead.ülalp.kulud (katlamajad+ventilat)</t>
  </si>
  <si>
    <t>08102</t>
  </si>
  <si>
    <t>081025</t>
  </si>
  <si>
    <t xml:space="preserve"> Arvlemine spordiklubid</t>
  </si>
  <si>
    <t>081022</t>
  </si>
  <si>
    <t>Laeva Spordihoone</t>
  </si>
  <si>
    <t xml:space="preserve">   Administreerimiskulud</t>
  </si>
  <si>
    <t xml:space="preserve">    Õppevahendid ja kohamaksud OV-dele jm.</t>
  </si>
  <si>
    <t>081026</t>
  </si>
  <si>
    <t>Tartu Valla Spordiklubi</t>
  </si>
  <si>
    <t xml:space="preserve">   Tegevustoetus</t>
  </si>
  <si>
    <t xml:space="preserve">    Isikliku sõiduauto kasutus</t>
  </si>
  <si>
    <t>081027</t>
  </si>
  <si>
    <t>Terviserajad</t>
  </si>
  <si>
    <t xml:space="preserve">    Muud kulud</t>
  </si>
  <si>
    <t>Tabivere spordihoone</t>
  </si>
  <si>
    <t xml:space="preserve">     * küte</t>
  </si>
  <si>
    <t>Kõrveküla kooli SH</t>
  </si>
  <si>
    <t>081072</t>
  </si>
  <si>
    <t>Laeva Noortekeskus</t>
  </si>
  <si>
    <t xml:space="preserve">    Koolitus-/lähetus kulud</t>
  </si>
  <si>
    <t xml:space="preserve">    Kinnistute, hoonete ja ruumide majand.kulud</t>
  </si>
  <si>
    <t xml:space="preserve">    Muud mitmesugused majanduskulud</t>
  </si>
  <si>
    <t>081073</t>
  </si>
  <si>
    <t>Tabivere noortekeskus</t>
  </si>
  <si>
    <t xml:space="preserve"> * korrashoid</t>
  </si>
  <si>
    <t xml:space="preserve"> * jooksev remont</t>
  </si>
  <si>
    <t xml:space="preserve">   Toiduained</t>
  </si>
  <si>
    <t>Maarja-Magdaleena noortekeskus</t>
  </si>
  <si>
    <t xml:space="preserve">    Toiduained</t>
  </si>
  <si>
    <t>081076</t>
  </si>
  <si>
    <t>Lähte noortekeskus</t>
  </si>
  <si>
    <t xml:space="preserve">  *valvekulud</t>
  </si>
  <si>
    <t>*kindlustus</t>
  </si>
  <si>
    <t>081078</t>
  </si>
  <si>
    <t>Õpilasmalev</t>
  </si>
  <si>
    <t>081091</t>
  </si>
  <si>
    <t xml:space="preserve"> Ülevallalised kultuuriüritused</t>
  </si>
  <si>
    <t xml:space="preserve">    Antud toetused</t>
  </si>
  <si>
    <t xml:space="preserve">    Majandamiskulud  (ürituste korraldamine)</t>
  </si>
  <si>
    <t xml:space="preserve">082012          </t>
  </si>
  <si>
    <t>Lähte Ühisraamatukogu</t>
  </si>
  <si>
    <t xml:space="preserve">    Liikmemaks</t>
  </si>
  <si>
    <t xml:space="preserve">5523            </t>
  </si>
  <si>
    <t xml:space="preserve">    Teavikud ja kunstiesemed</t>
  </si>
  <si>
    <t xml:space="preserve">082013          </t>
  </si>
  <si>
    <t xml:space="preserve"> Äksi RK</t>
  </si>
  <si>
    <t xml:space="preserve">    Koolituskulud/lähetus</t>
  </si>
  <si>
    <t>* remonditeenus (restaureerim, lammutus), remondimaterjalid</t>
  </si>
  <si>
    <t xml:space="preserve"> *kindlustus</t>
  </si>
  <si>
    <t xml:space="preserve"> * rent </t>
  </si>
  <si>
    <t xml:space="preserve">082014          </t>
  </si>
  <si>
    <t xml:space="preserve"> Tammistu RK</t>
  </si>
  <si>
    <t xml:space="preserve"> *korrashoiuteenus</t>
  </si>
  <si>
    <t xml:space="preserve"> *muud</t>
  </si>
  <si>
    <t xml:space="preserve">082015          </t>
  </si>
  <si>
    <t xml:space="preserve"> Vedu RK</t>
  </si>
  <si>
    <t xml:space="preserve">   Lähetuskulud</t>
  </si>
  <si>
    <t xml:space="preserve">082016          </t>
  </si>
  <si>
    <t xml:space="preserve">    Sõidukulud (isikl.auto kasutus)</t>
  </si>
  <si>
    <t xml:space="preserve">082017          </t>
  </si>
  <si>
    <t xml:space="preserve"> Kõrveküla RK (maakonna rmtk.)</t>
  </si>
  <si>
    <t xml:space="preserve">    Majandamiskulud (teavikud)</t>
  </si>
  <si>
    <t>082011</t>
  </si>
  <si>
    <t>Laeva RK</t>
  </si>
  <si>
    <t>082018</t>
  </si>
  <si>
    <t xml:space="preserve">Tabivere raamatukogu                             </t>
  </si>
  <si>
    <t xml:space="preserve">    Info- ja komm.tehnoloogia kulud</t>
  </si>
  <si>
    <t xml:space="preserve">    Inventari kulud</t>
  </si>
  <si>
    <t xml:space="preserve">    Kultuuri-ja vaba aja sisustamise kulud</t>
  </si>
  <si>
    <t>082019</t>
  </si>
  <si>
    <t xml:space="preserve">Elistvere raamatukogu                           </t>
  </si>
  <si>
    <t xml:space="preserve"> *remondimaterjalid</t>
  </si>
  <si>
    <t xml:space="preserve">    Töötervishoiu kulud</t>
  </si>
  <si>
    <t>0820110</t>
  </si>
  <si>
    <t xml:space="preserve">Maarja raamatukogu                          </t>
  </si>
  <si>
    <t>08201</t>
  </si>
  <si>
    <t>Piirissaare raamatukogu</t>
  </si>
  <si>
    <t>082021</t>
  </si>
  <si>
    <t>Laeva kultuurimaja</t>
  </si>
  <si>
    <t xml:space="preserve">* muud kulud </t>
  </si>
  <si>
    <t xml:space="preserve">    Sõidukite ülalpidamise kulud</t>
  </si>
  <si>
    <t>082023</t>
  </si>
  <si>
    <t xml:space="preserve">Maarja-Magdaleena rahvamaja                             </t>
  </si>
  <si>
    <t>* üür ja rent</t>
  </si>
  <si>
    <t xml:space="preserve">    Bussitranspordi teenus</t>
  </si>
  <si>
    <t>082022</t>
  </si>
  <si>
    <t>Tabivere rahvamaja</t>
  </si>
  <si>
    <t xml:space="preserve"> * üür ja rent</t>
  </si>
  <si>
    <t xml:space="preserve">    Tervisekontroll, meditsiinikulud</t>
  </si>
  <si>
    <t xml:space="preserve">    Bussitranspordi teenus ja reklaamikulu</t>
  </si>
  <si>
    <t>082031</t>
  </si>
  <si>
    <t>Jääaja Keskus</t>
  </si>
  <si>
    <t xml:space="preserve">    Antud toetused (SA Saadjärve )</t>
  </si>
  <si>
    <t xml:space="preserve">    Administreerimiskulud kokku sh.    </t>
  </si>
  <si>
    <t>082032</t>
  </si>
  <si>
    <t>Tabivere muuseum</t>
  </si>
  <si>
    <t xml:space="preserve">    Toetused</t>
  </si>
  <si>
    <t xml:space="preserve">08300           </t>
  </si>
  <si>
    <t xml:space="preserve"> Valla ajaleht, veebileht</t>
  </si>
  <si>
    <t xml:space="preserve">08400           </t>
  </si>
  <si>
    <t xml:space="preserve"> Religioon</t>
  </si>
  <si>
    <t>45</t>
  </si>
  <si>
    <t xml:space="preserve">   Toetused</t>
  </si>
  <si>
    <t>08600</t>
  </si>
  <si>
    <t>Muu vaba aeg, kultuur</t>
  </si>
  <si>
    <t xml:space="preserve">09              </t>
  </si>
  <si>
    <t xml:space="preserve"> HARIDUS</t>
  </si>
  <si>
    <t xml:space="preserve">091101          </t>
  </si>
  <si>
    <t xml:space="preserve"> Kõrveküla LA koos Raadi LH-ga</t>
  </si>
  <si>
    <t>korr</t>
  </si>
  <si>
    <t xml:space="preserve">    Antud toetused (Raadi SA-le)</t>
  </si>
  <si>
    <t xml:space="preserve">   *elekter</t>
  </si>
  <si>
    <t xml:space="preserve">   *vesi</t>
  </si>
  <si>
    <t xml:space="preserve">    *valve</t>
  </si>
  <si>
    <t xml:space="preserve">    * remondimaterjalid</t>
  </si>
  <si>
    <t>    * muud kulud</t>
  </si>
  <si>
    <t xml:space="preserve">   * kindlustus</t>
  </si>
  <si>
    <t xml:space="preserve">    Masinate ülalpidamise kulud (katlamaja+vent)</t>
  </si>
  <si>
    <t xml:space="preserve">5521            </t>
  </si>
  <si>
    <t xml:space="preserve">    Toiduained ja toitlustusteenused</t>
  </si>
  <si>
    <t xml:space="preserve">5524            </t>
  </si>
  <si>
    <t xml:space="preserve">    Õppevahendid</t>
  </si>
  <si>
    <t xml:space="preserve">091102          </t>
  </si>
  <si>
    <t xml:space="preserve"> Lähte LA</t>
  </si>
  <si>
    <t xml:space="preserve">    *korrashoiuteenus</t>
  </si>
  <si>
    <t>    * valvekulud</t>
  </si>
  <si>
    <t>    * kindlustus</t>
  </si>
  <si>
    <t>    *üür ja rent</t>
  </si>
  <si>
    <t xml:space="preserve">    Sõidukite ülapidamiskulud (isikl.sõiduauto komp.)</t>
  </si>
  <si>
    <t xml:space="preserve">    Õppevahendid </t>
  </si>
  <si>
    <t>Laeva Lasteaed</t>
  </si>
  <si>
    <t xml:space="preserve">   * korrashoiuteenus</t>
  </si>
  <si>
    <t>    *muud kulud</t>
  </si>
  <si>
    <t>    *tulekahju sign</t>
  </si>
  <si>
    <t xml:space="preserve">    Sõidukite ülalpidamise kulud, v.a kaitseotstarbeli</t>
  </si>
  <si>
    <t xml:space="preserve">    Info- ja kommunikatsioonitehnoloogia kulud</t>
  </si>
  <si>
    <t xml:space="preserve">    Inventari kulud, v.a infotehnoloogia ja kaitseotst</t>
  </si>
  <si>
    <t>091106</t>
  </si>
  <si>
    <t>Raadi Lasteaed Ripsik</t>
  </si>
  <si>
    <t xml:space="preserve">091104          </t>
  </si>
  <si>
    <t xml:space="preserve"> Arvlemised,LA kohamaks (teised KOV +lapsehoid)</t>
  </si>
  <si>
    <t>091108</t>
  </si>
  <si>
    <t>Tabivere lasteaed</t>
  </si>
  <si>
    <t xml:space="preserve">    Ruumide majandamiskulud</t>
  </si>
  <si>
    <t xml:space="preserve">   *korrashoiuteenus</t>
  </si>
  <si>
    <t xml:space="preserve">    *kindlustus</t>
  </si>
  <si>
    <t xml:space="preserve">    Muud mitmesugused majanduskulud (bussi kasutus)</t>
  </si>
  <si>
    <t xml:space="preserve">092121          </t>
  </si>
  <si>
    <t xml:space="preserve"> Kõrveküla PK vald</t>
  </si>
  <si>
    <t xml:space="preserve">    * korrashoiu- ja remondimaterjalid</t>
  </si>
  <si>
    <t xml:space="preserve">  * muud kulud </t>
  </si>
  <si>
    <t xml:space="preserve">092122          </t>
  </si>
  <si>
    <t xml:space="preserve"> Kõrveküla PK  riik (õpetajad)</t>
  </si>
  <si>
    <t xml:space="preserve">    Õppekirjandus</t>
  </si>
  <si>
    <t>092125</t>
  </si>
  <si>
    <t xml:space="preserve"> Kõrveküla PK  juhid </t>
  </si>
  <si>
    <t>092126</t>
  </si>
  <si>
    <t>Laeva Põhikool</t>
  </si>
  <si>
    <t>* muud kulud (maamaks)</t>
  </si>
  <si>
    <t xml:space="preserve">    Teavikud </t>
  </si>
  <si>
    <t>092127</t>
  </si>
  <si>
    <t>Laeva Põhikool - riik</t>
  </si>
  <si>
    <t xml:space="preserve">   Õppevahendid</t>
  </si>
  <si>
    <t xml:space="preserve">Laeva PK  juhid </t>
  </si>
  <si>
    <t>09212</t>
  </si>
  <si>
    <t xml:space="preserve"> Hariduskulud teistele valdadele (põhikool)</t>
  </si>
  <si>
    <t>092128</t>
  </si>
  <si>
    <t xml:space="preserve">Tabivere Põhikool                           </t>
  </si>
  <si>
    <t xml:space="preserve">   Ruumide majandamiskulud</t>
  </si>
  <si>
    <t xml:space="preserve">   Sõidukite ülalpidamise kulud</t>
  </si>
  <si>
    <t xml:space="preserve">   Info- ja komm.tehnoloogia kulud</t>
  </si>
  <si>
    <t xml:space="preserve">   Inventari kulud</t>
  </si>
  <si>
    <t xml:space="preserve">    Tööriided</t>
  </si>
  <si>
    <t>092129</t>
  </si>
  <si>
    <t>Tabivere Põhikool - riik</t>
  </si>
  <si>
    <t>Tabivere PK juhid</t>
  </si>
  <si>
    <t>Maarja Põhikool</t>
  </si>
  <si>
    <t xml:space="preserve"> </t>
  </si>
  <si>
    <t xml:space="preserve">    * valvekulud</t>
  </si>
  <si>
    <t xml:space="preserve">    * remonditeenus</t>
  </si>
  <si>
    <t xml:space="preserve">    *muud</t>
  </si>
  <si>
    <t xml:space="preserve">  * kindlustus</t>
  </si>
  <si>
    <t xml:space="preserve">   Meditsiinikulud ja hügieenitarbed</t>
  </si>
  <si>
    <t xml:space="preserve">    Teavikud</t>
  </si>
  <si>
    <t xml:space="preserve">   Kultuuri-ja vaba aja sisustamise kulud</t>
  </si>
  <si>
    <t xml:space="preserve">   Muud mitmesugused majanduskulud+erasmus 20000</t>
  </si>
  <si>
    <t>Maarja Põhikool  - riik</t>
  </si>
  <si>
    <t>Maarja Põhikool juhid</t>
  </si>
  <si>
    <t>092124</t>
  </si>
  <si>
    <t>Lähte ÜG õpetajad riik</t>
  </si>
  <si>
    <t>092131</t>
  </si>
  <si>
    <t xml:space="preserve"> Lähte ÜG gümn.osa  õpetajad (riik)</t>
  </si>
  <si>
    <t xml:space="preserve">092201          </t>
  </si>
  <si>
    <t xml:space="preserve"> Lähte ÜG vald</t>
  </si>
  <si>
    <t xml:space="preserve">    * üür ja rent+ muud</t>
  </si>
  <si>
    <t xml:space="preserve">   * muud kulud (maamaks)</t>
  </si>
  <si>
    <t xml:space="preserve">    Masinate ja seadmete ülalp.kulud (katlamajad, vent.)</t>
  </si>
  <si>
    <t xml:space="preserve">   Saastetasud</t>
  </si>
  <si>
    <t xml:space="preserve"> Lähte ÜG juhid </t>
  </si>
  <si>
    <t>Vooremaa digiklass/HEV projekt</t>
  </si>
  <si>
    <t>095101</t>
  </si>
  <si>
    <t xml:space="preserve"> Muusikakool</t>
  </si>
  <si>
    <t>,</t>
  </si>
  <si>
    <t xml:space="preserve">    Sõidukite ülapidamiskulud (isiklik sõiduauto)</t>
  </si>
  <si>
    <t>095102</t>
  </si>
  <si>
    <t xml:space="preserve"> Arvlemised - huvikoolide eest</t>
  </si>
  <si>
    <t>095104</t>
  </si>
  <si>
    <t xml:space="preserve"> Noorte huviharidus ja huvitegevus</t>
  </si>
  <si>
    <t>095103</t>
  </si>
  <si>
    <t>Tabivere Huvikool</t>
  </si>
  <si>
    <t xml:space="preserve">09600           </t>
  </si>
  <si>
    <t xml:space="preserve"> Koolitransport</t>
  </si>
  <si>
    <t>096011</t>
  </si>
  <si>
    <t>Koolitoit Kõrveküla PK</t>
  </si>
  <si>
    <t xml:space="preserve">    Majandamiskulud (köökide otsekulud)</t>
  </si>
  <si>
    <t xml:space="preserve">   Kinnistute, hoonete ja ruumide majand.kulud kokku </t>
  </si>
  <si>
    <t>096012</t>
  </si>
  <si>
    <t>Koolitoit Lähte ÜG</t>
  </si>
  <si>
    <t xml:space="preserve">   Majandamiskulud </t>
  </si>
  <si>
    <t xml:space="preserve"> *küte</t>
  </si>
  <si>
    <t xml:space="preserve"> *korrashoiumaterjalid</t>
  </si>
  <si>
    <t>*valve</t>
  </si>
  <si>
    <t xml:space="preserve">  Inventari kulud ja hooldus</t>
  </si>
  <si>
    <t xml:space="preserve">  Toiduained</t>
  </si>
  <si>
    <t xml:space="preserve">  Meditsiinikulud ja hügieenitarbed</t>
  </si>
  <si>
    <t>096013</t>
  </si>
  <si>
    <t>Koolitoit Laeva</t>
  </si>
  <si>
    <t xml:space="preserve">    Majandamiskulud </t>
  </si>
  <si>
    <t>096014</t>
  </si>
  <si>
    <t>Koolitoit Tabivere</t>
  </si>
  <si>
    <t xml:space="preserve">     Eririietus</t>
  </si>
  <si>
    <t>096015</t>
  </si>
  <si>
    <t>Koolitoit Maarja</t>
  </si>
  <si>
    <t>096021</t>
  </si>
  <si>
    <t>Lähte ÜG õpilaskodu</t>
  </si>
  <si>
    <t xml:space="preserve">    *remondimaterjalid</t>
  </si>
  <si>
    <t xml:space="preserve">   * remonditeenus</t>
  </si>
  <si>
    <t xml:space="preserve">    Masinate ja seadmete maj.</t>
  </si>
  <si>
    <t>096022</t>
  </si>
  <si>
    <t>Õpilaskodu kulud - teistele OV-dele</t>
  </si>
  <si>
    <t xml:space="preserve">   tegevustoetused</t>
  </si>
  <si>
    <t>096023</t>
  </si>
  <si>
    <t>Õpilaskodu Maarja</t>
  </si>
  <si>
    <t xml:space="preserve">10              </t>
  </si>
  <si>
    <t xml:space="preserve"> SOTSIAALNE KAITSE</t>
  </si>
  <si>
    <t xml:space="preserve">10121           </t>
  </si>
  <si>
    <t xml:space="preserve">101211          </t>
  </si>
  <si>
    <t xml:space="preserve">4133            </t>
  </si>
  <si>
    <t xml:space="preserve">    Toetused puuetega inim.-tele ja nende hooldajatele</t>
  </si>
  <si>
    <t xml:space="preserve">4137            </t>
  </si>
  <si>
    <t xml:space="preserve">    Puudega inimese hooldaja - sots.maks</t>
  </si>
  <si>
    <t xml:space="preserve">101212          </t>
  </si>
  <si>
    <t>Sotsiaalmaks</t>
  </si>
  <si>
    <t>101215</t>
  </si>
  <si>
    <t xml:space="preserve"> Invavahendid ja transport (puue)</t>
  </si>
  <si>
    <t xml:space="preserve">101216          </t>
  </si>
  <si>
    <t xml:space="preserve"> Hapniku (elektri) kompensatsioon</t>
  </si>
  <si>
    <t xml:space="preserve">101217          </t>
  </si>
  <si>
    <t xml:space="preserve">4138            </t>
  </si>
  <si>
    <t xml:space="preserve"> Viipekeele tõlgi toetus</t>
  </si>
  <si>
    <t>101218</t>
  </si>
  <si>
    <t>Muud teenused puuetega in-kodu kohandamine</t>
  </si>
  <si>
    <t>1012192</t>
  </si>
  <si>
    <t xml:space="preserve">    Majandamiskulud  </t>
  </si>
  <si>
    <t xml:space="preserve"> * muud</t>
  </si>
  <si>
    <t xml:space="preserve">   Sotsiaalteenused</t>
  </si>
  <si>
    <t>1012191</t>
  </si>
  <si>
    <t>Pikaajaline kaitstud töö teenus</t>
  </si>
  <si>
    <t>    Õppevahendid </t>
  </si>
  <si>
    <t xml:space="preserve">10200           </t>
  </si>
  <si>
    <t xml:space="preserve">102001          </t>
  </si>
  <si>
    <t xml:space="preserve">    Sotsiaalteenused</t>
  </si>
  <si>
    <t xml:space="preserve">   Eririietus</t>
  </si>
  <si>
    <t xml:space="preserve">10201           </t>
  </si>
  <si>
    <t xml:space="preserve">102012          </t>
  </si>
  <si>
    <t xml:space="preserve"> Küttepuude toetus (eakad)</t>
  </si>
  <si>
    <t xml:space="preserve">102013          </t>
  </si>
  <si>
    <t xml:space="preserve"> Ravimid ja raviteenused</t>
  </si>
  <si>
    <t xml:space="preserve">102014          </t>
  </si>
  <si>
    <t xml:space="preserve"> Muud toetused (raske.maj.olukord)</t>
  </si>
  <si>
    <t xml:space="preserve">10300           </t>
  </si>
  <si>
    <t xml:space="preserve"> Matusetoetus 1040211</t>
  </si>
  <si>
    <t>102015</t>
  </si>
  <si>
    <t>Sotsiaalkeskuse transport</t>
  </si>
  <si>
    <t>Majandamiskulud</t>
  </si>
  <si>
    <t>Asendus- ja järelhooldus (lapsed)</t>
  </si>
  <si>
    <t>Asendus- ja järelhooldus</t>
  </si>
  <si>
    <t xml:space="preserve">10402           </t>
  </si>
  <si>
    <t xml:space="preserve">104021          </t>
  </si>
  <si>
    <t>Sünnitoetus</t>
  </si>
  <si>
    <t xml:space="preserve">104022          </t>
  </si>
  <si>
    <t xml:space="preserve"> Ranitsa- ja koolitoetus</t>
  </si>
  <si>
    <t xml:space="preserve">104023          </t>
  </si>
  <si>
    <t xml:space="preserve"> Lasteaia õppemaksu soodustus</t>
  </si>
  <si>
    <t xml:space="preserve">104024          </t>
  </si>
  <si>
    <t xml:space="preserve"> Sõidusoodustused</t>
  </si>
  <si>
    <t xml:space="preserve">104025          </t>
  </si>
  <si>
    <t xml:space="preserve"> Koolitoidu soodustus (teised OV d)</t>
  </si>
  <si>
    <t xml:space="preserve">104026          </t>
  </si>
  <si>
    <t xml:space="preserve"> Lapsehoiuteenus (raske ja sügav puue)</t>
  </si>
  <si>
    <t xml:space="preserve">104027          </t>
  </si>
  <si>
    <t xml:space="preserve"> Muud peretoetused (raske maj.olukord)</t>
  </si>
  <si>
    <t>104028</t>
  </si>
  <si>
    <t>matusetoetus</t>
  </si>
  <si>
    <t xml:space="preserve">10701           </t>
  </si>
  <si>
    <t xml:space="preserve">107011         </t>
  </si>
  <si>
    <t xml:space="preserve"> Toimetulekutoetus ja täiendavad sots.toetused</t>
  </si>
  <si>
    <t xml:space="preserve">10900           </t>
  </si>
  <si>
    <t xml:space="preserve">10900 1         </t>
  </si>
  <si>
    <t>Sotsiaalse kaitse haldus kokku sh.</t>
  </si>
  <si>
    <t xml:space="preserve">    Riigilõivud</t>
  </si>
  <si>
    <t xml:space="preserve">109002          </t>
  </si>
  <si>
    <t>Muud sotsiaalabitoetused</t>
  </si>
  <si>
    <t xml:space="preserve">109003          </t>
  </si>
  <si>
    <t xml:space="preserve"> Kriisiabi</t>
  </si>
  <si>
    <t>109004</t>
  </si>
  <si>
    <t>Projektipõhinr tegevus</t>
  </si>
  <si>
    <t>PÕHITEGEVUSE  KULUD KOKKU</t>
  </si>
  <si>
    <t>Põhitegevuse tulem</t>
  </si>
  <si>
    <t>III</t>
  </si>
  <si>
    <t>INVESTEERIMISTEGEVUS</t>
  </si>
  <si>
    <t>Põhivara soetuseks saadav sihtfin.sh</t>
  </si>
  <si>
    <t>01</t>
  </si>
  <si>
    <t>Ühinemistoetus</t>
  </si>
  <si>
    <t>04</t>
  </si>
  <si>
    <t>EAS Tabivere tööstusala</t>
  </si>
  <si>
    <t>06</t>
  </si>
  <si>
    <t>Piirissare kanal kalandus/matkarada</t>
  </si>
  <si>
    <t>09</t>
  </si>
  <si>
    <t>Tabivere kool</t>
  </si>
  <si>
    <t>Kõrveküla koolile REst</t>
  </si>
  <si>
    <t xml:space="preserve">Kuusisoo tee, </t>
  </si>
  <si>
    <t>Viinapruuli, Raadiraja tee</t>
  </si>
  <si>
    <t>Jäätmemajandus</t>
  </si>
  <si>
    <t>Hajaasustuse programm</t>
  </si>
  <si>
    <t>terviserajad, kultuurimin.</t>
  </si>
  <si>
    <t>Lähte jäähall/väljak (projekteerimine)</t>
  </si>
  <si>
    <t>LISA ea spordihoone</t>
  </si>
  <si>
    <t>Põhivara soetuseks antav sihtfin. sh.</t>
  </si>
  <si>
    <t>Raadi SA laenu tagasimakse</t>
  </si>
  <si>
    <t>045</t>
  </si>
  <si>
    <t>Rattaringlus</t>
  </si>
  <si>
    <t>Agrenska toetus</t>
  </si>
  <si>
    <t>091101</t>
  </si>
  <si>
    <t>Kõrveküla LA moodul</t>
  </si>
  <si>
    <t>veevarustus</t>
  </si>
  <si>
    <t>Maarja kogudus</t>
  </si>
  <si>
    <t>Põhivara müük</t>
  </si>
  <si>
    <t>Põhivara soetus, renoveerimine (-)</t>
  </si>
  <si>
    <t>Emajõe Veevärgi aktsiate ostmine</t>
  </si>
  <si>
    <t>01112</t>
  </si>
  <si>
    <t>Vallamaja hoone ATS</t>
  </si>
  <si>
    <t>Vallamaja katus</t>
  </si>
  <si>
    <t>ATV piirissaare</t>
  </si>
  <si>
    <t>03200</t>
  </si>
  <si>
    <t>Piirissaare pääste</t>
  </si>
  <si>
    <t>04510</t>
  </si>
  <si>
    <t>Majandus (teed)</t>
  </si>
  <si>
    <t>045102</t>
  </si>
  <si>
    <t>Kaasav eelarve</t>
  </si>
  <si>
    <t>Vahi tänav</t>
  </si>
  <si>
    <t>Kergliiklusteed</t>
  </si>
  <si>
    <t>Kooli tn Kõrveküla</t>
  </si>
  <si>
    <t>Kuusisoo tee</t>
  </si>
  <si>
    <t>Lasteaia tn Kõrvekülas</t>
  </si>
  <si>
    <t xml:space="preserve">Muuseumi tee pikendus </t>
  </si>
  <si>
    <t>Viinapruuli tn</t>
  </si>
  <si>
    <t>Raadiraja tn</t>
  </si>
  <si>
    <t>Ermi tn</t>
  </si>
  <si>
    <t>Hariduse tn</t>
  </si>
  <si>
    <t>Vasula 12</t>
  </si>
  <si>
    <t>Karjamõisa tee (Äksi)</t>
  </si>
  <si>
    <t>Mootorsaan</t>
  </si>
  <si>
    <t>04900</t>
  </si>
  <si>
    <t>Tabivere tööstusala</t>
  </si>
  <si>
    <t xml:space="preserve">Mänguväljakud </t>
  </si>
  <si>
    <t>06300</t>
  </si>
  <si>
    <t>Veevarustus</t>
  </si>
  <si>
    <t>Tuletõrje veevarustus</t>
  </si>
  <si>
    <t>06400</t>
  </si>
  <si>
    <t>Tänavavalgustus</t>
  </si>
  <si>
    <t>06605</t>
  </si>
  <si>
    <t>Piirissare avalik hoone (75 vallamaja + 10 generaator)</t>
  </si>
  <si>
    <t>Korteri ost</t>
  </si>
  <si>
    <t>Piirissaare puhkeala</t>
  </si>
  <si>
    <t>Piirissaare Põhjakanali rek</t>
  </si>
  <si>
    <t>Teemaade soetamine</t>
  </si>
  <si>
    <t>Äksi ANK sisustus</t>
  </si>
  <si>
    <t>08202</t>
  </si>
  <si>
    <t>Tammistu  rahvamaja rekonstrueerimine</t>
  </si>
  <si>
    <t>Lähte  ANK hoone ostmine</t>
  </si>
  <si>
    <t xml:space="preserve">                                                                        </t>
  </si>
  <si>
    <t>Kõrveküla spordihoone</t>
  </si>
  <si>
    <t>0810208</t>
  </si>
  <si>
    <t xml:space="preserve">Kõrveküla põhikooli spordihoone </t>
  </si>
  <si>
    <t>Piirissaare kirik</t>
  </si>
  <si>
    <t>09110</t>
  </si>
  <si>
    <t>Maarja Lasteaed</t>
  </si>
  <si>
    <t>Tabivere kool sisustus</t>
  </si>
  <si>
    <t>Kõrveküla kool</t>
  </si>
  <si>
    <t xml:space="preserve">Maarja-Magdaleena Põhikool </t>
  </si>
  <si>
    <t>Lähte staadion ja kooli väliala (projekteerimine)</t>
  </si>
  <si>
    <t>Lähte Ühisgümnaasium, projekt</t>
  </si>
  <si>
    <t>Laeva kool</t>
  </si>
  <si>
    <t>Lähte kool, maarja kool generaatori sisendid</t>
  </si>
  <si>
    <t>10200</t>
  </si>
  <si>
    <t>Generaatorid 2tk</t>
  </si>
  <si>
    <t>Klaver</t>
  </si>
  <si>
    <t xml:space="preserve">38208           </t>
  </si>
  <si>
    <t>38208</t>
  </si>
  <si>
    <t>Finatstulud  (+)</t>
  </si>
  <si>
    <t xml:space="preserve">01700           </t>
  </si>
  <si>
    <t>Finatskulud  (-)</t>
  </si>
  <si>
    <t>INVESTEERIMISTEGEVUS KOKKU</t>
  </si>
  <si>
    <t>EELARVE TULEM (ülej.(+), puuduj. (-))</t>
  </si>
  <si>
    <t>IV</t>
  </si>
  <si>
    <t>FINANTSEERIMISTEGEVUS</t>
  </si>
  <si>
    <t>2585</t>
  </si>
  <si>
    <t>Kohustuste võtmine (+)</t>
  </si>
  <si>
    <t>2586</t>
  </si>
  <si>
    <t>Kohustuste tasumine (-)</t>
  </si>
  <si>
    <t>FINANTSEERIMISTEGEVUS KOKKU</t>
  </si>
  <si>
    <t>V</t>
  </si>
  <si>
    <t>LIKVIIDSETE VARADE MUUTUS:</t>
  </si>
  <si>
    <t>EELARVE TASAKAAL</t>
  </si>
  <si>
    <t>nõete ja kohustuste muutus tekkepõhiselt</t>
  </si>
  <si>
    <t>Tartu Valla Spordikool</t>
  </si>
  <si>
    <t>Tammistu külakeskus</t>
  </si>
  <si>
    <t>Raadi jalpalliväljak (projekt)</t>
  </si>
  <si>
    <t>Laeva LA katus/küttesüsteem</t>
  </si>
  <si>
    <t>Kõrveküla staadion</t>
  </si>
  <si>
    <t>Lähte jäähall/väljak (projekteerimine/ehitus)</t>
  </si>
  <si>
    <t xml:space="preserve"> Kõrveküla RK  vald </t>
  </si>
  <si>
    <t>Sotsiaalministeeium</t>
  </si>
  <si>
    <t>Maarja lasteaed</t>
  </si>
  <si>
    <t xml:space="preserve"> *Tammistu külakeskus</t>
  </si>
  <si>
    <t xml:space="preserve">  Toetused puuetega lastele</t>
  </si>
  <si>
    <t>Tervisetoetus</t>
  </si>
  <si>
    <t>Riskirühmade sotsiaalhoolekande asutused (täiskasvanud)</t>
  </si>
  <si>
    <t>081079</t>
  </si>
  <si>
    <t xml:space="preserve">  Noorsootööspetsialist</t>
  </si>
  <si>
    <t>Muud teenused (valimised )</t>
  </si>
  <si>
    <t xml:space="preserve">    Muud (tr.teenus, muu maj.kulu) </t>
  </si>
  <si>
    <t>10700</t>
  </si>
  <si>
    <t>Tooni küla veetrass</t>
  </si>
  <si>
    <t>Laeva kergliiklustee</t>
  </si>
  <si>
    <t>Lähte spordihoone</t>
  </si>
  <si>
    <t xml:space="preserve">Päevakeskus (Tabivere ja Maarja) </t>
  </si>
  <si>
    <t xml:space="preserve"> Hooldajatoetus (täiskasvanud)</t>
  </si>
  <si>
    <t xml:space="preserve"> Muu  eakatele sotsiaalne kaitse</t>
  </si>
  <si>
    <t xml:space="preserve">  Sotsiaaltransport (ÜTAK)</t>
  </si>
  <si>
    <t xml:space="preserve"> Puuetega inimeste sotsiaalne kaitse (lapsed ja täiskasvanud)</t>
  </si>
  <si>
    <t xml:space="preserve"> Eakate hooldekodud  (ostetud teenus)</t>
  </si>
  <si>
    <t>Tabivere hooldekodu (suletud)</t>
  </si>
  <si>
    <t xml:space="preserve"> Muud perekondade ja laste sotsiaalne kaitse</t>
  </si>
  <si>
    <t xml:space="preserve"> Riiklik toimetulekutoetus </t>
  </si>
  <si>
    <t xml:space="preserve"> Muu sotsiaalne kaitse </t>
  </si>
  <si>
    <t xml:space="preserve"> Puudega laste toetus</t>
  </si>
  <si>
    <t>Eelarve 2020 II lugemine</t>
  </si>
  <si>
    <t xml:space="preserve"> * muud tulud (Tabivere 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</si>
</sst>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0"/>
      <name val="Arial"/>
    </font>
    <font>
      <sz val="11"/>
      <color theme="1"/>
      <name val="Calibri"/>
      <family val="2"/>
      <charset val="186"/>
      <scheme val="minor"/>
    </font>
    <font>
      <sz val="8"/>
      <name val="Tahoma"/>
      <family val="2"/>
    </font>
    <font>
      <b/>
      <sz val="8"/>
      <name val="Tahoma"/>
      <family val="2"/>
    </font>
    <font>
      <i/>
      <sz val="8"/>
      <name val="Tahoma"/>
      <family val="2"/>
    </font>
    <font>
      <sz val="8"/>
      <name val="Tahoma"/>
      <family val="2"/>
      <charset val="186"/>
    </font>
    <font>
      <i/>
      <sz val="8"/>
      <name val="Tahoma"/>
      <family val="2"/>
      <charset val="186"/>
    </font>
    <font>
      <b/>
      <sz val="8"/>
      <name val="Tahoma"/>
      <family val="2"/>
      <charset val="186"/>
    </font>
    <font>
      <sz val="10"/>
      <name val="Arial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sz val="9"/>
      <name val="Tahoma"/>
      <family val="2"/>
      <charset val="186"/>
    </font>
    <font>
      <b/>
      <sz val="9"/>
      <name val="Tahoma"/>
      <family val="2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b/>
      <i/>
      <sz val="8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8"/>
      <color rgb="FFFF0000"/>
      <name val="Tahoma"/>
      <family val="2"/>
      <charset val="186"/>
    </font>
    <font>
      <b/>
      <sz val="9"/>
      <color rgb="FFFF0000"/>
      <name val="Tahoma"/>
      <family val="2"/>
      <charset val="186"/>
    </font>
    <font>
      <sz val="9"/>
      <color rgb="FFFF0000"/>
      <name val="Tahoma"/>
      <family val="2"/>
      <charset val="186"/>
    </font>
    <font>
      <sz val="8"/>
      <color rgb="FFFF0000"/>
      <name val="Tahoma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000000"/>
      <name val="Tahoma"/>
      <family val="2"/>
      <charset val="186"/>
    </font>
    <font>
      <sz val="10"/>
      <color rgb="FFFF0000"/>
      <name val="Tahoma"/>
      <family val="2"/>
      <charset val="186"/>
    </font>
    <font>
      <b/>
      <sz val="10"/>
      <color rgb="FFFF0000"/>
      <name val="Tahoma"/>
      <family val="2"/>
      <charset val="186"/>
    </font>
    <font>
      <sz val="10"/>
      <color rgb="FF000000"/>
      <name val="Tahoma"/>
      <family val="2"/>
      <charset val="186"/>
    </font>
    <font>
      <i/>
      <sz val="10"/>
      <name val="Tahoma"/>
      <family val="2"/>
      <charset val="186"/>
    </font>
    <font>
      <sz val="10"/>
      <color theme="4"/>
      <name val="Tahoma"/>
      <family val="2"/>
      <charset val="186"/>
    </font>
    <font>
      <i/>
      <sz val="10"/>
      <color theme="4"/>
      <name val="Tahoma"/>
      <family val="2"/>
      <charset val="186"/>
    </font>
    <font>
      <b/>
      <i/>
      <sz val="10"/>
      <name val="Tahoma"/>
      <family val="2"/>
      <charset val="186"/>
    </font>
    <font>
      <b/>
      <sz val="10"/>
      <name val="Arial"/>
      <family val="2"/>
      <charset val="186"/>
    </font>
    <font>
      <i/>
      <sz val="10"/>
      <color rgb="FFFFFFFF"/>
      <name val="Tahoma"/>
      <family val="2"/>
      <charset val="186"/>
    </font>
    <font>
      <sz val="10"/>
      <color rgb="FFC00000"/>
      <name val="Tahoma"/>
      <family val="2"/>
      <charset val="186"/>
    </font>
    <font>
      <i/>
      <sz val="10"/>
      <color rgb="FFFF0000"/>
      <name val="Tahoma"/>
      <family val="2"/>
      <charset val="186"/>
    </font>
    <font>
      <i/>
      <sz val="10"/>
      <name val="Arial"/>
      <family val="2"/>
      <charset val="186"/>
    </font>
    <font>
      <sz val="8"/>
      <name val="Arial"/>
      <family val="2"/>
      <charset val="186"/>
    </font>
    <font>
      <b/>
      <sz val="10"/>
      <color theme="1"/>
      <name val="Tahoma"/>
      <family val="2"/>
      <charset val="186"/>
    </font>
    <font>
      <sz val="10"/>
      <color theme="1"/>
      <name val="Tahoma"/>
      <family val="2"/>
      <charset val="186"/>
    </font>
    <font>
      <sz val="10"/>
      <name val="Tahoma"/>
      <family val="2"/>
    </font>
    <font>
      <b/>
      <sz val="9"/>
      <name val="Arial"/>
      <family val="2"/>
      <charset val="186"/>
    </font>
    <font>
      <b/>
      <i/>
      <sz val="10"/>
      <name val="Arial"/>
      <family val="2"/>
      <charset val="186"/>
    </font>
    <font>
      <b/>
      <i/>
      <sz val="9"/>
      <name val="Tahoma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C00000"/>
      <name val="Arial"/>
      <family val="2"/>
      <charset val="186"/>
    </font>
    <font>
      <i/>
      <sz val="10"/>
      <color theme="1"/>
      <name val="Tahoma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9"/>
      <name val="Tahoma"/>
      <family val="2"/>
      <charset val="186"/>
    </font>
    <font>
      <b/>
      <sz val="11"/>
      <name val="Tahoma"/>
      <family val="2"/>
      <charset val="186"/>
    </font>
    <font>
      <b/>
      <sz val="11"/>
      <name val="Times New Roman"/>
      <family val="1"/>
      <charset val="186"/>
    </font>
    <font>
      <b/>
      <sz val="11"/>
      <name val="Arial"/>
      <family val="2"/>
      <charset val="186"/>
    </font>
    <font>
      <sz val="11"/>
      <name val="Tahoma"/>
      <family val="2"/>
      <charset val="186"/>
    </font>
    <font>
      <sz val="11"/>
      <name val="Times New Roman"/>
      <family val="1"/>
      <charset val="186"/>
    </font>
    <font>
      <i/>
      <sz val="11"/>
      <name val="Tahoma"/>
      <family val="2"/>
      <charset val="186"/>
    </font>
    <font>
      <sz val="11"/>
      <name val="Arial"/>
      <family val="2"/>
      <charset val="186"/>
    </font>
    <font>
      <i/>
      <sz val="11"/>
      <name val="Arial"/>
      <family val="2"/>
      <charset val="186"/>
    </font>
    <font>
      <b/>
      <i/>
      <sz val="11"/>
      <name val="Tahoma"/>
      <family val="2"/>
      <charset val="186"/>
    </font>
    <font>
      <b/>
      <sz val="11"/>
      <color rgb="FFFF0000"/>
      <name val="Tahoma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19" fillId="0" borderId="12" applyNumberFormat="0" applyFill="0" applyAlignment="0" applyProtection="0"/>
    <xf numFmtId="0" fontId="18" fillId="0" borderId="0"/>
    <xf numFmtId="0" fontId="8" fillId="0" borderId="0"/>
    <xf numFmtId="0" fontId="8" fillId="0" borderId="0"/>
    <xf numFmtId="0" fontId="8" fillId="0" borderId="0" applyAlignment="0"/>
    <xf numFmtId="0" fontId="8" fillId="0" borderId="0"/>
    <xf numFmtId="0" fontId="8" fillId="0" borderId="0"/>
    <xf numFmtId="0" fontId="8" fillId="0" borderId="0" applyAlignment="0"/>
    <xf numFmtId="0" fontId="8" fillId="0" borderId="0" applyAlignment="0"/>
    <xf numFmtId="0" fontId="8" fillId="0" borderId="0"/>
    <xf numFmtId="0" fontId="1" fillId="0" borderId="0"/>
    <xf numFmtId="9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45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left"/>
    </xf>
    <xf numFmtId="0" fontId="6" fillId="0" borderId="0" xfId="0" applyFont="1"/>
    <xf numFmtId="3" fontId="0" fillId="0" borderId="0" xfId="0" applyNumberFormat="1"/>
    <xf numFmtId="0" fontId="2" fillId="3" borderId="0" xfId="0" applyFont="1" applyFill="1"/>
    <xf numFmtId="0" fontId="7" fillId="0" borderId="0" xfId="0" applyFont="1"/>
    <xf numFmtId="0" fontId="5" fillId="0" borderId="0" xfId="0" applyFont="1"/>
    <xf numFmtId="0" fontId="20" fillId="0" borderId="0" xfId="0" applyFont="1"/>
    <xf numFmtId="49" fontId="7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16" fillId="0" borderId="0" xfId="0" applyFont="1"/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3" fontId="5" fillId="0" borderId="0" xfId="0" applyNumberFormat="1" applyFont="1"/>
    <xf numFmtId="3" fontId="20" fillId="0" borderId="0" xfId="0" applyNumberFormat="1" applyFont="1"/>
    <xf numFmtId="3" fontId="16" fillId="0" borderId="0" xfId="0" applyNumberFormat="1" applyFont="1"/>
    <xf numFmtId="3" fontId="15" fillId="0" borderId="1" xfId="0" applyNumberFormat="1" applyFont="1" applyBorder="1"/>
    <xf numFmtId="3" fontId="16" fillId="0" borderId="1" xfId="0" applyNumberFormat="1" applyFont="1" applyBorder="1"/>
    <xf numFmtId="3" fontId="7" fillId="0" borderId="0" xfId="0" applyNumberFormat="1" applyFont="1"/>
    <xf numFmtId="3" fontId="7" fillId="0" borderId="0" xfId="0" applyNumberFormat="1" applyFont="1" applyAlignment="1">
      <alignment horizontal="right"/>
    </xf>
    <xf numFmtId="49" fontId="15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3" fontId="15" fillId="0" borderId="0" xfId="0" applyNumberFormat="1" applyFont="1"/>
    <xf numFmtId="49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4" fontId="16" fillId="2" borderId="0" xfId="0" applyNumberFormat="1" applyFont="1" applyFill="1" applyAlignment="1">
      <alignment horizontal="center"/>
    </xf>
    <xf numFmtId="49" fontId="15" fillId="0" borderId="6" xfId="0" applyNumberFormat="1" applyFont="1" applyBorder="1" applyAlignment="1">
      <alignment horizontal="left"/>
    </xf>
    <xf numFmtId="0" fontId="15" fillId="0" borderId="6" xfId="0" applyFont="1" applyBorder="1" applyAlignment="1">
      <alignment horizontal="left"/>
    </xf>
    <xf numFmtId="0" fontId="15" fillId="0" borderId="7" xfId="0" applyFont="1" applyBorder="1"/>
    <xf numFmtId="3" fontId="15" fillId="0" borderId="7" xfId="0" applyNumberFormat="1" applyFont="1" applyBorder="1" applyAlignment="1">
      <alignment wrapText="1"/>
    </xf>
    <xf numFmtId="3" fontId="15" fillId="0" borderId="6" xfId="0" applyNumberFormat="1" applyFont="1" applyBorder="1"/>
    <xf numFmtId="3" fontId="15" fillId="0" borderId="16" xfId="0" applyNumberFormat="1" applyFont="1" applyBorder="1"/>
    <xf numFmtId="0" fontId="15" fillId="0" borderId="9" xfId="0" applyFont="1" applyBorder="1" applyAlignment="1">
      <alignment horizontal="left"/>
    </xf>
    <xf numFmtId="3" fontId="15" fillId="0" borderId="9" xfId="0" applyNumberFormat="1" applyFont="1" applyBorder="1"/>
    <xf numFmtId="3" fontId="15" fillId="0" borderId="17" xfId="0" applyNumberFormat="1" applyFont="1" applyBorder="1"/>
    <xf numFmtId="49" fontId="16" fillId="5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>
      <alignment horizontal="left"/>
    </xf>
    <xf numFmtId="0" fontId="16" fillId="5" borderId="1" xfId="0" applyFont="1" applyFill="1" applyBorder="1"/>
    <xf numFmtId="3" fontId="16" fillId="5" borderId="2" xfId="0" applyNumberFormat="1" applyFont="1" applyFill="1" applyBorder="1"/>
    <xf numFmtId="3" fontId="16" fillId="2" borderId="2" xfId="0" applyNumberFormat="1" applyFont="1" applyFill="1" applyBorder="1"/>
    <xf numFmtId="49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3" fontId="15" fillId="0" borderId="13" xfId="0" applyNumberFormat="1" applyFont="1" applyBorder="1"/>
    <xf numFmtId="3" fontId="15" fillId="5" borderId="1" xfId="0" applyNumberFormat="1" applyFont="1" applyFill="1" applyBorder="1"/>
    <xf numFmtId="3" fontId="16" fillId="5" borderId="1" xfId="0" applyNumberFormat="1" applyFont="1" applyFill="1" applyBorder="1"/>
    <xf numFmtId="49" fontId="16" fillId="0" borderId="1" xfId="0" applyNumberFormat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/>
    <xf numFmtId="3" fontId="25" fillId="0" borderId="1" xfId="0" applyNumberFormat="1" applyFont="1" applyBorder="1"/>
    <xf numFmtId="0" fontId="15" fillId="3" borderId="1" xfId="0" applyFont="1" applyFill="1" applyBorder="1"/>
    <xf numFmtId="3" fontId="15" fillId="3" borderId="1" xfId="0" applyNumberFormat="1" applyFont="1" applyFill="1" applyBorder="1"/>
    <xf numFmtId="3" fontId="26" fillId="0" borderId="1" xfId="0" applyNumberFormat="1" applyFont="1" applyBorder="1"/>
    <xf numFmtId="49" fontId="16" fillId="0" borderId="6" xfId="0" applyNumberFormat="1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3" fontId="27" fillId="0" borderId="1" xfId="0" applyNumberFormat="1" applyFont="1" applyBorder="1"/>
    <xf numFmtId="3" fontId="16" fillId="5" borderId="2" xfId="0" applyNumberFormat="1" applyFont="1" applyFill="1" applyBorder="1" applyAlignment="1">
      <alignment horizontal="right"/>
    </xf>
    <xf numFmtId="0" fontId="15" fillId="0" borderId="0" xfId="0" applyFont="1"/>
    <xf numFmtId="3" fontId="16" fillId="0" borderId="2" xfId="0" applyNumberFormat="1" applyFont="1" applyBorder="1"/>
    <xf numFmtId="3" fontId="15" fillId="0" borderId="2" xfId="0" applyNumberFormat="1" applyFont="1" applyBorder="1"/>
    <xf numFmtId="0" fontId="15" fillId="0" borderId="0" xfId="0" applyFont="1" applyAlignment="1">
      <alignment horizontal="right"/>
    </xf>
    <xf numFmtId="3" fontId="15" fillId="5" borderId="0" xfId="0" applyNumberFormat="1" applyFont="1" applyFill="1"/>
    <xf numFmtId="3" fontId="15" fillId="0" borderId="7" xfId="0" applyNumberFormat="1" applyFont="1" applyBorder="1" applyAlignment="1">
      <alignment horizontal="right"/>
    </xf>
    <xf numFmtId="0" fontId="15" fillId="0" borderId="2" xfId="0" applyFont="1" applyBorder="1" applyAlignment="1">
      <alignment horizontal="center"/>
    </xf>
    <xf numFmtId="3" fontId="16" fillId="5" borderId="1" xfId="0" applyNumberFormat="1" applyFont="1" applyFill="1" applyBorder="1" applyAlignment="1">
      <alignment horizontal="right"/>
    </xf>
    <xf numFmtId="49" fontId="16" fillId="4" borderId="1" xfId="0" applyNumberFormat="1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6" fillId="4" borderId="1" xfId="0" applyFont="1" applyFill="1" applyBorder="1"/>
    <xf numFmtId="3" fontId="16" fillId="4" borderId="2" xfId="0" applyNumberFormat="1" applyFont="1" applyFill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4" xfId="0" applyNumberFormat="1" applyFont="1" applyBorder="1" applyAlignment="1">
      <alignment horizontal="right"/>
    </xf>
    <xf numFmtId="3" fontId="15" fillId="0" borderId="4" xfId="0" applyNumberFormat="1" applyFont="1" applyBorder="1"/>
    <xf numFmtId="3" fontId="15" fillId="0" borderId="3" xfId="0" applyNumberFormat="1" applyFont="1" applyBorder="1" applyAlignment="1">
      <alignment horizontal="right"/>
    </xf>
    <xf numFmtId="3" fontId="16" fillId="4" borderId="2" xfId="0" applyNumberFormat="1" applyFont="1" applyFill="1" applyBorder="1"/>
    <xf numFmtId="3" fontId="16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3" fontId="16" fillId="4" borderId="1" xfId="0" applyNumberFormat="1" applyFont="1" applyFill="1" applyBorder="1"/>
    <xf numFmtId="0" fontId="15" fillId="4" borderId="1" xfId="0" applyFont="1" applyFill="1" applyBorder="1" applyAlignment="1">
      <alignment horizontal="left"/>
    </xf>
    <xf numFmtId="3" fontId="16" fillId="4" borderId="0" xfId="0" applyNumberFormat="1" applyFont="1" applyFill="1"/>
    <xf numFmtId="49" fontId="16" fillId="4" borderId="1" xfId="0" quotePrefix="1" applyNumberFormat="1" applyFont="1" applyFill="1" applyBorder="1" applyAlignment="1">
      <alignment horizontal="left"/>
    </xf>
    <xf numFmtId="0" fontId="15" fillId="5" borderId="1" xfId="0" applyFont="1" applyFill="1" applyBorder="1" applyAlignment="1">
      <alignment horizontal="left"/>
    </xf>
    <xf numFmtId="3" fontId="28" fillId="0" borderId="1" xfId="0" applyNumberFormat="1" applyFont="1" applyBorder="1"/>
    <xf numFmtId="0" fontId="15" fillId="0" borderId="2" xfId="0" applyFont="1" applyBorder="1"/>
    <xf numFmtId="3" fontId="16" fillId="0" borderId="13" xfId="0" applyNumberFormat="1" applyFont="1" applyBorder="1"/>
    <xf numFmtId="49" fontId="15" fillId="3" borderId="1" xfId="0" applyNumberFormat="1" applyFont="1" applyFill="1" applyBorder="1" applyAlignment="1">
      <alignment horizontal="left"/>
    </xf>
    <xf numFmtId="0" fontId="16" fillId="3" borderId="1" xfId="0" applyFont="1" applyFill="1" applyBorder="1" applyAlignment="1">
      <alignment horizontal="left"/>
    </xf>
    <xf numFmtId="0" fontId="16" fillId="3" borderId="1" xfId="0" applyFont="1" applyFill="1" applyBorder="1"/>
    <xf numFmtId="3" fontId="16" fillId="3" borderId="2" xfId="0" applyNumberFormat="1" applyFont="1" applyFill="1" applyBorder="1"/>
    <xf numFmtId="3" fontId="15" fillId="3" borderId="2" xfId="0" applyNumberFormat="1" applyFont="1" applyFill="1" applyBorder="1"/>
    <xf numFmtId="3" fontId="15" fillId="5" borderId="2" xfId="0" applyNumberFormat="1" applyFont="1" applyFill="1" applyBorder="1"/>
    <xf numFmtId="0" fontId="16" fillId="4" borderId="0" xfId="0" applyFont="1" applyFill="1"/>
    <xf numFmtId="0" fontId="15" fillId="3" borderId="1" xfId="0" applyFont="1" applyFill="1" applyBorder="1" applyAlignment="1">
      <alignment horizontal="left"/>
    </xf>
    <xf numFmtId="3" fontId="16" fillId="4" borderId="9" xfId="0" applyNumberFormat="1" applyFont="1" applyFill="1" applyBorder="1"/>
    <xf numFmtId="0" fontId="15" fillId="3" borderId="0" xfId="0" applyFont="1" applyFill="1"/>
    <xf numFmtId="3" fontId="15" fillId="3" borderId="0" xfId="0" applyNumberFormat="1" applyFont="1" applyFill="1"/>
    <xf numFmtId="3" fontId="16" fillId="0" borderId="2" xfId="0" applyNumberFormat="1" applyFont="1" applyBorder="1" applyAlignment="1">
      <alignment horizontal="right"/>
    </xf>
    <xf numFmtId="49" fontId="16" fillId="3" borderId="1" xfId="0" applyNumberFormat="1" applyFont="1" applyFill="1" applyBorder="1" applyAlignment="1">
      <alignment horizontal="left"/>
    </xf>
    <xf numFmtId="3" fontId="16" fillId="3" borderId="1" xfId="0" applyNumberFormat="1" applyFont="1" applyFill="1" applyBorder="1"/>
    <xf numFmtId="49" fontId="16" fillId="3" borderId="1" xfId="0" quotePrefix="1" applyNumberFormat="1" applyFont="1" applyFill="1" applyBorder="1" applyAlignment="1">
      <alignment horizontal="left"/>
    </xf>
    <xf numFmtId="0" fontId="16" fillId="5" borderId="1" xfId="0" applyFont="1" applyFill="1" applyBorder="1" applyAlignment="1">
      <alignment horizontal="left"/>
    </xf>
    <xf numFmtId="49" fontId="16" fillId="0" borderId="1" xfId="0" quotePrefix="1" applyNumberFormat="1" applyFont="1" applyBorder="1" applyAlignment="1">
      <alignment horizontal="left"/>
    </xf>
    <xf numFmtId="0" fontId="29" fillId="0" borderId="1" xfId="0" applyFont="1" applyBorder="1"/>
    <xf numFmtId="3" fontId="29" fillId="0" borderId="1" xfId="0" applyNumberFormat="1" applyFont="1" applyBorder="1"/>
    <xf numFmtId="3" fontId="15" fillId="4" borderId="1" xfId="0" applyNumberFormat="1" applyFont="1" applyFill="1" applyBorder="1"/>
    <xf numFmtId="1" fontId="16" fillId="3" borderId="1" xfId="0" applyNumberFormat="1" applyFont="1" applyFill="1" applyBorder="1"/>
    <xf numFmtId="0" fontId="15" fillId="3" borderId="2" xfId="0" applyFont="1" applyFill="1" applyBorder="1"/>
    <xf numFmtId="3" fontId="16" fillId="4" borderId="6" xfId="0" applyNumberFormat="1" applyFont="1" applyFill="1" applyBorder="1"/>
    <xf numFmtId="49" fontId="29" fillId="0" borderId="1" xfId="0" applyNumberFormat="1" applyFont="1" applyBorder="1" applyAlignment="1">
      <alignment horizontal="left"/>
    </xf>
    <xf numFmtId="3" fontId="30" fillId="0" borderId="1" xfId="0" applyNumberFormat="1" applyFont="1" applyBorder="1"/>
    <xf numFmtId="1" fontId="16" fillId="0" borderId="1" xfId="0" applyNumberFormat="1" applyFont="1" applyBorder="1"/>
    <xf numFmtId="0" fontId="16" fillId="0" borderId="2" xfId="0" applyFont="1" applyBorder="1"/>
    <xf numFmtId="3" fontId="16" fillId="0" borderId="9" xfId="0" applyNumberFormat="1" applyFont="1" applyBorder="1"/>
    <xf numFmtId="0" fontId="29" fillId="0" borderId="1" xfId="0" applyFont="1" applyBorder="1" applyAlignment="1">
      <alignment horizontal="left"/>
    </xf>
    <xf numFmtId="3" fontId="29" fillId="0" borderId="9" xfId="0" applyNumberFormat="1" applyFont="1" applyBorder="1"/>
    <xf numFmtId="3" fontId="15" fillId="0" borderId="1" xfId="3" applyNumberFormat="1" applyFont="1" applyBorder="1"/>
    <xf numFmtId="0" fontId="29" fillId="0" borderId="1" xfId="3" applyFont="1" applyBorder="1"/>
    <xf numFmtId="3" fontId="29" fillId="0" borderId="1" xfId="3" applyNumberFormat="1" applyFont="1" applyBorder="1"/>
    <xf numFmtId="0" fontId="15" fillId="0" borderId="1" xfId="3" applyFont="1" applyBorder="1"/>
    <xf numFmtId="3" fontId="31" fillId="0" borderId="1" xfId="0" applyNumberFormat="1" applyFont="1" applyBorder="1"/>
    <xf numFmtId="0" fontId="16" fillId="3" borderId="2" xfId="0" applyFont="1" applyFill="1" applyBorder="1"/>
    <xf numFmtId="49" fontId="16" fillId="3" borderId="9" xfId="0" quotePrefix="1" applyNumberFormat="1" applyFont="1" applyFill="1" applyBorder="1" applyAlignment="1">
      <alignment horizontal="left"/>
    </xf>
    <xf numFmtId="0" fontId="16" fillId="3" borderId="9" xfId="0" applyFont="1" applyFill="1" applyBorder="1" applyAlignment="1">
      <alignment horizontal="left"/>
    </xf>
    <xf numFmtId="0" fontId="16" fillId="3" borderId="9" xfId="0" applyFont="1" applyFill="1" applyBorder="1"/>
    <xf numFmtId="0" fontId="16" fillId="4" borderId="6" xfId="0" applyFont="1" applyFill="1" applyBorder="1"/>
    <xf numFmtId="0" fontId="15" fillId="0" borderId="13" xfId="0" applyFont="1" applyBorder="1"/>
    <xf numFmtId="0" fontId="29" fillId="0" borderId="9" xfId="0" applyFont="1" applyBorder="1"/>
    <xf numFmtId="0" fontId="15" fillId="0" borderId="6" xfId="0" applyFont="1" applyBorder="1"/>
    <xf numFmtId="0" fontId="15" fillId="0" borderId="2" xfId="0" applyFont="1" applyBorder="1" applyAlignment="1">
      <alignment horizontal="left"/>
    </xf>
    <xf numFmtId="0" fontId="15" fillId="0" borderId="9" xfId="0" applyFont="1" applyBorder="1"/>
    <xf numFmtId="49" fontId="15" fillId="0" borderId="1" xfId="0" quotePrefix="1" applyNumberFormat="1" applyFont="1" applyBorder="1" applyAlignment="1">
      <alignment horizontal="left"/>
    </xf>
    <xf numFmtId="3" fontId="29" fillId="0" borderId="2" xfId="0" applyNumberFormat="1" applyFont="1" applyBorder="1"/>
    <xf numFmtId="49" fontId="15" fillId="6" borderId="1" xfId="0" quotePrefix="1" applyNumberFormat="1" applyFont="1" applyFill="1" applyBorder="1" applyAlignment="1">
      <alignment horizontal="left"/>
    </xf>
    <xf numFmtId="49" fontId="15" fillId="0" borderId="6" xfId="0" quotePrefix="1" applyNumberFormat="1" applyFont="1" applyBorder="1" applyAlignment="1">
      <alignment horizontal="left"/>
    </xf>
    <xf numFmtId="49" fontId="16" fillId="4" borderId="6" xfId="0" applyNumberFormat="1" applyFont="1" applyFill="1" applyBorder="1" applyAlignment="1">
      <alignment horizontal="left"/>
    </xf>
    <xf numFmtId="0" fontId="16" fillId="4" borderId="6" xfId="0" quotePrefix="1" applyFont="1" applyFill="1" applyBorder="1" applyAlignment="1">
      <alignment horizontal="left"/>
    </xf>
    <xf numFmtId="4" fontId="16" fillId="2" borderId="1" xfId="0" applyNumberFormat="1" applyFont="1" applyFill="1" applyBorder="1" applyAlignment="1">
      <alignment horizontal="left"/>
    </xf>
    <xf numFmtId="3" fontId="16" fillId="2" borderId="1" xfId="0" applyNumberFormat="1" applyFont="1" applyFill="1" applyBorder="1" applyAlignment="1">
      <alignment horizontal="right"/>
    </xf>
    <xf numFmtId="49" fontId="16" fillId="0" borderId="10" xfId="0" applyNumberFormat="1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4" fontId="16" fillId="0" borderId="10" xfId="0" applyNumberFormat="1" applyFont="1" applyBorder="1" applyAlignment="1">
      <alignment horizontal="left"/>
    </xf>
    <xf numFmtId="3" fontId="16" fillId="0" borderId="8" xfId="0" applyNumberFormat="1" applyFont="1" applyBorder="1" applyAlignment="1">
      <alignment horizontal="right"/>
    </xf>
    <xf numFmtId="49" fontId="32" fillId="2" borderId="9" xfId="0" applyNumberFormat="1" applyFont="1" applyFill="1" applyBorder="1" applyAlignment="1">
      <alignment horizontal="left"/>
    </xf>
    <xf numFmtId="0" fontId="32" fillId="2" borderId="9" xfId="0" applyFont="1" applyFill="1" applyBorder="1" applyAlignment="1">
      <alignment horizontal="left"/>
    </xf>
    <xf numFmtId="0" fontId="16" fillId="2" borderId="9" xfId="0" applyFont="1" applyFill="1" applyBorder="1"/>
    <xf numFmtId="3" fontId="16" fillId="2" borderId="9" xfId="0" applyNumberFormat="1" applyFont="1" applyFill="1" applyBorder="1"/>
    <xf numFmtId="3" fontId="15" fillId="7" borderId="1" xfId="0" applyNumberFormat="1" applyFont="1" applyFill="1" applyBorder="1"/>
    <xf numFmtId="0" fontId="15" fillId="7" borderId="1" xfId="0" applyFont="1" applyFill="1" applyBorder="1"/>
    <xf numFmtId="3" fontId="15" fillId="5" borderId="4" xfId="0" applyNumberFormat="1" applyFont="1" applyFill="1" applyBorder="1"/>
    <xf numFmtId="49" fontId="16" fillId="0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/>
    <xf numFmtId="3" fontId="16" fillId="0" borderId="1" xfId="0" applyNumberFormat="1" applyFont="1" applyFill="1" applyBorder="1"/>
    <xf numFmtId="3" fontId="15" fillId="0" borderId="13" xfId="0" applyNumberFormat="1" applyFont="1" applyFill="1" applyBorder="1"/>
    <xf numFmtId="0" fontId="0" fillId="0" borderId="0" xfId="0" applyFill="1"/>
    <xf numFmtId="0" fontId="2" fillId="0" borderId="0" xfId="0" applyFont="1" applyFill="1"/>
    <xf numFmtId="3" fontId="15" fillId="0" borderId="1" xfId="0" applyNumberFormat="1" applyFont="1" applyFill="1" applyBorder="1"/>
    <xf numFmtId="3" fontId="15" fillId="0" borderId="2" xfId="0" applyNumberFormat="1" applyFont="1" applyFill="1" applyBorder="1"/>
    <xf numFmtId="3" fontId="26" fillId="0" borderId="1" xfId="0" applyNumberFormat="1" applyFont="1" applyFill="1" applyBorder="1"/>
    <xf numFmtId="3" fontId="26" fillId="0" borderId="2" xfId="0" applyNumberFormat="1" applyFont="1" applyFill="1" applyBorder="1"/>
    <xf numFmtId="49" fontId="16" fillId="4" borderId="0" xfId="0" applyNumberFormat="1" applyFont="1" applyFill="1" applyBorder="1" applyAlignment="1">
      <alignment horizontal="left"/>
    </xf>
    <xf numFmtId="0" fontId="16" fillId="4" borderId="2" xfId="0" applyFont="1" applyFill="1" applyBorder="1"/>
    <xf numFmtId="49" fontId="16" fillId="0" borderId="1" xfId="0" quotePrefix="1" applyNumberFormat="1" applyFont="1" applyFill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3" fontId="15" fillId="0" borderId="0" xfId="0" applyNumberFormat="1" applyFont="1" applyBorder="1"/>
    <xf numFmtId="0" fontId="29" fillId="0" borderId="2" xfId="0" applyFont="1" applyBorder="1"/>
    <xf numFmtId="3" fontId="16" fillId="0" borderId="0" xfId="0" applyNumberFormat="1" applyFont="1" applyFill="1" applyBorder="1"/>
    <xf numFmtId="0" fontId="15" fillId="0" borderId="0" xfId="0" applyFont="1" applyFill="1" applyBorder="1"/>
    <xf numFmtId="3" fontId="16" fillId="0" borderId="9" xfId="0" applyNumberFormat="1" applyFont="1" applyFill="1" applyBorder="1"/>
    <xf numFmtId="0" fontId="8" fillId="0" borderId="0" xfId="0" applyFont="1" applyFill="1"/>
    <xf numFmtId="0" fontId="33" fillId="0" borderId="0" xfId="0" applyFont="1" applyFill="1"/>
    <xf numFmtId="3" fontId="15" fillId="0" borderId="1" xfId="3" applyNumberFormat="1" applyFont="1" applyFill="1" applyBorder="1"/>
    <xf numFmtId="3" fontId="29" fillId="3" borderId="1" xfId="0" applyNumberFormat="1" applyFont="1" applyFill="1" applyBorder="1"/>
    <xf numFmtId="3" fontId="26" fillId="0" borderId="2" xfId="0" applyNumberFormat="1" applyFont="1" applyBorder="1"/>
    <xf numFmtId="3" fontId="15" fillId="0" borderId="0" xfId="0" applyNumberFormat="1" applyFont="1" applyFill="1"/>
    <xf numFmtId="3" fontId="29" fillId="0" borderId="1" xfId="0" applyNumberFormat="1" applyFont="1" applyFill="1" applyBorder="1"/>
    <xf numFmtId="3" fontId="29" fillId="0" borderId="0" xfId="0" applyNumberFormat="1" applyFont="1" applyFill="1"/>
    <xf numFmtId="3" fontId="27" fillId="0" borderId="0" xfId="0" applyNumberFormat="1" applyFont="1" applyFill="1"/>
    <xf numFmtId="0" fontId="16" fillId="0" borderId="0" xfId="0" applyFont="1" applyFill="1"/>
    <xf numFmtId="3" fontId="16" fillId="0" borderId="0" xfId="0" applyNumberFormat="1" applyFont="1" applyFill="1"/>
    <xf numFmtId="49" fontId="16" fillId="5" borderId="20" xfId="1" applyNumberFormat="1" applyFont="1" applyFill="1" applyBorder="1"/>
    <xf numFmtId="0" fontId="2" fillId="0" borderId="1" xfId="0" applyFont="1" applyBorder="1"/>
    <xf numFmtId="3" fontId="36" fillId="0" borderId="1" xfId="0" applyNumberFormat="1" applyFont="1" applyBorder="1"/>
    <xf numFmtId="49" fontId="32" fillId="3" borderId="1" xfId="0" quotePrefix="1" applyNumberFormat="1" applyFont="1" applyFill="1" applyBorder="1" applyAlignment="1">
      <alignment horizontal="left"/>
    </xf>
    <xf numFmtId="0" fontId="29" fillId="3" borderId="1" xfId="0" applyFont="1" applyFill="1" applyBorder="1" applyAlignment="1">
      <alignment horizontal="left"/>
    </xf>
    <xf numFmtId="3" fontId="28" fillId="0" borderId="2" xfId="0" applyNumberFormat="1" applyFont="1" applyBorder="1"/>
    <xf numFmtId="3" fontId="16" fillId="0" borderId="2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0" fontId="5" fillId="0" borderId="0" xfId="0" applyFont="1" applyFill="1"/>
    <xf numFmtId="0" fontId="15" fillId="0" borderId="1" xfId="0" applyFont="1" applyFill="1" applyBorder="1"/>
    <xf numFmtId="49" fontId="15" fillId="0" borderId="0" xfId="0" applyNumberFormat="1" applyFont="1" applyBorder="1" applyAlignment="1">
      <alignment horizontal="left"/>
    </xf>
    <xf numFmtId="49" fontId="32" fillId="0" borderId="1" xfId="0" applyNumberFormat="1" applyFont="1" applyBorder="1" applyAlignment="1">
      <alignment horizontal="left"/>
    </xf>
    <xf numFmtId="0" fontId="29" fillId="3" borderId="1" xfId="0" applyFont="1" applyFill="1" applyBorder="1"/>
    <xf numFmtId="49" fontId="15" fillId="0" borderId="1" xfId="0" quotePrefix="1" applyNumberFormat="1" applyFont="1" applyFill="1" applyBorder="1" applyAlignment="1">
      <alignment horizontal="left"/>
    </xf>
    <xf numFmtId="49" fontId="39" fillId="4" borderId="1" xfId="0" applyNumberFormat="1" applyFont="1" applyFill="1" applyBorder="1" applyAlignment="1">
      <alignment horizontal="left"/>
    </xf>
    <xf numFmtId="49" fontId="39" fillId="4" borderId="1" xfId="0" quotePrefix="1" applyNumberFormat="1" applyFont="1" applyFill="1" applyBorder="1" applyAlignment="1">
      <alignment horizontal="left"/>
    </xf>
    <xf numFmtId="3" fontId="40" fillId="0" borderId="1" xfId="0" applyNumberFormat="1" applyFont="1" applyBorder="1"/>
    <xf numFmtId="0" fontId="41" fillId="0" borderId="0" xfId="0" applyFont="1"/>
    <xf numFmtId="3" fontId="16" fillId="0" borderId="2" xfId="0" applyNumberFormat="1" applyFont="1" applyFill="1" applyBorder="1" applyAlignment="1">
      <alignment horizontal="right"/>
    </xf>
    <xf numFmtId="0" fontId="3" fillId="0" borderId="0" xfId="0" applyFont="1" applyFill="1"/>
    <xf numFmtId="49" fontId="15" fillId="0" borderId="1" xfId="0" applyNumberFormat="1" applyFont="1" applyFill="1" applyBorder="1" applyAlignment="1">
      <alignment horizontal="left"/>
    </xf>
    <xf numFmtId="3" fontId="15" fillId="4" borderId="1" xfId="0" applyNumberFormat="1" applyFont="1" applyFill="1" applyBorder="1" applyAlignment="1">
      <alignment horizontal="right"/>
    </xf>
    <xf numFmtId="3" fontId="15" fillId="4" borderId="2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3" fontId="16" fillId="4" borderId="0" xfId="0" applyNumberFormat="1" applyFont="1" applyFill="1" applyBorder="1"/>
    <xf numFmtId="3" fontId="16" fillId="0" borderId="14" xfId="0" applyNumberFormat="1" applyFont="1" applyFill="1" applyBorder="1"/>
    <xf numFmtId="3" fontId="29" fillId="0" borderId="2" xfId="0" applyNumberFormat="1" applyFont="1" applyFill="1" applyBorder="1"/>
    <xf numFmtId="3" fontId="16" fillId="0" borderId="3" xfId="0" applyNumberFormat="1" applyFont="1" applyFill="1" applyBorder="1"/>
    <xf numFmtId="3" fontId="15" fillId="0" borderId="2" xfId="3" applyNumberFormat="1" applyFont="1" applyFill="1" applyBorder="1"/>
    <xf numFmtId="3" fontId="15" fillId="0" borderId="3" xfId="0" applyNumberFormat="1" applyFont="1" applyFill="1" applyBorder="1"/>
    <xf numFmtId="3" fontId="40" fillId="0" borderId="2" xfId="0" applyNumberFormat="1" applyFont="1" applyFill="1" applyBorder="1"/>
    <xf numFmtId="3" fontId="15" fillId="0" borderId="18" xfId="0" applyNumberFormat="1" applyFont="1" applyFill="1" applyBorder="1"/>
    <xf numFmtId="3" fontId="15" fillId="0" borderId="17" xfId="0" applyNumberFormat="1" applyFont="1" applyFill="1" applyBorder="1"/>
    <xf numFmtId="1" fontId="16" fillId="0" borderId="2" xfId="0" applyNumberFormat="1" applyFont="1" applyFill="1" applyBorder="1"/>
    <xf numFmtId="3" fontId="16" fillId="4" borderId="7" xfId="0" applyNumberFormat="1" applyFont="1" applyFill="1" applyBorder="1"/>
    <xf numFmtId="3" fontId="16" fillId="4" borderId="18" xfId="0" applyNumberFormat="1" applyFont="1" applyFill="1" applyBorder="1"/>
    <xf numFmtId="3" fontId="47" fillId="0" borderId="2" xfId="0" applyNumberFormat="1" applyFont="1" applyFill="1" applyBorder="1"/>
    <xf numFmtId="49" fontId="15" fillId="0" borderId="9" xfId="0" quotePrefix="1" applyNumberFormat="1" applyFont="1" applyBorder="1" applyAlignment="1">
      <alignment horizontal="left"/>
    </xf>
    <xf numFmtId="3" fontId="15" fillId="0" borderId="9" xfId="0" applyNumberFormat="1" applyFont="1" applyBorder="1" applyAlignment="1">
      <alignment horizontal="right"/>
    </xf>
    <xf numFmtId="49" fontId="16" fillId="2" borderId="1" xfId="0" applyNumberFormat="1" applyFont="1" applyFill="1" applyBorder="1" applyAlignment="1">
      <alignment horizontal="left"/>
    </xf>
    <xf numFmtId="0" fontId="2" fillId="3" borderId="0" xfId="0" applyFont="1" applyFill="1" applyBorder="1"/>
    <xf numFmtId="0" fontId="2" fillId="0" borderId="0" xfId="0" applyFont="1" applyBorder="1"/>
    <xf numFmtId="3" fontId="15" fillId="0" borderId="23" xfId="0" applyNumberFormat="1" applyFont="1" applyFill="1" applyBorder="1"/>
    <xf numFmtId="3" fontId="16" fillId="0" borderId="1" xfId="0" applyNumberFormat="1" applyFont="1" applyFill="1" applyBorder="1" applyAlignment="1">
      <alignment horizontal="right"/>
    </xf>
    <xf numFmtId="3" fontId="33" fillId="0" borderId="1" xfId="0" applyNumberFormat="1" applyFont="1" applyBorder="1" applyAlignment="1">
      <alignment horizontal="right"/>
    </xf>
    <xf numFmtId="3" fontId="15" fillId="0" borderId="1" xfId="0" applyNumberFormat="1" applyFont="1" applyFill="1" applyBorder="1" applyAlignment="1">
      <alignment horizontal="right"/>
    </xf>
    <xf numFmtId="3" fontId="49" fillId="0" borderId="1" xfId="0" applyNumberFormat="1" applyFont="1" applyFill="1" applyBorder="1" applyAlignment="1">
      <alignment horizontal="right"/>
    </xf>
    <xf numFmtId="3" fontId="33" fillId="4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33" fillId="0" borderId="1" xfId="0" applyNumberFormat="1" applyFont="1" applyFill="1" applyBorder="1" applyAlignment="1">
      <alignment horizontal="right"/>
    </xf>
    <xf numFmtId="3" fontId="15" fillId="0" borderId="24" xfId="0" applyNumberFormat="1" applyFont="1" applyFill="1" applyBorder="1"/>
    <xf numFmtId="3" fontId="32" fillId="5" borderId="2" xfId="0" applyNumberFormat="1" applyFont="1" applyFill="1" applyBorder="1" applyAlignment="1">
      <alignment horizontal="right"/>
    </xf>
    <xf numFmtId="3" fontId="15" fillId="0" borderId="2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6" fillId="0" borderId="4" xfId="0" applyNumberFormat="1" applyFont="1" applyFill="1" applyBorder="1"/>
    <xf numFmtId="49" fontId="16" fillId="8" borderId="1" xfId="0" quotePrefix="1" applyNumberFormat="1" applyFont="1" applyFill="1" applyBorder="1" applyAlignment="1">
      <alignment horizontal="left"/>
    </xf>
    <xf numFmtId="49" fontId="16" fillId="8" borderId="1" xfId="0" applyNumberFormat="1" applyFont="1" applyFill="1" applyBorder="1" applyAlignment="1">
      <alignment horizontal="left"/>
    </xf>
    <xf numFmtId="3" fontId="15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0" fontId="15" fillId="0" borderId="0" xfId="0" applyFont="1" applyFill="1"/>
    <xf numFmtId="0" fontId="32" fillId="0" borderId="1" xfId="0" applyFont="1" applyBorder="1" applyAlignment="1">
      <alignment horizontal="left"/>
    </xf>
    <xf numFmtId="3" fontId="29" fillId="0" borderId="1" xfId="0" applyNumberFormat="1" applyFont="1" applyFill="1" applyBorder="1" applyAlignment="1">
      <alignment horizontal="right"/>
    </xf>
    <xf numFmtId="0" fontId="29" fillId="0" borderId="0" xfId="0" applyFont="1" applyFill="1"/>
    <xf numFmtId="49" fontId="16" fillId="0" borderId="9" xfId="0" applyNumberFormat="1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3" fontId="16" fillId="0" borderId="5" xfId="0" applyNumberFormat="1" applyFont="1" applyBorder="1" applyAlignment="1">
      <alignment horizontal="center" wrapText="1"/>
    </xf>
    <xf numFmtId="3" fontId="16" fillId="0" borderId="17" xfId="0" applyNumberFormat="1" applyFont="1" applyBorder="1" applyAlignment="1">
      <alignment wrapText="1"/>
    </xf>
    <xf numFmtId="3" fontId="15" fillId="4" borderId="18" xfId="0" applyNumberFormat="1" applyFont="1" applyFill="1" applyBorder="1"/>
    <xf numFmtId="3" fontId="16" fillId="4" borderId="3" xfId="0" applyNumberFormat="1" applyFont="1" applyFill="1" applyBorder="1"/>
    <xf numFmtId="0" fontId="41" fillId="0" borderId="0" xfId="0" applyFont="1" applyAlignment="1">
      <alignment horizontal="left"/>
    </xf>
    <xf numFmtId="3" fontId="39" fillId="4" borderId="2" xfId="0" applyNumberFormat="1" applyFont="1" applyFill="1" applyBorder="1"/>
    <xf numFmtId="3" fontId="29" fillId="0" borderId="0" xfId="0" applyNumberFormat="1" applyFont="1" applyFill="1" applyBorder="1"/>
    <xf numFmtId="3" fontId="25" fillId="0" borderId="2" xfId="0" applyNumberFormat="1" applyFont="1" applyFill="1" applyBorder="1"/>
    <xf numFmtId="3" fontId="27" fillId="0" borderId="2" xfId="0" applyNumberFormat="1" applyFont="1" applyFill="1" applyBorder="1"/>
    <xf numFmtId="3" fontId="16" fillId="5" borderId="3" xfId="0" applyNumberFormat="1" applyFont="1" applyFill="1" applyBorder="1" applyAlignment="1">
      <alignment horizontal="right"/>
    </xf>
    <xf numFmtId="0" fontId="0" fillId="0" borderId="1" xfId="0" applyBorder="1"/>
    <xf numFmtId="0" fontId="2" fillId="0" borderId="1" xfId="0" applyFont="1" applyFill="1" applyBorder="1"/>
    <xf numFmtId="0" fontId="41" fillId="0" borderId="1" xfId="0" applyFont="1" applyFill="1" applyBorder="1"/>
    <xf numFmtId="3" fontId="16" fillId="0" borderId="1" xfId="0" applyNumberFormat="1" applyFont="1" applyFill="1" applyBorder="1" applyAlignment="1">
      <alignment wrapText="1"/>
    </xf>
    <xf numFmtId="1" fontId="0" fillId="0" borderId="0" xfId="0" applyNumberFormat="1"/>
    <xf numFmtId="1" fontId="0" fillId="0" borderId="1" xfId="0" applyNumberFormat="1" applyBorder="1"/>
    <xf numFmtId="1" fontId="16" fillId="0" borderId="0" xfId="0" applyNumberFormat="1" applyFont="1"/>
    <xf numFmtId="3" fontId="0" fillId="0" borderId="1" xfId="0" applyNumberFormat="1" applyBorder="1"/>
    <xf numFmtId="3" fontId="16" fillId="0" borderId="22" xfId="0" applyNumberFormat="1" applyFont="1" applyFill="1" applyBorder="1"/>
    <xf numFmtId="3" fontId="5" fillId="5" borderId="0" xfId="0" applyNumberFormat="1" applyFont="1" applyFill="1"/>
    <xf numFmtId="3" fontId="48" fillId="5" borderId="0" xfId="0" applyNumberFormat="1" applyFont="1" applyFill="1" applyAlignment="1">
      <alignment horizontal="right"/>
    </xf>
    <xf numFmtId="3" fontId="15" fillId="0" borderId="6" xfId="0" applyNumberFormat="1" applyFont="1" applyFill="1" applyBorder="1"/>
    <xf numFmtId="3" fontId="5" fillId="0" borderId="0" xfId="0" applyNumberFormat="1" applyFont="1" applyFill="1"/>
    <xf numFmtId="3" fontId="15" fillId="0" borderId="21" xfId="0" applyNumberFormat="1" applyFont="1" applyFill="1" applyBorder="1"/>
    <xf numFmtId="3" fontId="15" fillId="0" borderId="6" xfId="0" applyNumberFormat="1" applyFont="1" applyFill="1" applyBorder="1" applyAlignment="1">
      <alignment horizontal="right"/>
    </xf>
    <xf numFmtId="3" fontId="40" fillId="0" borderId="1" xfId="0" applyNumberFormat="1" applyFont="1" applyFill="1" applyBorder="1"/>
    <xf numFmtId="3" fontId="15" fillId="0" borderId="4" xfId="0" applyNumberFormat="1" applyFont="1" applyFill="1" applyBorder="1"/>
    <xf numFmtId="3" fontId="35" fillId="0" borderId="1" xfId="0" applyNumberFormat="1" applyFont="1" applyFill="1" applyBorder="1"/>
    <xf numFmtId="3" fontId="29" fillId="0" borderId="1" xfId="3" applyNumberFormat="1" applyFont="1" applyFill="1" applyBorder="1"/>
    <xf numFmtId="3" fontId="29" fillId="0" borderId="9" xfId="0" applyNumberFormat="1" applyFont="1" applyFill="1" applyBorder="1"/>
    <xf numFmtId="3" fontId="15" fillId="0" borderId="9" xfId="0" applyNumberFormat="1" applyFont="1" applyFill="1" applyBorder="1"/>
    <xf numFmtId="3" fontId="16" fillId="0" borderId="8" xfId="0" applyNumberFormat="1" applyFont="1" applyFill="1" applyBorder="1" applyAlignment="1">
      <alignment horizontal="right"/>
    </xf>
    <xf numFmtId="3" fontId="20" fillId="0" borderId="0" xfId="0" applyNumberFormat="1" applyFont="1" applyFill="1"/>
    <xf numFmtId="3" fontId="15" fillId="0" borderId="19" xfId="0" applyNumberFormat="1" applyFont="1" applyFill="1" applyBorder="1"/>
    <xf numFmtId="3" fontId="23" fillId="0" borderId="0" xfId="0" applyNumberFormat="1" applyFont="1" applyFill="1"/>
    <xf numFmtId="3" fontId="16" fillId="5" borderId="0" xfId="0" applyNumberFormat="1" applyFont="1" applyFill="1" applyAlignment="1">
      <alignment horizontal="center"/>
    </xf>
    <xf numFmtId="3" fontId="15" fillId="0" borderId="24" xfId="0" applyNumberFormat="1" applyFont="1" applyBorder="1"/>
    <xf numFmtId="3" fontId="16" fillId="0" borderId="23" xfId="0" applyNumberFormat="1" applyFont="1" applyBorder="1"/>
    <xf numFmtId="3" fontId="15" fillId="0" borderId="18" xfId="0" applyNumberFormat="1" applyFont="1" applyBorder="1"/>
    <xf numFmtId="3" fontId="15" fillId="7" borderId="18" xfId="0" applyNumberFormat="1" applyFont="1" applyFill="1" applyBorder="1"/>
    <xf numFmtId="3" fontId="15" fillId="5" borderId="18" xfId="0" applyNumberFormat="1" applyFont="1" applyFill="1" applyBorder="1"/>
    <xf numFmtId="3" fontId="29" fillId="0" borderId="18" xfId="0" applyNumberFormat="1" applyFont="1" applyBorder="1"/>
    <xf numFmtId="3" fontId="16" fillId="5" borderId="3" xfId="0" applyNumberFormat="1" applyFont="1" applyFill="1" applyBorder="1"/>
    <xf numFmtId="3" fontId="40" fillId="0" borderId="3" xfId="0" applyNumberFormat="1" applyFont="1" applyFill="1" applyBorder="1"/>
    <xf numFmtId="3" fontId="29" fillId="0" borderId="3" xfId="0" applyNumberFormat="1" applyFont="1" applyFill="1" applyBorder="1"/>
    <xf numFmtId="3" fontId="15" fillId="0" borderId="25" xfId="0" applyNumberFormat="1" applyFont="1" applyFill="1" applyBorder="1"/>
    <xf numFmtId="3" fontId="16" fillId="5" borderId="18" xfId="0" applyNumberFormat="1" applyFont="1" applyFill="1" applyBorder="1" applyAlignment="1">
      <alignment horizontal="right"/>
    </xf>
    <xf numFmtId="3" fontId="15" fillId="5" borderId="1" xfId="0" applyNumberFormat="1" applyFont="1" applyFill="1" applyBorder="1" applyAlignment="1">
      <alignment horizontal="right"/>
    </xf>
    <xf numFmtId="3" fontId="15" fillId="0" borderId="23" xfId="0" applyNumberFormat="1" applyFont="1" applyBorder="1"/>
    <xf numFmtId="3" fontId="15" fillId="0" borderId="25" xfId="0" applyNumberFormat="1" applyFont="1" applyBorder="1"/>
    <xf numFmtId="3" fontId="15" fillId="4" borderId="25" xfId="0" applyNumberFormat="1" applyFont="1" applyFill="1" applyBorder="1"/>
    <xf numFmtId="3" fontId="26" fillId="0" borderId="18" xfId="0" applyNumberFormat="1" applyFont="1" applyFill="1" applyBorder="1"/>
    <xf numFmtId="3" fontId="16" fillId="0" borderId="18" xfId="0" applyNumberFormat="1" applyFont="1" applyBorder="1"/>
    <xf numFmtId="3" fontId="29" fillId="0" borderId="5" xfId="0" applyNumberFormat="1" applyFont="1" applyBorder="1"/>
    <xf numFmtId="3" fontId="26" fillId="0" borderId="18" xfId="0" applyNumberFormat="1" applyFont="1" applyBorder="1"/>
    <xf numFmtId="3" fontId="16" fillId="0" borderId="21" xfId="0" applyNumberFormat="1" applyFont="1" applyBorder="1" applyAlignment="1">
      <alignment horizontal="right"/>
    </xf>
    <xf numFmtId="3" fontId="16" fillId="4" borderId="3" xfId="0" applyNumberFormat="1" applyFont="1" applyFill="1" applyBorder="1" applyAlignment="1">
      <alignment horizontal="right"/>
    </xf>
    <xf numFmtId="3" fontId="16" fillId="4" borderId="25" xfId="0" applyNumberFormat="1" applyFont="1" applyFill="1" applyBorder="1"/>
    <xf numFmtId="3" fontId="16" fillId="0" borderId="3" xfId="0" applyNumberFormat="1" applyFont="1" applyFill="1" applyBorder="1" applyAlignment="1">
      <alignment horizontal="right"/>
    </xf>
    <xf numFmtId="3" fontId="26" fillId="0" borderId="3" xfId="0" applyNumberFormat="1" applyFont="1" applyFill="1" applyBorder="1"/>
    <xf numFmtId="0" fontId="16" fillId="0" borderId="3" xfId="0" applyFont="1" applyFill="1" applyBorder="1"/>
    <xf numFmtId="1" fontId="16" fillId="0" borderId="3" xfId="0" applyNumberFormat="1" applyFont="1" applyFill="1" applyBorder="1"/>
    <xf numFmtId="3" fontId="16" fillId="4" borderId="26" xfId="0" applyNumberFormat="1" applyFont="1" applyFill="1" applyBorder="1"/>
    <xf numFmtId="3" fontId="16" fillId="4" borderId="27" xfId="0" applyNumberFormat="1" applyFont="1" applyFill="1" applyBorder="1"/>
    <xf numFmtId="3" fontId="15" fillId="0" borderId="27" xfId="0" applyNumberFormat="1" applyFont="1" applyFill="1" applyBorder="1"/>
    <xf numFmtId="3" fontId="15" fillId="0" borderId="26" xfId="0" applyNumberFormat="1" applyFont="1" applyFill="1" applyBorder="1"/>
    <xf numFmtId="3" fontId="15" fillId="0" borderId="3" xfId="3" applyNumberFormat="1" applyFont="1" applyFill="1" applyBorder="1"/>
    <xf numFmtId="3" fontId="16" fillId="0" borderId="26" xfId="0" applyNumberFormat="1" applyFont="1" applyFill="1" applyBorder="1"/>
    <xf numFmtId="3" fontId="29" fillId="0" borderId="26" xfId="0" applyNumberFormat="1" applyFont="1" applyFill="1" applyBorder="1"/>
    <xf numFmtId="3" fontId="34" fillId="0" borderId="3" xfId="0" applyNumberFormat="1" applyFont="1" applyFill="1" applyBorder="1"/>
    <xf numFmtId="3" fontId="47" fillId="0" borderId="3" xfId="0" applyNumberFormat="1" applyFont="1" applyFill="1" applyBorder="1"/>
    <xf numFmtId="3" fontId="16" fillId="4" borderId="4" xfId="0" applyNumberFormat="1" applyFont="1" applyFill="1" applyBorder="1"/>
    <xf numFmtId="3" fontId="16" fillId="5" borderId="4" xfId="0" applyNumberFormat="1" applyFont="1" applyFill="1" applyBorder="1" applyAlignment="1">
      <alignment horizontal="right"/>
    </xf>
    <xf numFmtId="3" fontId="15" fillId="0" borderId="15" xfId="0" applyNumberFormat="1" applyFont="1" applyFill="1" applyBorder="1"/>
    <xf numFmtId="3" fontId="32" fillId="5" borderId="4" xfId="0" applyNumberFormat="1" applyFont="1" applyFill="1" applyBorder="1" applyAlignment="1">
      <alignment horizontal="right"/>
    </xf>
    <xf numFmtId="4" fontId="16" fillId="2" borderId="1" xfId="0" applyNumberFormat="1" applyFont="1" applyFill="1" applyBorder="1" applyAlignment="1">
      <alignment horizontal="center"/>
    </xf>
    <xf numFmtId="3" fontId="16" fillId="2" borderId="1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3" fontId="16" fillId="5" borderId="18" xfId="0" applyNumberFormat="1" applyFont="1" applyFill="1" applyBorder="1"/>
    <xf numFmtId="0" fontId="16" fillId="0" borderId="1" xfId="0" applyFont="1" applyBorder="1" applyAlignment="1">
      <alignment horizontal="center"/>
    </xf>
    <xf numFmtId="3" fontId="16" fillId="0" borderId="1" xfId="0" applyNumberFormat="1" applyFont="1" applyBorder="1" applyAlignment="1">
      <alignment horizontal="center"/>
    </xf>
    <xf numFmtId="4" fontId="15" fillId="0" borderId="1" xfId="0" applyNumberFormat="1" applyFont="1" applyBorder="1"/>
    <xf numFmtId="3" fontId="16" fillId="2" borderId="1" xfId="0" applyNumberFormat="1" applyFont="1" applyFill="1" applyBorder="1" applyAlignment="1">
      <alignment horizontal="left"/>
    </xf>
    <xf numFmtId="3" fontId="16" fillId="5" borderId="9" xfId="0" applyNumberFormat="1" applyFont="1" applyFill="1" applyBorder="1"/>
    <xf numFmtId="3" fontId="16" fillId="5" borderId="5" xfId="0" applyNumberFormat="1" applyFont="1" applyFill="1" applyBorder="1"/>
    <xf numFmtId="0" fontId="7" fillId="0" borderId="0" xfId="0" applyFont="1" applyFill="1"/>
    <xf numFmtId="0" fontId="12" fillId="0" borderId="0" xfId="0" applyFont="1" applyFill="1"/>
    <xf numFmtId="0" fontId="14" fillId="0" borderId="0" xfId="0" applyFont="1" applyFill="1"/>
    <xf numFmtId="3" fontId="14" fillId="0" borderId="0" xfId="0" applyNumberFormat="1" applyFont="1" applyFill="1"/>
    <xf numFmtId="0" fontId="13" fillId="0" borderId="0" xfId="0" applyFont="1" applyFill="1"/>
    <xf numFmtId="3" fontId="13" fillId="0" borderId="0" xfId="0" applyNumberFormat="1" applyFont="1" applyFill="1"/>
    <xf numFmtId="0" fontId="52" fillId="0" borderId="0" xfId="0" applyFont="1" applyFill="1"/>
    <xf numFmtId="0" fontId="6" fillId="0" borderId="0" xfId="0" applyFont="1" applyFill="1"/>
    <xf numFmtId="0" fontId="4" fillId="0" borderId="0" xfId="0" applyFont="1" applyFill="1"/>
    <xf numFmtId="4" fontId="49" fillId="0" borderId="0" xfId="0" applyNumberFormat="1" applyFont="1" applyFill="1" applyAlignment="1">
      <alignment horizontal="center"/>
    </xf>
    <xf numFmtId="3" fontId="16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5" fillId="0" borderId="0" xfId="0" applyFont="1" applyFill="1" applyAlignment="1"/>
    <xf numFmtId="0" fontId="26" fillId="0" borderId="0" xfId="0" applyFont="1" applyFill="1"/>
    <xf numFmtId="0" fontId="37" fillId="0" borderId="0" xfId="0" applyFont="1" applyFill="1"/>
    <xf numFmtId="3" fontId="8" fillId="0" borderId="0" xfId="0" applyNumberFormat="1" applyFont="1" applyFill="1"/>
    <xf numFmtId="3" fontId="0" fillId="0" borderId="0" xfId="0" applyNumberFormat="1" applyFill="1"/>
    <xf numFmtId="3" fontId="15" fillId="0" borderId="0" xfId="0" applyNumberFormat="1" applyFont="1" applyFill="1" applyAlignment="1">
      <alignment horizontal="left"/>
    </xf>
    <xf numFmtId="3" fontId="7" fillId="0" borderId="0" xfId="0" applyNumberFormat="1" applyFont="1" applyFill="1"/>
    <xf numFmtId="3" fontId="11" fillId="0" borderId="0" xfId="0" applyNumberFormat="1" applyFont="1" applyFill="1"/>
    <xf numFmtId="4" fontId="15" fillId="0" borderId="0" xfId="0" applyNumberFormat="1" applyFont="1" applyFill="1"/>
    <xf numFmtId="3" fontId="3" fillId="0" borderId="0" xfId="0" applyNumberFormat="1" applyFont="1" applyFill="1"/>
    <xf numFmtId="0" fontId="41" fillId="0" borderId="0" xfId="0" applyFont="1" applyFill="1"/>
    <xf numFmtId="3" fontId="16" fillId="0" borderId="0" xfId="0" applyNumberFormat="1" applyFont="1" applyBorder="1" applyAlignment="1">
      <alignment horizontal="right"/>
    </xf>
    <xf numFmtId="0" fontId="45" fillId="0" borderId="0" xfId="0" applyFont="1" applyFill="1"/>
    <xf numFmtId="3" fontId="53" fillId="0" borderId="0" xfId="0" applyNumberFormat="1" applyFont="1" applyAlignment="1">
      <alignment horizontal="right"/>
    </xf>
    <xf numFmtId="3" fontId="54" fillId="5" borderId="0" xfId="0" applyNumberFormat="1" applyFont="1" applyFill="1" applyAlignment="1">
      <alignment horizontal="right"/>
    </xf>
    <xf numFmtId="3" fontId="55" fillId="0" borderId="1" xfId="0" applyNumberFormat="1" applyFont="1" applyBorder="1" applyAlignment="1">
      <alignment horizontal="right"/>
    </xf>
    <xf numFmtId="3" fontId="53" fillId="0" borderId="1" xfId="0" applyNumberFormat="1" applyFont="1" applyBorder="1" applyAlignment="1">
      <alignment horizontal="right"/>
    </xf>
    <xf numFmtId="3" fontId="53" fillId="5" borderId="1" xfId="0" applyNumberFormat="1" applyFont="1" applyFill="1" applyBorder="1" applyAlignment="1">
      <alignment horizontal="right"/>
    </xf>
    <xf numFmtId="3" fontId="56" fillId="0" borderId="1" xfId="0" applyNumberFormat="1" applyFont="1" applyFill="1" applyBorder="1" applyAlignment="1">
      <alignment horizontal="right"/>
    </xf>
    <xf numFmtId="3" fontId="53" fillId="0" borderId="1" xfId="0" applyNumberFormat="1" applyFont="1" applyFill="1" applyBorder="1" applyAlignment="1">
      <alignment horizontal="right"/>
    </xf>
    <xf numFmtId="3" fontId="57" fillId="0" borderId="1" xfId="0" applyNumberFormat="1" applyFont="1" applyFill="1" applyBorder="1" applyAlignment="1">
      <alignment horizontal="right"/>
    </xf>
    <xf numFmtId="3" fontId="58" fillId="0" borderId="1" xfId="0" applyNumberFormat="1" applyFont="1" applyFill="1" applyBorder="1" applyAlignment="1">
      <alignment horizontal="right"/>
    </xf>
    <xf numFmtId="3" fontId="56" fillId="0" borderId="1" xfId="0" applyNumberFormat="1" applyFont="1" applyBorder="1" applyAlignment="1">
      <alignment horizontal="right"/>
    </xf>
    <xf numFmtId="3" fontId="53" fillId="0" borderId="2" xfId="0" applyNumberFormat="1" applyFont="1" applyBorder="1" applyAlignment="1">
      <alignment horizontal="right"/>
    </xf>
    <xf numFmtId="3" fontId="53" fillId="5" borderId="2" xfId="0" applyNumberFormat="1" applyFont="1" applyFill="1" applyBorder="1" applyAlignment="1">
      <alignment horizontal="right"/>
    </xf>
    <xf numFmtId="3" fontId="53" fillId="4" borderId="2" xfId="0" applyNumberFormat="1" applyFont="1" applyFill="1" applyBorder="1" applyAlignment="1">
      <alignment horizontal="right"/>
    </xf>
    <xf numFmtId="3" fontId="56" fillId="0" borderId="2" xfId="0" applyNumberFormat="1" applyFont="1" applyBorder="1" applyAlignment="1">
      <alignment horizontal="right"/>
    </xf>
    <xf numFmtId="3" fontId="53" fillId="0" borderId="2" xfId="0" applyNumberFormat="1" applyFont="1" applyFill="1" applyBorder="1" applyAlignment="1">
      <alignment horizontal="right"/>
    </xf>
    <xf numFmtId="3" fontId="55" fillId="0" borderId="2" xfId="0" applyNumberFormat="1" applyFont="1" applyBorder="1" applyAlignment="1">
      <alignment horizontal="right"/>
    </xf>
    <xf numFmtId="3" fontId="59" fillId="0" borderId="2" xfId="0" applyNumberFormat="1" applyFont="1" applyBorder="1" applyAlignment="1">
      <alignment horizontal="right"/>
    </xf>
    <xf numFmtId="3" fontId="55" fillId="4" borderId="2" xfId="0" applyNumberFormat="1" applyFont="1" applyFill="1" applyBorder="1" applyAlignment="1">
      <alignment horizontal="right"/>
    </xf>
    <xf numFmtId="3" fontId="55" fillId="5" borderId="2" xfId="0" applyNumberFormat="1" applyFont="1" applyFill="1" applyBorder="1" applyAlignment="1">
      <alignment horizontal="right"/>
    </xf>
    <xf numFmtId="3" fontId="60" fillId="0" borderId="2" xfId="0" applyNumberFormat="1" applyFont="1" applyBorder="1" applyAlignment="1">
      <alignment horizontal="right"/>
    </xf>
    <xf numFmtId="3" fontId="55" fillId="0" borderId="2" xfId="0" applyNumberFormat="1" applyFont="1" applyFill="1" applyBorder="1" applyAlignment="1">
      <alignment horizontal="right"/>
    </xf>
    <xf numFmtId="3" fontId="59" fillId="0" borderId="2" xfId="0" applyNumberFormat="1" applyFont="1" applyFill="1" applyBorder="1" applyAlignment="1">
      <alignment horizontal="right"/>
    </xf>
    <xf numFmtId="3" fontId="56" fillId="0" borderId="2" xfId="0" applyNumberFormat="1" applyFont="1" applyFill="1" applyBorder="1" applyAlignment="1">
      <alignment horizontal="right"/>
    </xf>
    <xf numFmtId="3" fontId="58" fillId="0" borderId="2" xfId="0" applyNumberFormat="1" applyFont="1" applyBorder="1" applyAlignment="1">
      <alignment horizontal="right"/>
    </xf>
    <xf numFmtId="3" fontId="61" fillId="0" borderId="2" xfId="0" applyNumberFormat="1" applyFont="1" applyBorder="1" applyAlignment="1">
      <alignment horizontal="right"/>
    </xf>
    <xf numFmtId="3" fontId="53" fillId="3" borderId="2" xfId="0" applyNumberFormat="1" applyFont="1" applyFill="1" applyBorder="1" applyAlignment="1">
      <alignment horizontal="right"/>
    </xf>
    <xf numFmtId="3" fontId="57" fillId="0" borderId="2" xfId="0" applyNumberFormat="1" applyFont="1" applyBorder="1" applyAlignment="1">
      <alignment horizontal="right"/>
    </xf>
    <xf numFmtId="3" fontId="56" fillId="0" borderId="27" xfId="0" applyNumberFormat="1" applyFont="1" applyFill="1" applyBorder="1" applyAlignment="1">
      <alignment horizontal="right"/>
    </xf>
    <xf numFmtId="0" fontId="56" fillId="0" borderId="28" xfId="0" applyFont="1" applyBorder="1"/>
    <xf numFmtId="3" fontId="55" fillId="4" borderId="26" xfId="0" applyNumberFormat="1" applyFont="1" applyFill="1" applyBorder="1" applyAlignment="1">
      <alignment horizontal="right"/>
    </xf>
    <xf numFmtId="3" fontId="62" fillId="0" borderId="2" xfId="0" applyNumberFormat="1" applyFont="1" applyBorder="1" applyAlignment="1">
      <alignment horizontal="right"/>
    </xf>
    <xf numFmtId="3" fontId="37" fillId="0" borderId="1" xfId="0" applyNumberFormat="1" applyFont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29" fillId="0" borderId="1" xfId="0" applyNumberFormat="1" applyFont="1" applyBorder="1" applyAlignment="1">
      <alignment horizontal="right"/>
    </xf>
    <xf numFmtId="3" fontId="32" fillId="0" borderId="1" xfId="0" applyNumberFormat="1" applyFont="1" applyBorder="1" applyAlignment="1">
      <alignment horizontal="right"/>
    </xf>
    <xf numFmtId="3" fontId="16" fillId="3" borderId="1" xfId="0" applyNumberFormat="1" applyFont="1" applyFill="1" applyBorder="1" applyAlignment="1">
      <alignment horizontal="right"/>
    </xf>
    <xf numFmtId="3" fontId="49" fillId="0" borderId="1" xfId="0" applyNumberFormat="1" applyFont="1" applyBorder="1" applyAlignment="1">
      <alignment horizontal="right"/>
    </xf>
    <xf numFmtId="0" fontId="41" fillId="0" borderId="1" xfId="0" applyFont="1" applyBorder="1"/>
    <xf numFmtId="3" fontId="27" fillId="0" borderId="1" xfId="0" applyNumberFormat="1" applyFont="1" applyBorder="1" applyAlignment="1">
      <alignment horizontal="right"/>
    </xf>
    <xf numFmtId="0" fontId="37" fillId="0" borderId="1" xfId="0" applyFont="1" applyBorder="1"/>
    <xf numFmtId="3" fontId="37" fillId="0" borderId="1" xfId="0" applyNumberFormat="1" applyFont="1" applyBorder="1"/>
    <xf numFmtId="3" fontId="37" fillId="0" borderId="1" xfId="0" applyNumberFormat="1" applyFont="1" applyFill="1" applyBorder="1" applyAlignment="1">
      <alignment horizontal="right"/>
    </xf>
    <xf numFmtId="3" fontId="58" fillId="0" borderId="2" xfId="0" applyNumberFormat="1" applyFont="1" applyFill="1" applyBorder="1" applyAlignment="1">
      <alignment horizontal="right"/>
    </xf>
    <xf numFmtId="3" fontId="36" fillId="0" borderId="2" xfId="0" applyNumberFormat="1" applyFont="1" applyFill="1" applyBorder="1"/>
    <xf numFmtId="3" fontId="8" fillId="4" borderId="1" xfId="0" applyNumberFormat="1" applyFont="1" applyFill="1" applyBorder="1" applyAlignment="1">
      <alignment horizontal="right"/>
    </xf>
    <xf numFmtId="3" fontId="29" fillId="0" borderId="0" xfId="0" applyNumberFormat="1" applyFont="1" applyBorder="1"/>
    <xf numFmtId="49" fontId="15" fillId="4" borderId="1" xfId="0" applyNumberFormat="1" applyFont="1" applyFill="1" applyBorder="1" applyAlignment="1">
      <alignment horizontal="left"/>
    </xf>
    <xf numFmtId="0" fontId="15" fillId="4" borderId="1" xfId="0" applyFont="1" applyFill="1" applyBorder="1"/>
    <xf numFmtId="3" fontId="15" fillId="4" borderId="2" xfId="0" applyNumberFormat="1" applyFont="1" applyFill="1" applyBorder="1"/>
    <xf numFmtId="3" fontId="15" fillId="4" borderId="3" xfId="0" applyNumberFormat="1" applyFont="1" applyFill="1" applyBorder="1"/>
    <xf numFmtId="3" fontId="59" fillId="4" borderId="2" xfId="0" applyNumberFormat="1" applyFont="1" applyFill="1" applyBorder="1" applyAlignment="1">
      <alignment horizontal="right"/>
    </xf>
    <xf numFmtId="0" fontId="32" fillId="0" borderId="0" xfId="0" applyFont="1" applyFill="1"/>
    <xf numFmtId="49" fontId="29" fillId="5" borderId="1" xfId="0" applyNumberFormat="1" applyFont="1" applyFill="1" applyBorder="1" applyAlignment="1">
      <alignment horizontal="left"/>
    </xf>
    <xf numFmtId="0" fontId="6" fillId="5" borderId="0" xfId="0" applyFont="1" applyFill="1"/>
    <xf numFmtId="0" fontId="48" fillId="0" borderId="0" xfId="0" applyFont="1" applyFill="1"/>
    <xf numFmtId="0" fontId="49" fillId="0" borderId="0" xfId="0" applyFont="1" applyFill="1"/>
    <xf numFmtId="0" fontId="42" fillId="0" borderId="0" xfId="0" applyFont="1" applyFill="1"/>
    <xf numFmtId="0" fontId="1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9" fontId="14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" fontId="14" fillId="0" borderId="0" xfId="0" applyNumberFormat="1" applyFont="1" applyFill="1"/>
    <xf numFmtId="3" fontId="49" fillId="0" borderId="0" xfId="0" applyNumberFormat="1" applyFont="1" applyFill="1"/>
    <xf numFmtId="0" fontId="50" fillId="0" borderId="0" xfId="0" applyFont="1" applyFill="1"/>
    <xf numFmtId="0" fontId="42" fillId="0" borderId="0" xfId="0" applyFont="1" applyFill="1" applyAlignment="1">
      <alignment horizontal="center"/>
    </xf>
    <xf numFmtId="0" fontId="22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/>
    <xf numFmtId="0" fontId="51" fillId="0" borderId="0" xfId="0" applyFont="1" applyFill="1"/>
    <xf numFmtId="0" fontId="44" fillId="0" borderId="0" xfId="0" applyFont="1" applyFill="1"/>
    <xf numFmtId="0" fontId="44" fillId="0" borderId="0" xfId="0" applyFont="1" applyFill="1" applyAlignment="1">
      <alignment horizontal="center"/>
    </xf>
    <xf numFmtId="3" fontId="38" fillId="0" borderId="4" xfId="3" applyNumberFormat="1" applyFont="1" applyFill="1" applyBorder="1"/>
    <xf numFmtId="3" fontId="16" fillId="0" borderId="21" xfId="0" applyNumberFormat="1" applyFont="1" applyFill="1" applyBorder="1"/>
    <xf numFmtId="0" fontId="43" fillId="0" borderId="0" xfId="0" applyFont="1" applyFill="1"/>
    <xf numFmtId="0" fontId="24" fillId="0" borderId="0" xfId="0" applyFont="1" applyFill="1"/>
    <xf numFmtId="0" fontId="2" fillId="0" borderId="11" xfId="0" applyFont="1" applyFill="1" applyBorder="1"/>
    <xf numFmtId="0" fontId="2" fillId="0" borderId="21" xfId="0" applyFont="1" applyFill="1" applyBorder="1"/>
    <xf numFmtId="0" fontId="2" fillId="0" borderId="0" xfId="0" applyFont="1" applyFill="1" applyBorder="1"/>
    <xf numFmtId="3" fontId="33" fillId="0" borderId="0" xfId="0" applyNumberFormat="1" applyFont="1" applyFill="1"/>
    <xf numFmtId="0" fontId="46" fillId="0" borderId="0" xfId="0" applyFont="1" applyFill="1"/>
    <xf numFmtId="0" fontId="27" fillId="0" borderId="0" xfId="0" applyFont="1" applyFill="1" applyAlignment="1">
      <alignment horizontal="center"/>
    </xf>
    <xf numFmtId="0" fontId="15" fillId="0" borderId="4" xfId="0" applyFont="1" applyFill="1" applyBorder="1"/>
    <xf numFmtId="3" fontId="2" fillId="0" borderId="0" xfId="0" applyNumberFormat="1" applyFont="1" applyFill="1"/>
    <xf numFmtId="3" fontId="16" fillId="0" borderId="1" xfId="0" applyNumberFormat="1" applyFont="1" applyBorder="1" applyAlignment="1">
      <alignment horizontal="right" wrapText="1"/>
    </xf>
    <xf numFmtId="0" fontId="29" fillId="4" borderId="1" xfId="0" applyFont="1" applyFill="1" applyBorder="1" applyAlignment="1">
      <alignment horizontal="left"/>
    </xf>
    <xf numFmtId="0" fontId="29" fillId="4" borderId="1" xfId="0" applyFont="1" applyFill="1" applyBorder="1"/>
    <xf numFmtId="3" fontId="29" fillId="4" borderId="1" xfId="0" applyNumberFormat="1" applyFont="1" applyFill="1" applyBorder="1"/>
    <xf numFmtId="3" fontId="29" fillId="4" borderId="2" xfId="0" applyNumberFormat="1" applyFont="1" applyFill="1" applyBorder="1"/>
    <xf numFmtId="3" fontId="29" fillId="4" borderId="3" xfId="0" applyNumberFormat="1" applyFont="1" applyFill="1" applyBorder="1"/>
    <xf numFmtId="49" fontId="16" fillId="0" borderId="8" xfId="0" applyNumberFormat="1" applyFont="1" applyBorder="1" applyAlignment="1">
      <alignment horizontal="left"/>
    </xf>
    <xf numFmtId="0" fontId="16" fillId="0" borderId="8" xfId="0" applyFont="1" applyBorder="1" applyAlignment="1">
      <alignment horizontal="left"/>
    </xf>
  </cellXfs>
  <cellStyles count="19">
    <cellStyle name="Kokku" xfId="1" builtinId="25"/>
    <cellStyle name="Normaallaad" xfId="0" builtinId="0"/>
    <cellStyle name="Normaallaad 2" xfId="2" xr:uid="{00000000-0005-0000-0000-000000000000}"/>
    <cellStyle name="Normaallaad 2 2" xfId="16" xr:uid="{F561841F-64D5-4A0A-AA57-9F52153D0A21}"/>
    <cellStyle name="Normaallaad 3" xfId="3" xr:uid="{00000000-0005-0000-0000-000001000000}"/>
    <cellStyle name="Normaallaad 3 2" xfId="17" xr:uid="{304BDBC7-203C-461D-A2C7-EA90A31B2A0B}"/>
    <cellStyle name="Normal 2" xfId="4" xr:uid="{00000000-0005-0000-0000-000003000000}"/>
    <cellStyle name="Normal 2 2" xfId="5" xr:uid="{289CF184-F0F5-4ECE-A266-E19996399011}"/>
    <cellStyle name="Normal 2 2 2" xfId="6" xr:uid="{EBB90363-800F-4B7F-9280-0268D3E15473}"/>
    <cellStyle name="Normal 3" xfId="7" xr:uid="{C5428FF1-8E97-48EE-8D2A-8FDA0BD681E0}"/>
    <cellStyle name="Normal 3 2" xfId="8" xr:uid="{82CED971-D02D-4B0D-8303-C5BF21EE490D}"/>
    <cellStyle name="Normal 3 3" xfId="11" xr:uid="{5D2FC981-0D09-4F42-8881-DBF3293E1FF3}"/>
    <cellStyle name="Normal 4" xfId="10" xr:uid="{C1609D40-700D-4909-B3F7-7182C1557F65}"/>
    <cellStyle name="Normal 5" xfId="13" xr:uid="{0577E4AC-0897-48AD-9EF1-5BAD2D6E05EA}"/>
    <cellStyle name="Normal 6" xfId="9" xr:uid="{62E6354A-5D5C-4A0D-A37D-E2CE86E05697}"/>
    <cellStyle name="Normal_REA invest 2005-2006 maakonniti 160905" xfId="15" xr:uid="{803C1A33-7E87-4E22-A777-1A9A2E13D510}"/>
    <cellStyle name="Percent 2" xfId="12" xr:uid="{69C034E4-437C-4081-BEF2-A873972CACF5}"/>
    <cellStyle name="Protsent 2" xfId="18" xr:uid="{80BAFB64-53D6-49B5-80D9-3944B6460062}"/>
    <cellStyle name="Protsent 3" xfId="14" xr:uid="{2A95A5BA-701A-4B72-B38A-E7DD63A0090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1406"/>
  <sheetViews>
    <sheetView tabSelected="1" topLeftCell="B1" zoomScale="70" zoomScaleNormal="70" workbookViewId="0">
      <pane ySplit="4" topLeftCell="A1165" activePane="bottomLeft" state="frozen"/>
      <selection activeCell="C1" sqref="C1"/>
      <selection pane="bottomLeft" activeCell="T1392" sqref="T1392"/>
    </sheetView>
  </sheetViews>
  <sheetFormatPr defaultColWidth="9.44140625" defaultRowHeight="14.1" customHeight="1" x14ac:dyDescent="0.25"/>
  <cols>
    <col min="1" max="1" width="9.88671875" style="13" customWidth="1"/>
    <col min="2" max="2" width="9.5546875" style="12" customWidth="1"/>
    <col min="3" max="3" width="48.5546875" style="9" customWidth="1"/>
    <col min="4" max="4" width="15.109375" style="17" customWidth="1"/>
    <col min="5" max="5" width="12.33203125" style="273" customWidth="1"/>
    <col min="6" max="6" width="11.5546875" style="17" customWidth="1"/>
    <col min="7" max="7" width="6.109375" style="17" customWidth="1"/>
    <col min="8" max="8" width="5.88671875" style="273" customWidth="1"/>
    <col min="9" max="9" width="8.88671875" style="178" customWidth="1"/>
    <col min="10" max="10" width="11.88671875" style="178" customWidth="1"/>
    <col min="11" max="11" width="13" style="178" customWidth="1"/>
    <col min="12" max="12" width="16.109375" style="178" customWidth="1"/>
    <col min="13" max="13" width="12.6640625" style="178" customWidth="1"/>
    <col min="14" max="14" width="22.109375" style="362" customWidth="1"/>
    <col min="15" max="15" width="14.33203125" style="73" customWidth="1"/>
    <col min="16" max="16" width="19.88671875" style="73" customWidth="1"/>
    <col min="17" max="17" width="21.109375" style="242" customWidth="1"/>
    <col min="18" max="18" width="13.5546875" style="244" customWidth="1"/>
    <col min="19" max="19" width="11.6640625" style="159" customWidth="1"/>
    <col min="20" max="20" width="16.6640625" style="159" customWidth="1"/>
    <col min="21" max="21" width="24.5546875" style="159" customWidth="1"/>
    <col min="22" max="29" width="9.44140625" style="159"/>
    <col min="30" max="16384" width="9.44140625" style="1"/>
  </cols>
  <sheetData>
    <row r="1" spans="1:29" ht="14.1" hidden="1" customHeight="1" x14ac:dyDescent="0.25">
      <c r="A1" s="24"/>
      <c r="B1" s="25"/>
      <c r="C1" s="14" t="s">
        <v>0</v>
      </c>
      <c r="D1" s="19"/>
      <c r="E1" s="178"/>
      <c r="F1" s="26"/>
      <c r="G1" s="26"/>
      <c r="H1" s="178"/>
    </row>
    <row r="2" spans="1:29" ht="14.1" customHeight="1" x14ac:dyDescent="0.25">
      <c r="A2" s="27" t="s">
        <v>1</v>
      </c>
      <c r="B2" s="28"/>
      <c r="C2" s="29" t="s">
        <v>2</v>
      </c>
      <c r="D2" s="286"/>
      <c r="E2" s="65"/>
      <c r="F2" s="65"/>
      <c r="G2" s="65"/>
      <c r="H2" s="270"/>
      <c r="I2" s="65"/>
      <c r="J2" s="65"/>
      <c r="K2" s="65"/>
      <c r="L2" s="65"/>
      <c r="M2" s="65"/>
      <c r="N2" s="363"/>
      <c r="O2" s="271"/>
      <c r="P2" s="271"/>
      <c r="Q2" s="416"/>
      <c r="R2" s="345"/>
    </row>
    <row r="3" spans="1:29" ht="13.5" customHeight="1" x14ac:dyDescent="0.25">
      <c r="A3" s="30" t="s">
        <v>3</v>
      </c>
      <c r="B3" s="31"/>
      <c r="C3" s="32"/>
      <c r="D3" s="33" t="s">
        <v>4</v>
      </c>
      <c r="E3" s="272"/>
      <c r="F3" s="35" t="s">
        <v>5</v>
      </c>
      <c r="G3" s="287"/>
      <c r="H3" s="160"/>
      <c r="I3" s="209" t="s">
        <v>6</v>
      </c>
      <c r="J3" s="269"/>
      <c r="K3" s="156"/>
      <c r="L3" s="156"/>
      <c r="M3" s="156"/>
      <c r="N3" s="364"/>
      <c r="O3" s="228"/>
      <c r="P3" s="228"/>
      <c r="Q3" s="174"/>
    </row>
    <row r="4" spans="1:29" s="8" customFormat="1" ht="59.25" customHeight="1" x14ac:dyDescent="0.25">
      <c r="A4" s="248" t="s">
        <v>7</v>
      </c>
      <c r="B4" s="249"/>
      <c r="C4" s="250" t="s">
        <v>8</v>
      </c>
      <c r="D4" s="251" t="s">
        <v>9</v>
      </c>
      <c r="E4" s="172" t="s">
        <v>10</v>
      </c>
      <c r="F4" s="252" t="s">
        <v>11</v>
      </c>
      <c r="G4" s="288" t="s">
        <v>12</v>
      </c>
      <c r="H4" s="156" t="s">
        <v>13</v>
      </c>
      <c r="I4" s="156" t="s">
        <v>14</v>
      </c>
      <c r="J4" s="156" t="s">
        <v>15</v>
      </c>
      <c r="K4" s="156" t="s">
        <v>16</v>
      </c>
      <c r="L4" s="156" t="s">
        <v>17</v>
      </c>
      <c r="M4" s="264" t="s">
        <v>18</v>
      </c>
      <c r="N4" s="365" t="s">
        <v>19</v>
      </c>
      <c r="O4" s="78" t="s">
        <v>6</v>
      </c>
      <c r="P4" s="445" t="s">
        <v>745</v>
      </c>
      <c r="Q4" s="174"/>
      <c r="R4" s="182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</row>
    <row r="5" spans="1:29" s="2" customFormat="1" ht="14.1" customHeight="1" x14ac:dyDescent="0.25">
      <c r="A5" s="39" t="s">
        <v>20</v>
      </c>
      <c r="B5" s="40"/>
      <c r="C5" s="41" t="s">
        <v>21</v>
      </c>
      <c r="D5" s="42">
        <f t="shared" ref="D5" si="0">+D6+D7</f>
        <v>10617519</v>
      </c>
      <c r="E5" s="60">
        <f>+E6+E7</f>
        <v>11527627</v>
      </c>
      <c r="F5" s="60">
        <f>+F6+F7</f>
        <v>0</v>
      </c>
      <c r="G5" s="297"/>
      <c r="H5" s="298">
        <f>E5+I5</f>
        <v>12027627</v>
      </c>
      <c r="I5" s="260">
        <f>+I6+I7</f>
        <v>500000</v>
      </c>
      <c r="J5" s="60">
        <f>+J6+J7</f>
        <v>-980000</v>
      </c>
      <c r="K5" s="60"/>
      <c r="L5" s="68">
        <f>SUM(L6:L7)</f>
        <v>11047627</v>
      </c>
      <c r="M5" s="260">
        <f>SUM(M6:M7)</f>
        <v>10543558.4</v>
      </c>
      <c r="N5" s="366">
        <f>+N6+N7</f>
        <v>12160851</v>
      </c>
      <c r="O5" s="68">
        <f>+O6+O7</f>
        <v>677340</v>
      </c>
      <c r="P5" s="68">
        <f>+O5+N5</f>
        <v>12838191</v>
      </c>
      <c r="Q5" s="417"/>
      <c r="R5" s="346"/>
      <c r="S5" s="337"/>
      <c r="T5" s="418"/>
      <c r="U5" s="418"/>
      <c r="V5" s="419"/>
      <c r="W5" s="420"/>
      <c r="X5" s="203"/>
      <c r="Y5" s="203"/>
      <c r="Z5" s="203"/>
      <c r="AA5" s="203"/>
      <c r="AB5" s="203"/>
      <c r="AC5" s="203"/>
    </row>
    <row r="6" spans="1:29" ht="14.1" customHeight="1" x14ac:dyDescent="0.25">
      <c r="A6" s="44" t="s">
        <v>22</v>
      </c>
      <c r="B6" s="45"/>
      <c r="C6" s="46" t="s">
        <v>23</v>
      </c>
      <c r="D6" s="20">
        <v>10272906</v>
      </c>
      <c r="E6" s="160">
        <v>11194627</v>
      </c>
      <c r="F6" s="20"/>
      <c r="G6" s="289"/>
      <c r="H6" s="160">
        <f>E6+I6</f>
        <v>11694627</v>
      </c>
      <c r="I6" s="213">
        <v>500000</v>
      </c>
      <c r="J6" s="161">
        <v>-980000</v>
      </c>
      <c r="K6" s="161"/>
      <c r="L6" s="160">
        <v>10714627</v>
      </c>
      <c r="M6" s="26">
        <v>10205642.130000001</v>
      </c>
      <c r="N6" s="367">
        <v>11827851</v>
      </c>
      <c r="O6" s="229">
        <v>677340</v>
      </c>
      <c r="P6" s="227">
        <f t="shared" ref="P6:P7" si="1">+O6+N6</f>
        <v>12505191</v>
      </c>
      <c r="Q6" s="417"/>
      <c r="R6" s="241"/>
      <c r="S6" s="356"/>
      <c r="T6" s="338"/>
      <c r="U6" s="421"/>
      <c r="V6" s="340"/>
      <c r="W6" s="422"/>
    </row>
    <row r="7" spans="1:29" ht="14.1" customHeight="1" x14ac:dyDescent="0.25">
      <c r="A7" s="44" t="s">
        <v>24</v>
      </c>
      <c r="B7" s="45"/>
      <c r="C7" s="46" t="s">
        <v>25</v>
      </c>
      <c r="D7" s="20">
        <v>344613</v>
      </c>
      <c r="E7" s="160">
        <v>333000</v>
      </c>
      <c r="F7" s="150"/>
      <c r="G7" s="290"/>
      <c r="H7" s="160">
        <f t="shared" ref="H7:H74" si="2">E7+I7</f>
        <v>333000</v>
      </c>
      <c r="I7" s="213"/>
      <c r="J7" s="161"/>
      <c r="K7" s="161"/>
      <c r="L7" s="160">
        <v>333000</v>
      </c>
      <c r="M7" s="26">
        <v>337916.27</v>
      </c>
      <c r="N7" s="367">
        <v>333000</v>
      </c>
      <c r="O7" s="229">
        <v>0</v>
      </c>
      <c r="P7" s="227">
        <f t="shared" si="1"/>
        <v>333000</v>
      </c>
      <c r="Q7" s="417"/>
      <c r="R7" s="241"/>
      <c r="S7" s="337"/>
      <c r="T7" s="418"/>
      <c r="U7" s="418"/>
      <c r="V7" s="340"/>
    </row>
    <row r="8" spans="1:29" s="2" customFormat="1" ht="14.1" customHeight="1" x14ac:dyDescent="0.25">
      <c r="A8" s="39" t="s">
        <v>26</v>
      </c>
      <c r="B8" s="40"/>
      <c r="C8" s="41" t="s">
        <v>27</v>
      </c>
      <c r="D8" s="49">
        <f>+D9+D10+D34+D42+D50+D63+D64+D66+D67+D68</f>
        <v>1397750.32</v>
      </c>
      <c r="E8" s="49">
        <f>+E9+E10+E34+E42+E50+E63+E64+E66+E67+E68</f>
        <v>1522248</v>
      </c>
      <c r="F8" s="49">
        <f>+F9+F10+F34+F42+F50+F63+F64+F65+F66+F67+F68</f>
        <v>0</v>
      </c>
      <c r="G8" s="291"/>
      <c r="H8" s="48">
        <f t="shared" si="2"/>
        <v>1561808</v>
      </c>
      <c r="I8" s="293">
        <f>+I9+I10+I34+I42+I50+I63+I64+I65+I66+I67+I68</f>
        <v>39560</v>
      </c>
      <c r="J8" s="42">
        <f>+J9+J10+J34+J42+J50+J63+J64+J65+J66+J67+J68</f>
        <v>-227295</v>
      </c>
      <c r="K8" s="42">
        <f>+K9+K10+K34+K42+K50+K63+K64+K65+K66+K67+K68</f>
        <v>-128000</v>
      </c>
      <c r="L8" s="42">
        <f t="shared" ref="L8:M8" si="3">+L9+L10+L34+L42+L50+L63+L64+L65+L66+L67+L68</f>
        <v>1206513</v>
      </c>
      <c r="M8" s="42">
        <f t="shared" si="3"/>
        <v>1160436.04</v>
      </c>
      <c r="N8" s="366">
        <f>+N9+N10+N34+N42+N50+N63+N64+N65+N66+N67+N68</f>
        <v>1284098</v>
      </c>
      <c r="O8" s="68">
        <f>+O9+O10+O34+O42+O50+O63+O64+O65+O66+O67+O68</f>
        <v>6500</v>
      </c>
      <c r="P8" s="68">
        <f>+O8+N8</f>
        <v>1290598</v>
      </c>
      <c r="Q8" s="417"/>
      <c r="R8" s="357"/>
      <c r="S8" s="338"/>
      <c r="T8" s="423"/>
      <c r="U8" s="419"/>
      <c r="V8" s="338"/>
      <c r="W8" s="203"/>
      <c r="X8" s="203"/>
      <c r="Y8" s="203"/>
      <c r="Z8" s="203"/>
      <c r="AA8" s="203"/>
      <c r="AB8" s="203"/>
      <c r="AC8" s="203"/>
    </row>
    <row r="9" spans="1:29" s="2" customFormat="1" ht="13.5" customHeight="1" x14ac:dyDescent="0.25">
      <c r="A9" s="50" t="s">
        <v>28</v>
      </c>
      <c r="B9" s="51">
        <v>320</v>
      </c>
      <c r="C9" s="52" t="s">
        <v>29</v>
      </c>
      <c r="D9" s="21">
        <v>35830</v>
      </c>
      <c r="E9" s="156">
        <v>30000</v>
      </c>
      <c r="F9" s="21"/>
      <c r="G9" s="289"/>
      <c r="H9" s="160">
        <f t="shared" si="2"/>
        <v>30000</v>
      </c>
      <c r="I9" s="211"/>
      <c r="J9" s="190"/>
      <c r="K9" s="190">
        <v>10000</v>
      </c>
      <c r="L9" s="190">
        <v>40000</v>
      </c>
      <c r="M9" s="190">
        <v>39593</v>
      </c>
      <c r="N9" s="368">
        <v>45000</v>
      </c>
      <c r="O9" s="227"/>
      <c r="P9" s="227">
        <f>+O9+N9</f>
        <v>45000</v>
      </c>
      <c r="Q9" s="417"/>
      <c r="R9" s="182"/>
      <c r="S9" s="338"/>
      <c r="T9" s="338"/>
      <c r="U9" s="419"/>
      <c r="V9" s="338"/>
      <c r="W9" s="203"/>
      <c r="X9" s="203"/>
      <c r="Y9" s="203"/>
      <c r="Z9" s="203"/>
      <c r="AA9" s="203"/>
      <c r="AB9" s="203"/>
      <c r="AC9" s="203"/>
    </row>
    <row r="10" spans="1:29" s="2" customFormat="1" ht="14.1" customHeight="1" x14ac:dyDescent="0.25">
      <c r="A10" s="50" t="s">
        <v>30</v>
      </c>
      <c r="B10" s="51">
        <v>3220</v>
      </c>
      <c r="C10" s="52" t="s">
        <v>31</v>
      </c>
      <c r="D10" s="53">
        <f>SUM(D11:D33)</f>
        <v>926219.32000000007</v>
      </c>
      <c r="E10" s="156">
        <f>SUM(E11:E33)</f>
        <v>1064336</v>
      </c>
      <c r="F10" s="21">
        <f>SUM(F11:F33)</f>
        <v>0</v>
      </c>
      <c r="G10" s="289"/>
      <c r="H10" s="160">
        <f t="shared" si="2"/>
        <v>1065956</v>
      </c>
      <c r="I10" s="211">
        <f>SUM(I11:I33)</f>
        <v>1620</v>
      </c>
      <c r="J10" s="190">
        <f>SUM(J11:J33)</f>
        <v>-145317</v>
      </c>
      <c r="K10" s="190">
        <f>SUM(K11:K33)</f>
        <v>-83000</v>
      </c>
      <c r="L10" s="190">
        <f t="shared" ref="L10:M10" si="4">SUM(L11:L33)</f>
        <v>837639</v>
      </c>
      <c r="M10" s="190">
        <f t="shared" si="4"/>
        <v>813915.04</v>
      </c>
      <c r="N10" s="368">
        <f>SUM(N11:N33)</f>
        <v>1015248</v>
      </c>
      <c r="O10" s="227">
        <f>SUM(O11:O33)</f>
        <v>0</v>
      </c>
      <c r="P10" s="227">
        <f>+O10+N10</f>
        <v>1015248</v>
      </c>
      <c r="Q10" s="424"/>
      <c r="R10" s="182"/>
      <c r="S10" s="339"/>
      <c r="T10" s="338"/>
      <c r="U10" s="419"/>
      <c r="V10" s="338"/>
      <c r="W10" s="203"/>
      <c r="X10" s="203"/>
      <c r="Y10" s="203"/>
      <c r="Z10" s="203"/>
      <c r="AA10" s="203"/>
      <c r="AB10" s="203"/>
      <c r="AC10" s="203"/>
    </row>
    <row r="11" spans="1:29" s="2" customFormat="1" ht="14.1" customHeight="1" x14ac:dyDescent="0.25">
      <c r="A11" s="50"/>
      <c r="B11" s="51"/>
      <c r="C11" s="46" t="s">
        <v>32</v>
      </c>
      <c r="D11" s="20">
        <v>12556</v>
      </c>
      <c r="E11" s="160">
        <v>20000</v>
      </c>
      <c r="F11" s="20"/>
      <c r="G11" s="289"/>
      <c r="H11" s="160">
        <f t="shared" si="2"/>
        <v>20000</v>
      </c>
      <c r="I11" s="213"/>
      <c r="J11" s="161">
        <v>-10000</v>
      </c>
      <c r="K11" s="161"/>
      <c r="L11" s="161">
        <v>16000</v>
      </c>
      <c r="M11" s="161">
        <v>25361</v>
      </c>
      <c r="N11" s="367">
        <v>20000</v>
      </c>
      <c r="O11" s="229"/>
      <c r="P11" s="229">
        <f>+O11+N11</f>
        <v>20000</v>
      </c>
      <c r="Q11" s="425"/>
      <c r="R11" s="182"/>
      <c r="S11" s="338"/>
      <c r="T11" s="338"/>
      <c r="U11" s="419"/>
      <c r="V11" s="338"/>
      <c r="W11" s="203"/>
      <c r="X11" s="203"/>
      <c r="Y11" s="203"/>
      <c r="Z11" s="203"/>
      <c r="AA11" s="203"/>
      <c r="AB11" s="203"/>
      <c r="AC11" s="203"/>
    </row>
    <row r="12" spans="1:29" ht="14.1" customHeight="1" x14ac:dyDescent="0.25">
      <c r="A12" s="44"/>
      <c r="B12" s="45"/>
      <c r="C12" s="46" t="s">
        <v>33</v>
      </c>
      <c r="D12" s="20">
        <v>6065</v>
      </c>
      <c r="E12" s="160">
        <v>8000</v>
      </c>
      <c r="F12" s="20"/>
      <c r="G12" s="289"/>
      <c r="H12" s="160">
        <f t="shared" si="2"/>
        <v>6000</v>
      </c>
      <c r="I12" s="213">
        <v>-2000</v>
      </c>
      <c r="J12" s="161"/>
      <c r="K12" s="161"/>
      <c r="L12" s="161"/>
      <c r="M12" s="161"/>
      <c r="N12" s="367">
        <v>11250</v>
      </c>
      <c r="O12" s="229"/>
      <c r="P12" s="229">
        <f t="shared" ref="P12:P33" si="5">+O12+N12</f>
        <v>11250</v>
      </c>
      <c r="Q12" s="417"/>
      <c r="S12" s="340"/>
      <c r="T12" s="338"/>
      <c r="U12" s="419"/>
      <c r="V12" s="340"/>
    </row>
    <row r="13" spans="1:29" ht="14.1" customHeight="1" x14ac:dyDescent="0.25">
      <c r="A13" s="44"/>
      <c r="B13" s="45"/>
      <c r="C13" s="54" t="s">
        <v>34</v>
      </c>
      <c r="D13" s="20">
        <v>118367.32</v>
      </c>
      <c r="E13" s="160">
        <v>88000</v>
      </c>
      <c r="F13" s="20"/>
      <c r="G13" s="289"/>
      <c r="H13" s="160">
        <f t="shared" si="2"/>
        <v>88000</v>
      </c>
      <c r="I13" s="213"/>
      <c r="J13" s="161"/>
      <c r="K13" s="161"/>
      <c r="L13" s="161">
        <v>88000</v>
      </c>
      <c r="M13" s="161">
        <v>124632</v>
      </c>
      <c r="N13" s="367">
        <v>88000</v>
      </c>
      <c r="O13" s="229"/>
      <c r="P13" s="229">
        <f t="shared" si="5"/>
        <v>88000</v>
      </c>
      <c r="Q13" s="417"/>
      <c r="R13" s="347"/>
      <c r="S13" s="340"/>
      <c r="T13" s="338"/>
      <c r="U13" s="426"/>
      <c r="V13" s="340"/>
    </row>
    <row r="14" spans="1:29" ht="14.1" customHeight="1" x14ac:dyDescent="0.25">
      <c r="A14" s="44"/>
      <c r="B14" s="45"/>
      <c r="C14" s="54" t="s">
        <v>35</v>
      </c>
      <c r="D14" s="20">
        <v>180635</v>
      </c>
      <c r="E14" s="160">
        <v>184000</v>
      </c>
      <c r="F14" s="20"/>
      <c r="G14" s="289"/>
      <c r="H14" s="160">
        <f t="shared" si="2"/>
        <v>180000</v>
      </c>
      <c r="I14" s="213">
        <v>-4000</v>
      </c>
      <c r="J14" s="161"/>
      <c r="K14" s="161"/>
      <c r="L14" s="161">
        <v>180000</v>
      </c>
      <c r="M14" s="161">
        <v>170212.62</v>
      </c>
      <c r="N14" s="367">
        <v>180000</v>
      </c>
      <c r="O14" s="229"/>
      <c r="P14" s="229">
        <f t="shared" si="5"/>
        <v>180000</v>
      </c>
      <c r="Q14" s="417"/>
      <c r="R14" s="347"/>
      <c r="S14" s="340"/>
      <c r="T14" s="338"/>
      <c r="U14" s="426"/>
      <c r="V14" s="340"/>
    </row>
    <row r="15" spans="1:29" ht="14.1" customHeight="1" x14ac:dyDescent="0.25">
      <c r="A15" s="44"/>
      <c r="B15" s="45"/>
      <c r="C15" s="46" t="s">
        <v>36</v>
      </c>
      <c r="D15" s="20">
        <v>26408</v>
      </c>
      <c r="E15" s="160">
        <v>29484</v>
      </c>
      <c r="F15" s="20"/>
      <c r="G15" s="289"/>
      <c r="H15" s="160">
        <f t="shared" si="2"/>
        <v>29484</v>
      </c>
      <c r="I15" s="213"/>
      <c r="J15" s="161">
        <v>-7500</v>
      </c>
      <c r="K15" s="161"/>
      <c r="L15" s="161"/>
      <c r="M15" s="161"/>
      <c r="N15" s="367">
        <v>32000</v>
      </c>
      <c r="O15" s="229"/>
      <c r="P15" s="229">
        <f t="shared" si="5"/>
        <v>32000</v>
      </c>
      <c r="Q15" s="417"/>
      <c r="R15" s="347"/>
      <c r="S15" s="340"/>
      <c r="T15" s="338"/>
      <c r="U15" s="419"/>
      <c r="V15" s="427"/>
    </row>
    <row r="16" spans="1:29" ht="14.1" customHeight="1" x14ac:dyDescent="0.25">
      <c r="A16" s="44"/>
      <c r="B16" s="45"/>
      <c r="C16" s="46" t="s">
        <v>37</v>
      </c>
      <c r="D16" s="20">
        <v>81393</v>
      </c>
      <c r="E16" s="160">
        <v>76890</v>
      </c>
      <c r="F16" s="20"/>
      <c r="G16" s="289"/>
      <c r="H16" s="160">
        <f t="shared" si="2"/>
        <v>76890</v>
      </c>
      <c r="I16" s="213"/>
      <c r="J16" s="161">
        <v>-19000</v>
      </c>
      <c r="K16" s="161">
        <v>-25000</v>
      </c>
      <c r="L16" s="161">
        <v>143382</v>
      </c>
      <c r="M16" s="161">
        <v>96106</v>
      </c>
      <c r="N16" s="367">
        <v>76890</v>
      </c>
      <c r="O16" s="229"/>
      <c r="P16" s="229">
        <f t="shared" si="5"/>
        <v>76890</v>
      </c>
      <c r="Q16" s="417"/>
      <c r="R16" s="347"/>
      <c r="S16" s="340"/>
      <c r="T16" s="338"/>
      <c r="U16" s="428"/>
      <c r="V16" s="340"/>
    </row>
    <row r="17" spans="1:22" ht="14.1" customHeight="1" x14ac:dyDescent="0.25">
      <c r="A17" s="44"/>
      <c r="B17" s="45"/>
      <c r="C17" s="193" t="s">
        <v>38</v>
      </c>
      <c r="D17" s="20"/>
      <c r="E17" s="160">
        <v>45763</v>
      </c>
      <c r="F17" s="20"/>
      <c r="G17" s="289"/>
      <c r="H17" s="160">
        <f t="shared" si="2"/>
        <v>45763</v>
      </c>
      <c r="I17" s="213"/>
      <c r="J17" s="161">
        <v>-11250</v>
      </c>
      <c r="K17" s="161"/>
      <c r="L17" s="161"/>
      <c r="M17" s="161"/>
      <c r="N17" s="367"/>
      <c r="O17" s="229"/>
      <c r="P17" s="229">
        <f t="shared" si="5"/>
        <v>0</v>
      </c>
      <c r="Q17" s="417"/>
      <c r="R17" s="347"/>
      <c r="S17" s="340"/>
      <c r="T17" s="338"/>
      <c r="U17" s="428"/>
      <c r="V17" s="340"/>
    </row>
    <row r="18" spans="1:22" ht="14.1" customHeight="1" x14ac:dyDescent="0.25">
      <c r="A18" s="44"/>
      <c r="B18" s="45"/>
      <c r="C18" s="46" t="s">
        <v>39</v>
      </c>
      <c r="D18" s="20">
        <v>11625</v>
      </c>
      <c r="E18" s="160">
        <v>34322</v>
      </c>
      <c r="F18" s="20"/>
      <c r="G18" s="289"/>
      <c r="H18" s="160">
        <f t="shared" si="2"/>
        <v>34322</v>
      </c>
      <c r="I18" s="213"/>
      <c r="J18" s="161">
        <v>-8500</v>
      </c>
      <c r="K18" s="161"/>
      <c r="L18" s="161"/>
      <c r="M18" s="161"/>
      <c r="N18" s="367">
        <v>34322</v>
      </c>
      <c r="O18" s="229"/>
      <c r="P18" s="229">
        <f t="shared" si="5"/>
        <v>34322</v>
      </c>
      <c r="Q18" s="417"/>
      <c r="R18" s="347"/>
      <c r="S18" s="340"/>
      <c r="T18" s="338"/>
      <c r="U18" s="428"/>
      <c r="V18" s="340"/>
    </row>
    <row r="19" spans="1:22" ht="14.1" customHeight="1" x14ac:dyDescent="0.25">
      <c r="A19" s="44"/>
      <c r="B19" s="45"/>
      <c r="C19" s="46" t="s">
        <v>40</v>
      </c>
      <c r="D19" s="20">
        <v>7942</v>
      </c>
      <c r="E19" s="160">
        <v>7800</v>
      </c>
      <c r="F19" s="20"/>
      <c r="G19" s="289"/>
      <c r="H19" s="160">
        <f t="shared" si="2"/>
        <v>7800</v>
      </c>
      <c r="I19" s="213"/>
      <c r="J19" s="161">
        <v>-2127</v>
      </c>
      <c r="K19" s="161"/>
      <c r="L19" s="161"/>
      <c r="M19" s="161">
        <v>6144</v>
      </c>
      <c r="N19" s="367">
        <v>10800</v>
      </c>
      <c r="O19" s="229"/>
      <c r="P19" s="229">
        <f t="shared" si="5"/>
        <v>10800</v>
      </c>
      <c r="Q19" s="417"/>
      <c r="R19" s="347"/>
      <c r="S19" s="341"/>
      <c r="T19" s="338"/>
      <c r="U19" s="428"/>
      <c r="V19" s="340"/>
    </row>
    <row r="20" spans="1:22" ht="14.1" customHeight="1" x14ac:dyDescent="0.25">
      <c r="A20" s="44"/>
      <c r="B20" s="45"/>
      <c r="C20" s="46" t="s">
        <v>41</v>
      </c>
      <c r="D20" s="20">
        <v>27170</v>
      </c>
      <c r="E20" s="160">
        <v>30000</v>
      </c>
      <c r="F20" s="20"/>
      <c r="G20" s="289"/>
      <c r="H20" s="160">
        <f t="shared" si="2"/>
        <v>30000</v>
      </c>
      <c r="I20" s="213"/>
      <c r="J20" s="161">
        <v>-7500</v>
      </c>
      <c r="K20" s="161"/>
      <c r="L20" s="161"/>
      <c r="M20" s="161">
        <v>18090</v>
      </c>
      <c r="N20" s="367">
        <v>30000</v>
      </c>
      <c r="O20" s="229"/>
      <c r="P20" s="229">
        <f t="shared" si="5"/>
        <v>30000</v>
      </c>
      <c r="Q20" s="417"/>
      <c r="R20" s="354"/>
      <c r="S20" s="340"/>
      <c r="T20" s="338"/>
      <c r="U20" s="428"/>
      <c r="V20" s="340"/>
    </row>
    <row r="21" spans="1:22" ht="14.1" customHeight="1" x14ac:dyDescent="0.25">
      <c r="A21" s="44"/>
      <c r="B21" s="45"/>
      <c r="C21" s="46" t="s">
        <v>42</v>
      </c>
      <c r="D21" s="20">
        <v>12586</v>
      </c>
      <c r="E21" s="160">
        <v>8000</v>
      </c>
      <c r="F21" s="20"/>
      <c r="G21" s="289"/>
      <c r="H21" s="160">
        <f t="shared" si="2"/>
        <v>8000</v>
      </c>
      <c r="I21" s="213"/>
      <c r="J21" s="161"/>
      <c r="K21" s="161"/>
      <c r="L21" s="161">
        <v>8000</v>
      </c>
      <c r="M21" s="161">
        <v>15314.92</v>
      </c>
      <c r="N21" s="367">
        <v>8000</v>
      </c>
      <c r="O21" s="229"/>
      <c r="P21" s="229">
        <f t="shared" si="5"/>
        <v>8000</v>
      </c>
      <c r="Q21" s="417"/>
      <c r="R21" s="347"/>
      <c r="S21" s="340"/>
      <c r="T21" s="338"/>
      <c r="U21" s="419"/>
      <c r="V21" s="340"/>
    </row>
    <row r="22" spans="1:22" ht="14.1" customHeight="1" x14ac:dyDescent="0.25">
      <c r="A22" s="44"/>
      <c r="B22" s="45"/>
      <c r="C22" s="46" t="s">
        <v>43</v>
      </c>
      <c r="D22" s="20">
        <v>23760</v>
      </c>
      <c r="E22" s="160">
        <v>22000</v>
      </c>
      <c r="F22" s="20"/>
      <c r="G22" s="289"/>
      <c r="H22" s="160">
        <f t="shared" si="2"/>
        <v>22000</v>
      </c>
      <c r="I22" s="213"/>
      <c r="J22" s="161"/>
      <c r="K22" s="161"/>
      <c r="L22" s="161">
        <v>22000</v>
      </c>
      <c r="M22" s="161">
        <v>16362</v>
      </c>
      <c r="N22" s="367">
        <v>22000</v>
      </c>
      <c r="O22" s="229"/>
      <c r="P22" s="229">
        <f t="shared" si="5"/>
        <v>22000</v>
      </c>
      <c r="Q22" s="417"/>
      <c r="R22" s="347"/>
      <c r="S22" s="192"/>
      <c r="T22" s="336"/>
      <c r="U22" s="419"/>
      <c r="V22" s="340"/>
    </row>
    <row r="23" spans="1:22" ht="14.1" customHeight="1" x14ac:dyDescent="0.25">
      <c r="A23" s="44"/>
      <c r="B23" s="45"/>
      <c r="C23" s="46" t="s">
        <v>44</v>
      </c>
      <c r="D23" s="20">
        <v>62797</v>
      </c>
      <c r="E23" s="160">
        <v>66590</v>
      </c>
      <c r="F23" s="20"/>
      <c r="G23" s="289"/>
      <c r="H23" s="160">
        <f t="shared" si="2"/>
        <v>67277</v>
      </c>
      <c r="I23" s="213">
        <v>687</v>
      </c>
      <c r="J23" s="161">
        <v>-11200</v>
      </c>
      <c r="K23" s="161">
        <v>-35000</v>
      </c>
      <c r="L23" s="161">
        <v>334257</v>
      </c>
      <c r="M23" s="161">
        <v>240750</v>
      </c>
      <c r="N23" s="367">
        <v>61558</v>
      </c>
      <c r="O23" s="229"/>
      <c r="P23" s="229">
        <f t="shared" si="5"/>
        <v>61558</v>
      </c>
      <c r="Q23" s="416"/>
      <c r="R23" s="348"/>
      <c r="S23" s="355"/>
      <c r="T23" s="336"/>
      <c r="U23" s="419"/>
      <c r="V23" s="340"/>
    </row>
    <row r="24" spans="1:22" ht="14.1" customHeight="1" x14ac:dyDescent="0.25">
      <c r="A24" s="44"/>
      <c r="B24" s="45"/>
      <c r="C24" s="46" t="s">
        <v>45</v>
      </c>
      <c r="D24" s="20">
        <v>186690</v>
      </c>
      <c r="E24" s="160">
        <v>126513</v>
      </c>
      <c r="F24" s="20"/>
      <c r="G24" s="289"/>
      <c r="H24" s="160">
        <f t="shared" si="2"/>
        <v>127826</v>
      </c>
      <c r="I24" s="213">
        <v>1313</v>
      </c>
      <c r="J24" s="161">
        <v>-21300</v>
      </c>
      <c r="K24" s="161"/>
      <c r="L24" s="161"/>
      <c r="M24" s="161"/>
      <c r="N24" s="367">
        <v>116400</v>
      </c>
      <c r="O24" s="229"/>
      <c r="P24" s="229">
        <f t="shared" si="5"/>
        <v>116400</v>
      </c>
      <c r="Q24" s="417"/>
      <c r="R24" s="347"/>
      <c r="S24" s="192"/>
      <c r="T24" s="336"/>
      <c r="U24" s="419"/>
      <c r="V24" s="340"/>
    </row>
    <row r="25" spans="1:22" ht="14.1" customHeight="1" x14ac:dyDescent="0.25">
      <c r="A25" s="30" t="s">
        <v>46</v>
      </c>
      <c r="B25" s="45"/>
      <c r="C25" s="46" t="s">
        <v>47</v>
      </c>
      <c r="D25" s="20"/>
      <c r="E25" s="160">
        <v>106000</v>
      </c>
      <c r="F25" s="20"/>
      <c r="G25" s="289"/>
      <c r="H25" s="160">
        <f t="shared" si="2"/>
        <v>107642</v>
      </c>
      <c r="I25" s="213">
        <v>1642</v>
      </c>
      <c r="J25" s="161">
        <v>-17940</v>
      </c>
      <c r="K25" s="161"/>
      <c r="L25" s="161"/>
      <c r="M25" s="161"/>
      <c r="N25" s="367">
        <v>106000</v>
      </c>
      <c r="O25" s="229"/>
      <c r="P25" s="229">
        <f t="shared" si="5"/>
        <v>106000</v>
      </c>
      <c r="Q25" s="417"/>
      <c r="R25" s="347"/>
      <c r="S25" s="340"/>
      <c r="T25" s="338"/>
      <c r="U25" s="419"/>
      <c r="V25" s="340"/>
    </row>
    <row r="26" spans="1:22" ht="14.1" customHeight="1" x14ac:dyDescent="0.25">
      <c r="A26" s="30"/>
      <c r="B26" s="45"/>
      <c r="C26" s="46" t="s">
        <v>48</v>
      </c>
      <c r="D26" s="20">
        <v>21254</v>
      </c>
      <c r="E26" s="160">
        <v>74649</v>
      </c>
      <c r="F26" s="20"/>
      <c r="G26" s="289"/>
      <c r="H26" s="160">
        <f t="shared" si="2"/>
        <v>78490</v>
      </c>
      <c r="I26" s="213">
        <v>3841</v>
      </c>
      <c r="J26" s="161">
        <v>-13000</v>
      </c>
      <c r="K26" s="161"/>
      <c r="L26" s="161"/>
      <c r="M26" s="161"/>
      <c r="N26" s="367">
        <v>78490</v>
      </c>
      <c r="O26" s="229"/>
      <c r="P26" s="229">
        <f t="shared" si="5"/>
        <v>78490</v>
      </c>
      <c r="Q26" s="417"/>
      <c r="R26" s="347"/>
      <c r="S26" s="341"/>
      <c r="T26" s="338"/>
      <c r="U26" s="419"/>
      <c r="V26" s="340"/>
    </row>
    <row r="27" spans="1:22" ht="14.1" customHeight="1" x14ac:dyDescent="0.25">
      <c r="A27" s="30"/>
      <c r="B27" s="45"/>
      <c r="C27" s="46" t="s">
        <v>49</v>
      </c>
      <c r="D27" s="20">
        <v>9286</v>
      </c>
      <c r="E27" s="160">
        <v>13225</v>
      </c>
      <c r="F27" s="20"/>
      <c r="G27" s="289"/>
      <c r="H27" s="160">
        <f t="shared" si="2"/>
        <v>13362</v>
      </c>
      <c r="I27" s="213">
        <v>137</v>
      </c>
      <c r="J27" s="161">
        <v>-2500</v>
      </c>
      <c r="K27" s="161"/>
      <c r="L27" s="161"/>
      <c r="M27" s="161">
        <v>8628</v>
      </c>
      <c r="N27" s="367">
        <v>16438</v>
      </c>
      <c r="O27" s="229"/>
      <c r="P27" s="229">
        <f t="shared" si="5"/>
        <v>16438</v>
      </c>
      <c r="Q27" s="416"/>
      <c r="R27" s="349"/>
      <c r="S27" s="340"/>
      <c r="T27" s="338"/>
      <c r="U27" s="419"/>
      <c r="V27" s="340"/>
    </row>
    <row r="28" spans="1:22" ht="14.1" customHeight="1" x14ac:dyDescent="0.25">
      <c r="A28" s="30"/>
      <c r="B28" s="45"/>
      <c r="C28" s="46" t="s">
        <v>50</v>
      </c>
      <c r="D28" s="20">
        <v>34003</v>
      </c>
      <c r="E28" s="160">
        <v>54100</v>
      </c>
      <c r="F28" s="20"/>
      <c r="G28" s="289"/>
      <c r="H28" s="160">
        <f t="shared" si="2"/>
        <v>54100</v>
      </c>
      <c r="I28" s="294"/>
      <c r="J28" s="214">
        <v>-13500</v>
      </c>
      <c r="K28" s="214"/>
      <c r="L28" s="214"/>
      <c r="M28" s="214">
        <v>38991</v>
      </c>
      <c r="N28" s="367">
        <v>54100</v>
      </c>
      <c r="O28" s="229"/>
      <c r="P28" s="229">
        <f t="shared" si="5"/>
        <v>54100</v>
      </c>
      <c r="Q28" s="417"/>
      <c r="R28" s="347"/>
      <c r="S28" s="340"/>
      <c r="T28" s="429"/>
      <c r="U28" s="428"/>
      <c r="V28" s="340"/>
    </row>
    <row r="29" spans="1:22" ht="14.1" customHeight="1" x14ac:dyDescent="0.25">
      <c r="A29" s="30"/>
      <c r="B29" s="45"/>
      <c r="C29" s="46" t="s">
        <v>51</v>
      </c>
      <c r="D29" s="20">
        <v>59129</v>
      </c>
      <c r="E29" s="160">
        <v>35000</v>
      </c>
      <c r="F29" s="56"/>
      <c r="G29" s="289"/>
      <c r="H29" s="160">
        <f t="shared" si="2"/>
        <v>35000</v>
      </c>
      <c r="I29" s="213"/>
      <c r="J29" s="161"/>
      <c r="K29" s="161">
        <v>-23000</v>
      </c>
      <c r="L29" s="161">
        <v>30000</v>
      </c>
      <c r="M29" s="161">
        <v>36864</v>
      </c>
      <c r="N29" s="367">
        <v>35000</v>
      </c>
      <c r="O29" s="229"/>
      <c r="P29" s="229">
        <f t="shared" si="5"/>
        <v>35000</v>
      </c>
      <c r="Q29" s="417"/>
      <c r="S29" s="340"/>
      <c r="T29" s="338"/>
      <c r="U29" s="419"/>
      <c r="V29" s="340"/>
    </row>
    <row r="30" spans="1:22" ht="14.1" customHeight="1" x14ac:dyDescent="0.25">
      <c r="A30" s="30"/>
      <c r="B30" s="45"/>
      <c r="C30" s="46" t="s">
        <v>52</v>
      </c>
      <c r="D30" s="20">
        <v>12865</v>
      </c>
      <c r="E30" s="160">
        <v>9000</v>
      </c>
      <c r="F30" s="56"/>
      <c r="G30" s="289"/>
      <c r="H30" s="160">
        <f t="shared" si="2"/>
        <v>9000</v>
      </c>
      <c r="I30" s="213"/>
      <c r="J30" s="161"/>
      <c r="K30" s="161"/>
      <c r="L30" s="161">
        <v>9000</v>
      </c>
      <c r="M30" s="161">
        <v>8591.5</v>
      </c>
      <c r="N30" s="367">
        <v>9000</v>
      </c>
      <c r="O30" s="229"/>
      <c r="P30" s="229">
        <f t="shared" si="5"/>
        <v>9000</v>
      </c>
      <c r="Q30" s="417"/>
      <c r="S30" s="340"/>
      <c r="T30" s="429"/>
      <c r="U30" s="419"/>
      <c r="V30" s="340"/>
    </row>
    <row r="31" spans="1:22" ht="14.1" customHeight="1" x14ac:dyDescent="0.25">
      <c r="A31" s="30"/>
      <c r="B31" s="45"/>
      <c r="C31" s="46" t="s">
        <v>53</v>
      </c>
      <c r="D31" s="20">
        <v>1821</v>
      </c>
      <c r="E31" s="160"/>
      <c r="F31" s="56"/>
      <c r="G31" s="289"/>
      <c r="H31" s="160">
        <f t="shared" si="2"/>
        <v>0</v>
      </c>
      <c r="I31" s="213"/>
      <c r="J31" s="161"/>
      <c r="K31" s="161"/>
      <c r="L31" s="161"/>
      <c r="M31" s="161">
        <v>451</v>
      </c>
      <c r="N31" s="367">
        <v>0</v>
      </c>
      <c r="O31" s="229"/>
      <c r="P31" s="229">
        <f t="shared" si="5"/>
        <v>0</v>
      </c>
      <c r="Q31" s="417"/>
      <c r="S31" s="340"/>
      <c r="T31" s="429"/>
      <c r="U31" s="419"/>
      <c r="V31" s="340"/>
    </row>
    <row r="32" spans="1:22" ht="14.1" customHeight="1" x14ac:dyDescent="0.25">
      <c r="A32" s="30"/>
      <c r="B32" s="45"/>
      <c r="C32" s="46" t="s">
        <v>54</v>
      </c>
      <c r="D32" s="20"/>
      <c r="E32" s="160"/>
      <c r="F32" s="56"/>
      <c r="G32" s="289"/>
      <c r="H32" s="160"/>
      <c r="I32" s="213"/>
      <c r="J32" s="161">
        <v>5000</v>
      </c>
      <c r="K32" s="161"/>
      <c r="L32" s="161">
        <v>5000</v>
      </c>
      <c r="M32" s="161">
        <v>5175</v>
      </c>
      <c r="N32" s="367">
        <v>0</v>
      </c>
      <c r="O32" s="229"/>
      <c r="P32" s="229">
        <f t="shared" si="5"/>
        <v>0</v>
      </c>
      <c r="Q32" s="417"/>
      <c r="S32" s="340"/>
      <c r="T32" s="429"/>
      <c r="U32" s="419"/>
      <c r="V32" s="340"/>
    </row>
    <row r="33" spans="1:29" ht="14.1" customHeight="1" x14ac:dyDescent="0.25">
      <c r="A33" s="30"/>
      <c r="B33" s="45"/>
      <c r="C33" s="46" t="s">
        <v>55</v>
      </c>
      <c r="D33" s="20">
        <v>29867</v>
      </c>
      <c r="E33" s="160">
        <v>25000</v>
      </c>
      <c r="F33" s="20"/>
      <c r="G33" s="289"/>
      <c r="H33" s="160">
        <f t="shared" si="2"/>
        <v>25000</v>
      </c>
      <c r="I33" s="213"/>
      <c r="J33" s="161">
        <v>-5000</v>
      </c>
      <c r="K33" s="161"/>
      <c r="L33" s="161">
        <v>2000</v>
      </c>
      <c r="M33" s="161">
        <v>2242</v>
      </c>
      <c r="N33" s="369">
        <v>25000</v>
      </c>
      <c r="O33" s="230"/>
      <c r="P33" s="227">
        <f t="shared" si="5"/>
        <v>25000</v>
      </c>
      <c r="Q33" s="417"/>
      <c r="S33" s="340"/>
      <c r="T33" s="429"/>
      <c r="U33" s="419"/>
      <c r="V33" s="340"/>
    </row>
    <row r="34" spans="1:29" s="2" customFormat="1" ht="14.1" customHeight="1" x14ac:dyDescent="0.25">
      <c r="A34" s="57" t="s">
        <v>56</v>
      </c>
      <c r="B34" s="51">
        <v>3221</v>
      </c>
      <c r="C34" s="52" t="s">
        <v>57</v>
      </c>
      <c r="D34" s="21">
        <f>SUM(D35:D41)</f>
        <v>10132</v>
      </c>
      <c r="E34" s="156">
        <f>+E35+E36+E37+E39+E40</f>
        <v>10100</v>
      </c>
      <c r="F34" s="21">
        <f>+F35+F36+F37</f>
        <v>0</v>
      </c>
      <c r="G34" s="289"/>
      <c r="H34" s="160">
        <f t="shared" si="2"/>
        <v>10100</v>
      </c>
      <c r="I34" s="211">
        <f>+I35+I36+I37</f>
        <v>0</v>
      </c>
      <c r="J34" s="190">
        <f>SUM(J35:J41)</f>
        <v>-728</v>
      </c>
      <c r="K34" s="190">
        <f>SUM(K35:K41)</f>
        <v>0</v>
      </c>
      <c r="L34" s="190">
        <f t="shared" ref="L34:M34" si="6">SUM(L35:L41)</f>
        <v>9372</v>
      </c>
      <c r="M34" s="190">
        <f t="shared" si="6"/>
        <v>7144</v>
      </c>
      <c r="N34" s="368">
        <f>+N35+N36+N37+N39+N40+N41</f>
        <v>9800</v>
      </c>
      <c r="O34" s="368">
        <f>+O35+O36+O37+O38+O39+O40+O41</f>
        <v>2000</v>
      </c>
      <c r="P34" s="227">
        <f>+O34+N34</f>
        <v>11800</v>
      </c>
      <c r="Q34" s="417"/>
      <c r="R34" s="182"/>
      <c r="S34" s="338"/>
      <c r="T34" s="338"/>
      <c r="U34" s="419"/>
      <c r="V34" s="338"/>
      <c r="W34" s="203"/>
      <c r="X34" s="203"/>
      <c r="Y34" s="203"/>
      <c r="Z34" s="203"/>
      <c r="AA34" s="203"/>
      <c r="AB34" s="203"/>
      <c r="AC34" s="203"/>
    </row>
    <row r="35" spans="1:29" ht="14.1" customHeight="1" x14ac:dyDescent="0.25">
      <c r="A35" s="30"/>
      <c r="B35" s="58"/>
      <c r="C35" s="46" t="s">
        <v>58</v>
      </c>
      <c r="D35" s="20">
        <v>1720</v>
      </c>
      <c r="E35" s="160">
        <v>3000</v>
      </c>
      <c r="F35" s="56"/>
      <c r="G35" s="289"/>
      <c r="H35" s="160">
        <f t="shared" si="2"/>
        <v>3000</v>
      </c>
      <c r="I35" s="213"/>
      <c r="J35" s="161">
        <v>0</v>
      </c>
      <c r="K35" s="161"/>
      <c r="L35" s="161">
        <v>3000</v>
      </c>
      <c r="M35" s="161">
        <v>1913</v>
      </c>
      <c r="N35" s="367">
        <v>2500</v>
      </c>
      <c r="O35" s="229"/>
      <c r="P35" s="229">
        <f>+O35+N35</f>
        <v>2500</v>
      </c>
      <c r="Q35" s="417"/>
      <c r="S35" s="340"/>
      <c r="T35" s="338"/>
      <c r="U35" s="419"/>
      <c r="V35" s="340"/>
    </row>
    <row r="36" spans="1:29" ht="14.1" customHeight="1" x14ac:dyDescent="0.25">
      <c r="A36" s="30"/>
      <c r="B36" s="58"/>
      <c r="C36" s="46" t="s">
        <v>59</v>
      </c>
      <c r="D36" s="20">
        <v>4910</v>
      </c>
      <c r="E36" s="160">
        <v>4800</v>
      </c>
      <c r="F36" s="56"/>
      <c r="G36" s="289"/>
      <c r="H36" s="160">
        <f t="shared" si="2"/>
        <v>4800</v>
      </c>
      <c r="I36" s="213"/>
      <c r="J36" s="161">
        <v>-800</v>
      </c>
      <c r="K36" s="161"/>
      <c r="L36" s="161">
        <v>4000</v>
      </c>
      <c r="M36" s="161">
        <v>2613</v>
      </c>
      <c r="N36" s="369">
        <v>4800</v>
      </c>
      <c r="O36" s="230"/>
      <c r="P36" s="229">
        <f t="shared" ref="P36:P41" si="7">+O36+N36</f>
        <v>4800</v>
      </c>
      <c r="Q36" s="417"/>
      <c r="S36" s="340"/>
      <c r="T36" s="338"/>
      <c r="U36" s="419"/>
      <c r="V36" s="340"/>
    </row>
    <row r="37" spans="1:29" ht="14.1" customHeight="1" x14ac:dyDescent="0.25">
      <c r="A37" s="30"/>
      <c r="B37" s="58"/>
      <c r="C37" s="46" t="s">
        <v>60</v>
      </c>
      <c r="D37" s="20">
        <v>1755</v>
      </c>
      <c r="E37" s="160">
        <v>2300</v>
      </c>
      <c r="F37" s="20"/>
      <c r="G37" s="289"/>
      <c r="H37" s="160">
        <f t="shared" si="2"/>
        <v>2300</v>
      </c>
      <c r="I37" s="213"/>
      <c r="J37" s="161">
        <v>-300</v>
      </c>
      <c r="K37" s="161"/>
      <c r="L37" s="161">
        <v>2000</v>
      </c>
      <c r="M37" s="161">
        <v>951</v>
      </c>
      <c r="N37" s="369">
        <v>2500</v>
      </c>
      <c r="O37" s="230"/>
      <c r="P37" s="229">
        <f t="shared" si="7"/>
        <v>2500</v>
      </c>
      <c r="Q37" s="417"/>
      <c r="S37" s="340"/>
      <c r="T37" s="338"/>
      <c r="U37" s="419"/>
      <c r="V37" s="340"/>
    </row>
    <row r="38" spans="1:29" ht="14.1" customHeight="1" x14ac:dyDescent="0.25">
      <c r="A38" s="30"/>
      <c r="B38" s="58"/>
      <c r="C38" s="46" t="s">
        <v>722</v>
      </c>
      <c r="D38" s="20"/>
      <c r="E38" s="160"/>
      <c r="F38" s="20"/>
      <c r="G38" s="289"/>
      <c r="H38" s="160"/>
      <c r="I38" s="213"/>
      <c r="J38" s="161"/>
      <c r="K38" s="161"/>
      <c r="L38" s="161"/>
      <c r="M38" s="161"/>
      <c r="N38" s="369"/>
      <c r="O38" s="230">
        <v>2000</v>
      </c>
      <c r="P38" s="229">
        <f t="shared" si="7"/>
        <v>2000</v>
      </c>
      <c r="Q38" s="417"/>
      <c r="S38" s="340"/>
      <c r="T38" s="338"/>
      <c r="U38" s="419"/>
      <c r="V38" s="340"/>
    </row>
    <row r="39" spans="1:29" ht="14.1" customHeight="1" x14ac:dyDescent="0.25">
      <c r="A39" s="30"/>
      <c r="B39" s="58"/>
      <c r="C39" s="46" t="s">
        <v>61</v>
      </c>
      <c r="D39" s="20">
        <v>1039</v>
      </c>
      <c r="E39" s="160"/>
      <c r="F39" s="20"/>
      <c r="G39" s="289"/>
      <c r="H39" s="160">
        <f t="shared" si="2"/>
        <v>0</v>
      </c>
      <c r="I39" s="213"/>
      <c r="J39" s="161"/>
      <c r="K39" s="161"/>
      <c r="L39" s="161"/>
      <c r="M39" s="161">
        <v>1172</v>
      </c>
      <c r="N39" s="367">
        <v>0</v>
      </c>
      <c r="O39" s="229"/>
      <c r="P39" s="229">
        <f t="shared" si="7"/>
        <v>0</v>
      </c>
      <c r="Q39" s="417"/>
      <c r="S39" s="340"/>
      <c r="T39" s="338"/>
      <c r="U39" s="419"/>
      <c r="V39" s="340"/>
    </row>
    <row r="40" spans="1:29" ht="14.1" customHeight="1" x14ac:dyDescent="0.25">
      <c r="A40" s="30"/>
      <c r="B40" s="58"/>
      <c r="C40" s="46" t="s">
        <v>51</v>
      </c>
      <c r="D40" s="20">
        <v>197</v>
      </c>
      <c r="E40" s="160"/>
      <c r="F40" s="20"/>
      <c r="G40" s="289">
        <f t="shared" ref="G40:G75" si="8">F40-E40</f>
        <v>0</v>
      </c>
      <c r="H40" s="160">
        <f t="shared" si="2"/>
        <v>0</v>
      </c>
      <c r="I40" s="213"/>
      <c r="J40" s="161"/>
      <c r="K40" s="161"/>
      <c r="L40" s="161"/>
      <c r="M40" s="161"/>
      <c r="N40" s="367">
        <v>0</v>
      </c>
      <c r="O40" s="229"/>
      <c r="P40" s="229">
        <f t="shared" si="7"/>
        <v>0</v>
      </c>
      <c r="Q40" s="417"/>
      <c r="S40" s="340"/>
      <c r="T40" s="338"/>
      <c r="U40" s="419"/>
      <c r="V40" s="340"/>
    </row>
    <row r="41" spans="1:29" ht="14.1" customHeight="1" x14ac:dyDescent="0.25">
      <c r="A41" s="30"/>
      <c r="B41" s="58"/>
      <c r="C41" s="46" t="s">
        <v>62</v>
      </c>
      <c r="D41" s="20">
        <v>511</v>
      </c>
      <c r="E41" s="160"/>
      <c r="F41" s="20"/>
      <c r="G41" s="289"/>
      <c r="H41" s="160">
        <f t="shared" si="2"/>
        <v>0</v>
      </c>
      <c r="I41" s="213"/>
      <c r="J41" s="161">
        <v>372</v>
      </c>
      <c r="K41" s="161"/>
      <c r="L41" s="161">
        <v>372</v>
      </c>
      <c r="M41" s="161">
        <v>495</v>
      </c>
      <c r="N41" s="367">
        <v>0</v>
      </c>
      <c r="O41" s="229"/>
      <c r="P41" s="229">
        <f t="shared" si="7"/>
        <v>0</v>
      </c>
      <c r="Q41" s="417"/>
      <c r="S41" s="340"/>
      <c r="T41" s="338"/>
      <c r="U41" s="419"/>
      <c r="V41" s="340"/>
    </row>
    <row r="42" spans="1:29" s="2" customFormat="1" ht="14.1" customHeight="1" x14ac:dyDescent="0.25">
      <c r="A42" s="57">
        <v>3222</v>
      </c>
      <c r="B42" s="51">
        <v>3222</v>
      </c>
      <c r="C42" s="52" t="s">
        <v>63</v>
      </c>
      <c r="D42" s="21">
        <f>SUM(D43:D49)</f>
        <v>96458</v>
      </c>
      <c r="E42" s="156">
        <f>+E43+E44+E45+E47+E48+E49</f>
        <v>105500</v>
      </c>
      <c r="F42" s="21">
        <f>+F43+F44+F45+F47+F48</f>
        <v>0</v>
      </c>
      <c r="G42" s="289"/>
      <c r="H42" s="160">
        <f t="shared" si="2"/>
        <v>105500</v>
      </c>
      <c r="I42" s="211">
        <f>+I43+I44+I45+I47+I48</f>
        <v>0</v>
      </c>
      <c r="J42" s="190">
        <f>SUM(J43:J49)</f>
        <v>-16250</v>
      </c>
      <c r="K42" s="190">
        <f>SUM(K43:K49)</f>
        <v>0</v>
      </c>
      <c r="L42" s="190">
        <f t="shared" ref="L42:M42" si="9">SUM(L43:L49)</f>
        <v>89250</v>
      </c>
      <c r="M42" s="190">
        <f t="shared" si="9"/>
        <v>87334</v>
      </c>
      <c r="N42" s="368">
        <f>+N43+N44+N45+N46+N47+N48+N49</f>
        <v>103850</v>
      </c>
      <c r="O42" s="227">
        <f>+O43+O44+O45+O46+O47+O48+O49</f>
        <v>2500</v>
      </c>
      <c r="P42" s="227">
        <f>+O42+N42</f>
        <v>106350</v>
      </c>
      <c r="Q42" s="417"/>
      <c r="R42" s="182"/>
      <c r="S42" s="338"/>
      <c r="T42" s="338"/>
      <c r="U42" s="419"/>
      <c r="V42" s="338"/>
      <c r="W42" s="203"/>
      <c r="X42" s="203"/>
      <c r="Y42" s="203"/>
      <c r="Z42" s="203"/>
      <c r="AA42" s="203"/>
      <c r="AB42" s="203"/>
      <c r="AC42" s="203"/>
    </row>
    <row r="43" spans="1:29" ht="14.1" customHeight="1" x14ac:dyDescent="0.25">
      <c r="A43" s="44"/>
      <c r="B43" s="45"/>
      <c r="C43" s="46" t="s">
        <v>64</v>
      </c>
      <c r="D43" s="20">
        <v>19270</v>
      </c>
      <c r="E43" s="160">
        <v>20000</v>
      </c>
      <c r="F43" s="20"/>
      <c r="G43" s="289"/>
      <c r="H43" s="160">
        <f t="shared" si="2"/>
        <v>20000</v>
      </c>
      <c r="I43" s="213"/>
      <c r="J43" s="161">
        <v>-5000</v>
      </c>
      <c r="K43" s="161"/>
      <c r="L43" s="161">
        <v>15000</v>
      </c>
      <c r="M43" s="161">
        <v>17328</v>
      </c>
      <c r="N43" s="367">
        <v>43350</v>
      </c>
      <c r="O43" s="229"/>
      <c r="P43" s="229">
        <f>+O43+N43</f>
        <v>43350</v>
      </c>
      <c r="Q43" s="417"/>
      <c r="R43" s="347"/>
      <c r="S43" s="340"/>
      <c r="T43" s="338"/>
      <c r="U43" s="419"/>
      <c r="V43" s="340"/>
    </row>
    <row r="44" spans="1:29" ht="14.1" customHeight="1" x14ac:dyDescent="0.25">
      <c r="A44" s="44"/>
      <c r="B44" s="45"/>
      <c r="C44" s="46" t="s">
        <v>65</v>
      </c>
      <c r="D44" s="20">
        <v>20694</v>
      </c>
      <c r="E44" s="160">
        <v>25000</v>
      </c>
      <c r="F44" s="20"/>
      <c r="G44" s="289"/>
      <c r="H44" s="160">
        <f t="shared" si="2"/>
        <v>25000</v>
      </c>
      <c r="I44" s="213"/>
      <c r="J44" s="161">
        <v>0</v>
      </c>
      <c r="K44" s="161"/>
      <c r="L44" s="161">
        <v>25000</v>
      </c>
      <c r="M44" s="161">
        <v>17127</v>
      </c>
      <c r="N44" s="367">
        <v>25000</v>
      </c>
      <c r="O44" s="229"/>
      <c r="P44" s="229">
        <f t="shared" ref="P44:P49" si="10">+O44+N44</f>
        <v>25000</v>
      </c>
      <c r="Q44" s="417"/>
      <c r="S44" s="340"/>
      <c r="T44" s="338"/>
      <c r="U44" s="419"/>
      <c r="V44" s="340"/>
    </row>
    <row r="45" spans="1:29" ht="14.1" customHeight="1" x14ac:dyDescent="0.25">
      <c r="A45" s="44"/>
      <c r="B45" s="45"/>
      <c r="C45" s="46" t="s">
        <v>66</v>
      </c>
      <c r="D45" s="20">
        <v>16511</v>
      </c>
      <c r="E45" s="160">
        <v>18000</v>
      </c>
      <c r="F45" s="20"/>
      <c r="G45" s="289"/>
      <c r="H45" s="160">
        <f t="shared" si="2"/>
        <v>18000</v>
      </c>
      <c r="I45" s="213"/>
      <c r="J45" s="161">
        <v>0</v>
      </c>
      <c r="K45" s="161"/>
      <c r="L45" s="161"/>
      <c r="M45" s="161"/>
      <c r="N45" s="367">
        <v>18000</v>
      </c>
      <c r="O45" s="229"/>
      <c r="P45" s="229">
        <f t="shared" si="10"/>
        <v>18000</v>
      </c>
      <c r="Q45" s="417"/>
      <c r="S45" s="340"/>
      <c r="T45" s="338"/>
      <c r="U45" s="419"/>
      <c r="V45" s="340"/>
    </row>
    <row r="46" spans="1:29" ht="14.1" customHeight="1" x14ac:dyDescent="0.25">
      <c r="A46" s="44"/>
      <c r="B46" s="45"/>
      <c r="C46" s="46" t="s">
        <v>67</v>
      </c>
      <c r="D46" s="20"/>
      <c r="E46" s="160"/>
      <c r="F46" s="20"/>
      <c r="G46" s="289"/>
      <c r="H46" s="160"/>
      <c r="I46" s="213"/>
      <c r="J46" s="161"/>
      <c r="K46" s="161"/>
      <c r="L46" s="161">
        <v>18000</v>
      </c>
      <c r="M46" s="161">
        <v>12937</v>
      </c>
      <c r="N46" s="367">
        <v>10000</v>
      </c>
      <c r="O46" s="229"/>
      <c r="P46" s="229">
        <f t="shared" si="10"/>
        <v>10000</v>
      </c>
      <c r="Q46" s="417"/>
      <c r="S46" s="340"/>
      <c r="T46" s="338"/>
      <c r="U46" s="419"/>
      <c r="V46" s="340"/>
    </row>
    <row r="47" spans="1:29" ht="14.1" customHeight="1" x14ac:dyDescent="0.25">
      <c r="A47" s="44"/>
      <c r="B47" s="45"/>
      <c r="C47" s="46" t="s">
        <v>68</v>
      </c>
      <c r="D47" s="20">
        <v>35296</v>
      </c>
      <c r="E47" s="160">
        <v>40000</v>
      </c>
      <c r="F47" s="20"/>
      <c r="G47" s="289"/>
      <c r="H47" s="160">
        <f t="shared" si="2"/>
        <v>40000</v>
      </c>
      <c r="I47" s="213"/>
      <c r="J47" s="161">
        <v>-10000</v>
      </c>
      <c r="K47" s="161"/>
      <c r="L47" s="161">
        <v>30000</v>
      </c>
      <c r="M47" s="161">
        <v>37314</v>
      </c>
      <c r="N47" s="367">
        <v>5000</v>
      </c>
      <c r="O47" s="229"/>
      <c r="P47" s="229">
        <f t="shared" si="10"/>
        <v>5000</v>
      </c>
      <c r="Q47" s="417"/>
      <c r="S47" s="340"/>
      <c r="T47" s="338"/>
      <c r="U47" s="419"/>
      <c r="V47" s="340"/>
    </row>
    <row r="48" spans="1:29" ht="14.1" customHeight="1" x14ac:dyDescent="0.25">
      <c r="A48" s="44"/>
      <c r="B48" s="45"/>
      <c r="C48" s="46" t="s">
        <v>69</v>
      </c>
      <c r="D48" s="20">
        <v>2463</v>
      </c>
      <c r="E48" s="160">
        <v>2500</v>
      </c>
      <c r="F48" s="20"/>
      <c r="G48" s="289"/>
      <c r="H48" s="160">
        <f t="shared" si="2"/>
        <v>2500</v>
      </c>
      <c r="I48" s="213"/>
      <c r="J48" s="161">
        <v>-1250</v>
      </c>
      <c r="K48" s="161"/>
      <c r="L48" s="161">
        <v>1250</v>
      </c>
      <c r="M48" s="161">
        <v>873</v>
      </c>
      <c r="N48" s="367">
        <v>2500</v>
      </c>
      <c r="O48" s="229"/>
      <c r="P48" s="229">
        <f t="shared" si="10"/>
        <v>2500</v>
      </c>
      <c r="Q48" s="417"/>
      <c r="S48" s="340"/>
      <c r="T48" s="338"/>
      <c r="U48" s="419"/>
      <c r="V48" s="340"/>
    </row>
    <row r="49" spans="1:29" ht="14.1" customHeight="1" x14ac:dyDescent="0.25">
      <c r="A49" s="44"/>
      <c r="B49" s="45"/>
      <c r="C49" s="46" t="s">
        <v>746</v>
      </c>
      <c r="D49" s="20">
        <v>2224</v>
      </c>
      <c r="E49" s="160"/>
      <c r="F49" s="20"/>
      <c r="G49" s="289">
        <f t="shared" si="8"/>
        <v>0</v>
      </c>
      <c r="H49" s="160">
        <f t="shared" si="2"/>
        <v>0</v>
      </c>
      <c r="I49" s="213"/>
      <c r="J49" s="161"/>
      <c r="K49" s="161"/>
      <c r="L49" s="161"/>
      <c r="M49" s="161">
        <v>1755</v>
      </c>
      <c r="N49" s="367">
        <v>0</v>
      </c>
      <c r="O49" s="229">
        <v>2500</v>
      </c>
      <c r="P49" s="229">
        <f t="shared" si="10"/>
        <v>2500</v>
      </c>
      <c r="Q49" s="417"/>
      <c r="S49" s="340"/>
      <c r="T49" s="338"/>
      <c r="U49" s="419"/>
      <c r="V49" s="340"/>
    </row>
    <row r="50" spans="1:29" ht="14.1" customHeight="1" x14ac:dyDescent="0.25">
      <c r="A50" s="50">
        <v>3224</v>
      </c>
      <c r="B50" s="51">
        <v>3224</v>
      </c>
      <c r="C50" s="52" t="s">
        <v>70</v>
      </c>
      <c r="D50" s="21">
        <f>SUM(D51:D62)</f>
        <v>256809</v>
      </c>
      <c r="E50" s="156">
        <f>SUM(E51:E62)</f>
        <v>251812</v>
      </c>
      <c r="F50" s="21">
        <f>SUM(F51:F61)</f>
        <v>0</v>
      </c>
      <c r="G50" s="289"/>
      <c r="H50" s="160">
        <f t="shared" si="2"/>
        <v>289752</v>
      </c>
      <c r="I50" s="211">
        <f>SUM(I51:I61)</f>
        <v>37940</v>
      </c>
      <c r="J50" s="190">
        <f>SUM(J51:J61)</f>
        <v>-65000</v>
      </c>
      <c r="K50" s="190">
        <f>SUM(K51:K62)</f>
        <v>-40000</v>
      </c>
      <c r="L50" s="190">
        <f>SUM(L51:L62)</f>
        <v>184752</v>
      </c>
      <c r="M50" s="190">
        <f>SUM(M51:M62)</f>
        <v>169714</v>
      </c>
      <c r="N50" s="368">
        <f>+N51+N52+N53+N54+N55+N56+N57+N58+N59+N60+N61+N62</f>
        <v>59700</v>
      </c>
      <c r="O50" s="227">
        <f>+O51+O52+O53+O54+O55+O56+O57+O58+O59+O60+O61+O62</f>
        <v>0</v>
      </c>
      <c r="P50" s="227">
        <f>+O50+N50</f>
        <v>59700</v>
      </c>
      <c r="Q50" s="417"/>
      <c r="S50" s="340"/>
      <c r="T50" s="338"/>
      <c r="U50" s="419"/>
      <c r="V50" s="340"/>
    </row>
    <row r="51" spans="1:29" ht="14.1" customHeight="1" x14ac:dyDescent="0.25">
      <c r="A51" s="50"/>
      <c r="B51" s="51"/>
      <c r="C51" s="46" t="s">
        <v>71</v>
      </c>
      <c r="D51" s="20">
        <v>172384</v>
      </c>
      <c r="E51" s="160">
        <v>174000</v>
      </c>
      <c r="F51" s="20"/>
      <c r="G51" s="289"/>
      <c r="H51" s="160">
        <f t="shared" si="2"/>
        <v>204000</v>
      </c>
      <c r="I51" s="213">
        <v>30000</v>
      </c>
      <c r="J51" s="161">
        <v>-65000</v>
      </c>
      <c r="K51" s="161">
        <v>-40000</v>
      </c>
      <c r="L51" s="161">
        <v>99000</v>
      </c>
      <c r="M51" s="161">
        <v>98675</v>
      </c>
      <c r="N51" s="367">
        <v>0</v>
      </c>
      <c r="O51" s="229"/>
      <c r="P51" s="229">
        <f>+O51+N51</f>
        <v>0</v>
      </c>
      <c r="Q51" s="417"/>
      <c r="S51" s="340"/>
      <c r="T51" s="338"/>
      <c r="U51" s="419"/>
      <c r="V51" s="340"/>
    </row>
    <row r="52" spans="1:29" ht="14.1" customHeight="1" x14ac:dyDescent="0.25">
      <c r="A52" s="50"/>
      <c r="B52" s="51"/>
      <c r="C52" s="46" t="s">
        <v>72</v>
      </c>
      <c r="D52" s="20">
        <v>9434</v>
      </c>
      <c r="E52" s="160">
        <v>7500</v>
      </c>
      <c r="F52" s="20"/>
      <c r="G52" s="289"/>
      <c r="H52" s="160">
        <f t="shared" si="2"/>
        <v>10000</v>
      </c>
      <c r="I52" s="213">
        <v>2500</v>
      </c>
      <c r="J52" s="161"/>
      <c r="K52" s="161"/>
      <c r="L52" s="161">
        <v>10000</v>
      </c>
      <c r="M52" s="161">
        <v>6216</v>
      </c>
      <c r="N52" s="367">
        <v>0</v>
      </c>
      <c r="O52" s="229"/>
      <c r="P52" s="229">
        <f t="shared" ref="P52:P68" si="11">+O52+N52</f>
        <v>0</v>
      </c>
      <c r="Q52" s="417"/>
      <c r="S52" s="340"/>
      <c r="T52" s="338"/>
      <c r="U52" s="419"/>
      <c r="V52" s="340"/>
    </row>
    <row r="53" spans="1:29" ht="14.1" customHeight="1" x14ac:dyDescent="0.25">
      <c r="A53" s="50"/>
      <c r="B53" s="51"/>
      <c r="C53" s="46" t="s">
        <v>73</v>
      </c>
      <c r="D53" s="20">
        <v>35657</v>
      </c>
      <c r="E53" s="160">
        <v>32880</v>
      </c>
      <c r="F53" s="20"/>
      <c r="G53" s="289"/>
      <c r="H53" s="160">
        <f t="shared" si="2"/>
        <v>34320</v>
      </c>
      <c r="I53" s="213">
        <v>1440</v>
      </c>
      <c r="J53" s="161"/>
      <c r="K53" s="161"/>
      <c r="L53" s="161">
        <v>34320</v>
      </c>
      <c r="M53" s="161">
        <v>31575</v>
      </c>
      <c r="N53" s="367">
        <v>30000</v>
      </c>
      <c r="O53" s="229"/>
      <c r="P53" s="229">
        <f t="shared" si="11"/>
        <v>30000</v>
      </c>
      <c r="Q53" s="417"/>
      <c r="S53" s="340"/>
      <c r="T53" s="338"/>
      <c r="U53" s="419"/>
      <c r="V53" s="340"/>
    </row>
    <row r="54" spans="1:29" ht="14.1" customHeight="1" x14ac:dyDescent="0.25">
      <c r="A54" s="50"/>
      <c r="B54" s="51"/>
      <c r="C54" s="46" t="s">
        <v>74</v>
      </c>
      <c r="D54" s="20">
        <v>21136</v>
      </c>
      <c r="E54" s="160">
        <v>22992</v>
      </c>
      <c r="F54" s="20"/>
      <c r="G54" s="289"/>
      <c r="H54" s="160">
        <f t="shared" si="2"/>
        <v>23112</v>
      </c>
      <c r="I54" s="213">
        <v>120</v>
      </c>
      <c r="J54" s="161"/>
      <c r="K54" s="161"/>
      <c r="L54" s="161">
        <v>23112</v>
      </c>
      <c r="M54" s="161">
        <v>21610</v>
      </c>
      <c r="N54" s="367">
        <v>23000</v>
      </c>
      <c r="O54" s="229"/>
      <c r="P54" s="229">
        <f t="shared" si="11"/>
        <v>23000</v>
      </c>
      <c r="Q54" s="417"/>
      <c r="S54" s="340"/>
      <c r="T54" s="338"/>
      <c r="U54" s="419"/>
      <c r="V54" s="340"/>
    </row>
    <row r="55" spans="1:29" ht="14.1" customHeight="1" x14ac:dyDescent="0.25">
      <c r="A55" s="50"/>
      <c r="B55" s="51"/>
      <c r="C55" s="46" t="s">
        <v>75</v>
      </c>
      <c r="D55" s="20">
        <v>5661</v>
      </c>
      <c r="E55" s="160">
        <v>0</v>
      </c>
      <c r="F55" s="20"/>
      <c r="G55" s="289"/>
      <c r="H55" s="160">
        <f t="shared" si="2"/>
        <v>5760</v>
      </c>
      <c r="I55" s="213">
        <v>5760</v>
      </c>
      <c r="J55" s="161"/>
      <c r="K55" s="161"/>
      <c r="L55" s="161">
        <v>5760</v>
      </c>
      <c r="M55" s="161">
        <v>4206</v>
      </c>
      <c r="N55" s="367">
        <v>5700</v>
      </c>
      <c r="O55" s="229"/>
      <c r="P55" s="229">
        <f t="shared" si="11"/>
        <v>5700</v>
      </c>
      <c r="Q55" s="417"/>
      <c r="S55" s="340"/>
      <c r="T55" s="338"/>
      <c r="U55" s="419"/>
      <c r="V55" s="340"/>
    </row>
    <row r="56" spans="1:29" ht="14.1" customHeight="1" x14ac:dyDescent="0.25">
      <c r="A56" s="50"/>
      <c r="B56" s="51"/>
      <c r="C56" s="46" t="s">
        <v>76</v>
      </c>
      <c r="D56" s="20">
        <v>1179</v>
      </c>
      <c r="E56" s="160">
        <v>2000</v>
      </c>
      <c r="F56" s="20"/>
      <c r="G56" s="289"/>
      <c r="H56" s="160">
        <f t="shared" si="2"/>
        <v>1000</v>
      </c>
      <c r="I56" s="213">
        <v>-1000</v>
      </c>
      <c r="J56" s="161"/>
      <c r="K56" s="161"/>
      <c r="L56" s="161">
        <v>1000</v>
      </c>
      <c r="M56" s="161">
        <v>345</v>
      </c>
      <c r="N56" s="367">
        <v>1000</v>
      </c>
      <c r="O56" s="229"/>
      <c r="P56" s="229">
        <f t="shared" si="11"/>
        <v>1000</v>
      </c>
      <c r="Q56" s="417"/>
      <c r="S56" s="340"/>
      <c r="T56" s="338"/>
      <c r="U56" s="419"/>
      <c r="V56" s="340"/>
    </row>
    <row r="57" spans="1:29" s="5" customFormat="1" ht="14.1" customHeight="1" x14ac:dyDescent="0.25">
      <c r="A57" s="195"/>
      <c r="B57" s="245"/>
      <c r="C57" s="106" t="s">
        <v>77</v>
      </c>
      <c r="D57" s="107">
        <v>6175</v>
      </c>
      <c r="E57" s="179">
        <v>6240</v>
      </c>
      <c r="F57" s="179"/>
      <c r="G57" s="292"/>
      <c r="H57" s="179">
        <f t="shared" si="2"/>
        <v>5460</v>
      </c>
      <c r="I57" s="295">
        <v>-780</v>
      </c>
      <c r="J57" s="210"/>
      <c r="K57" s="210"/>
      <c r="L57" s="210">
        <v>5460</v>
      </c>
      <c r="M57" s="210">
        <v>5460</v>
      </c>
      <c r="N57" s="370"/>
      <c r="O57" s="246"/>
      <c r="P57" s="229">
        <f t="shared" si="11"/>
        <v>0</v>
      </c>
      <c r="Q57" s="430"/>
      <c r="R57" s="247"/>
      <c r="S57" s="342"/>
      <c r="T57" s="431"/>
      <c r="U57" s="432"/>
      <c r="V57" s="342"/>
      <c r="W57" s="343"/>
      <c r="X57" s="343"/>
      <c r="Y57" s="343"/>
      <c r="Z57" s="343"/>
      <c r="AA57" s="343"/>
      <c r="AB57" s="343"/>
      <c r="AC57" s="343"/>
    </row>
    <row r="58" spans="1:29" ht="14.1" customHeight="1" x14ac:dyDescent="0.25">
      <c r="A58" s="50"/>
      <c r="B58" s="51"/>
      <c r="C58" s="46" t="s">
        <v>78</v>
      </c>
      <c r="D58" s="20">
        <v>0</v>
      </c>
      <c r="E58" s="160">
        <v>0</v>
      </c>
      <c r="F58" s="160"/>
      <c r="G58" s="289"/>
      <c r="H58" s="160">
        <f t="shared" si="2"/>
        <v>0</v>
      </c>
      <c r="I58" s="213"/>
      <c r="J58" s="161"/>
      <c r="K58" s="161"/>
      <c r="L58" s="161"/>
      <c r="M58" s="161"/>
      <c r="N58" s="367"/>
      <c r="O58" s="229"/>
      <c r="P58" s="229">
        <f t="shared" si="11"/>
        <v>0</v>
      </c>
      <c r="Q58" s="417"/>
      <c r="S58" s="340"/>
      <c r="T58" s="338"/>
      <c r="U58" s="419"/>
      <c r="V58" s="340"/>
    </row>
    <row r="59" spans="1:29" ht="14.1" customHeight="1" x14ac:dyDescent="0.25">
      <c r="A59" s="50"/>
      <c r="B59" s="51"/>
      <c r="C59" s="46" t="s">
        <v>79</v>
      </c>
      <c r="D59" s="20">
        <v>641</v>
      </c>
      <c r="E59" s="160">
        <v>0</v>
      </c>
      <c r="F59" s="160"/>
      <c r="G59" s="289"/>
      <c r="H59" s="160">
        <f t="shared" si="2"/>
        <v>600</v>
      </c>
      <c r="I59" s="213">
        <v>600</v>
      </c>
      <c r="J59" s="161"/>
      <c r="K59" s="161"/>
      <c r="L59" s="161">
        <v>600</v>
      </c>
      <c r="M59" s="161">
        <v>1000</v>
      </c>
      <c r="N59" s="367"/>
      <c r="O59" s="229"/>
      <c r="P59" s="229">
        <f t="shared" si="11"/>
        <v>0</v>
      </c>
      <c r="Q59" s="417"/>
      <c r="S59" s="340"/>
      <c r="T59" s="338"/>
      <c r="U59" s="419"/>
      <c r="V59" s="340"/>
    </row>
    <row r="60" spans="1:29" ht="14.1" customHeight="1" x14ac:dyDescent="0.25">
      <c r="A60" s="50"/>
      <c r="B60" s="51"/>
      <c r="C60" s="46" t="s">
        <v>80</v>
      </c>
      <c r="D60" s="20">
        <v>538</v>
      </c>
      <c r="E60" s="160">
        <v>1200</v>
      </c>
      <c r="F60" s="160"/>
      <c r="G60" s="289"/>
      <c r="H60" s="160">
        <f t="shared" si="2"/>
        <v>500</v>
      </c>
      <c r="I60" s="213">
        <v>-700</v>
      </c>
      <c r="J60" s="161"/>
      <c r="K60" s="161"/>
      <c r="L60" s="161">
        <v>500</v>
      </c>
      <c r="M60" s="161">
        <v>136</v>
      </c>
      <c r="N60" s="367"/>
      <c r="O60" s="229"/>
      <c r="P60" s="229">
        <f t="shared" si="11"/>
        <v>0</v>
      </c>
      <c r="Q60" s="417"/>
      <c r="S60" s="340"/>
      <c r="T60" s="338"/>
      <c r="U60" s="419"/>
      <c r="V60" s="340"/>
    </row>
    <row r="61" spans="1:29" ht="14.1" customHeight="1" x14ac:dyDescent="0.25">
      <c r="A61" s="50"/>
      <c r="B61" s="51"/>
      <c r="C61" s="46" t="s">
        <v>81</v>
      </c>
      <c r="D61" s="20">
        <v>4004</v>
      </c>
      <c r="E61" s="160">
        <v>2000</v>
      </c>
      <c r="F61" s="160"/>
      <c r="G61" s="289"/>
      <c r="H61" s="160">
        <f t="shared" si="2"/>
        <v>2000</v>
      </c>
      <c r="I61" s="213"/>
      <c r="J61" s="161"/>
      <c r="K61" s="161"/>
      <c r="L61" s="161"/>
      <c r="M61" s="161"/>
      <c r="N61" s="367"/>
      <c r="O61" s="229"/>
      <c r="P61" s="229">
        <f t="shared" si="11"/>
        <v>0</v>
      </c>
      <c r="Q61" s="417"/>
      <c r="S61" s="340"/>
      <c r="T61" s="338"/>
      <c r="U61" s="419"/>
      <c r="V61" s="340"/>
    </row>
    <row r="62" spans="1:29" ht="14.1" customHeight="1" x14ac:dyDescent="0.25">
      <c r="A62" s="50"/>
      <c r="B62" s="51"/>
      <c r="C62" s="46" t="s">
        <v>51</v>
      </c>
      <c r="D62" s="20">
        <v>0</v>
      </c>
      <c r="E62" s="160">
        <v>3000</v>
      </c>
      <c r="F62" s="20"/>
      <c r="G62" s="289"/>
      <c r="H62" s="160">
        <f t="shared" si="2"/>
        <v>3000</v>
      </c>
      <c r="I62" s="213"/>
      <c r="J62" s="161"/>
      <c r="K62" s="161"/>
      <c r="L62" s="161">
        <v>5000</v>
      </c>
      <c r="M62" s="161">
        <v>491</v>
      </c>
      <c r="N62" s="367"/>
      <c r="O62" s="229"/>
      <c r="P62" s="229">
        <f t="shared" si="11"/>
        <v>0</v>
      </c>
      <c r="Q62" s="417"/>
      <c r="S62" s="340"/>
      <c r="T62" s="338"/>
      <c r="U62" s="419"/>
      <c r="V62" s="340"/>
    </row>
    <row r="63" spans="1:29" s="2" customFormat="1" ht="14.1" customHeight="1" x14ac:dyDescent="0.25">
      <c r="A63" s="50" t="s">
        <v>82</v>
      </c>
      <c r="B63" s="51">
        <v>3225</v>
      </c>
      <c r="C63" s="52" t="s">
        <v>83</v>
      </c>
      <c r="D63" s="21">
        <v>13017</v>
      </c>
      <c r="E63" s="156">
        <v>9000</v>
      </c>
      <c r="F63" s="21"/>
      <c r="G63" s="289"/>
      <c r="H63" s="160">
        <f t="shared" si="2"/>
        <v>9000</v>
      </c>
      <c r="I63" s="211"/>
      <c r="J63" s="190"/>
      <c r="K63" s="190"/>
      <c r="L63" s="190">
        <v>9000</v>
      </c>
      <c r="M63" s="190">
        <v>12282</v>
      </c>
      <c r="N63" s="367">
        <v>9000</v>
      </c>
      <c r="O63" s="229"/>
      <c r="P63" s="227">
        <f t="shared" si="11"/>
        <v>9000</v>
      </c>
      <c r="Q63" s="417"/>
      <c r="R63" s="182"/>
      <c r="S63" s="338"/>
      <c r="T63" s="338"/>
      <c r="U63" s="419"/>
      <c r="V63" s="338"/>
      <c r="W63" s="203"/>
      <c r="X63" s="203"/>
      <c r="Y63" s="203"/>
      <c r="Z63" s="203"/>
      <c r="AA63" s="203"/>
      <c r="AB63" s="203"/>
      <c r="AC63" s="203"/>
    </row>
    <row r="64" spans="1:29" s="2" customFormat="1" ht="14.1" customHeight="1" x14ac:dyDescent="0.25">
      <c r="A64" s="50" t="s">
        <v>84</v>
      </c>
      <c r="B64" s="51">
        <v>3229</v>
      </c>
      <c r="C64" s="52" t="s">
        <v>85</v>
      </c>
      <c r="D64" s="21">
        <v>2688</v>
      </c>
      <c r="E64" s="156">
        <v>1500</v>
      </c>
      <c r="F64" s="59"/>
      <c r="G64" s="289"/>
      <c r="H64" s="160">
        <f t="shared" si="2"/>
        <v>1500</v>
      </c>
      <c r="I64" s="211"/>
      <c r="J64" s="190"/>
      <c r="K64" s="190"/>
      <c r="L64" s="190">
        <v>1500</v>
      </c>
      <c r="M64" s="190">
        <v>1656</v>
      </c>
      <c r="N64" s="367">
        <v>1500</v>
      </c>
      <c r="O64" s="229"/>
      <c r="P64" s="227">
        <f t="shared" si="11"/>
        <v>1500</v>
      </c>
      <c r="Q64" s="417"/>
      <c r="R64" s="182"/>
      <c r="S64" s="338"/>
      <c r="T64" s="338"/>
      <c r="U64" s="419"/>
      <c r="V64" s="338"/>
      <c r="W64" s="203"/>
      <c r="X64" s="203"/>
      <c r="Y64" s="203"/>
      <c r="Z64" s="203"/>
      <c r="AA64" s="203"/>
      <c r="AB64" s="203"/>
      <c r="AC64" s="203"/>
    </row>
    <row r="65" spans="1:29" s="2" customFormat="1" ht="14.1" customHeight="1" x14ac:dyDescent="0.25">
      <c r="A65" s="50" t="s">
        <v>86</v>
      </c>
      <c r="B65" s="51">
        <v>3230</v>
      </c>
      <c r="C65" s="52" t="s">
        <v>87</v>
      </c>
      <c r="D65" s="21">
        <v>4403</v>
      </c>
      <c r="E65" s="156"/>
      <c r="F65" s="21"/>
      <c r="G65" s="289"/>
      <c r="H65" s="160">
        <f t="shared" si="2"/>
        <v>0</v>
      </c>
      <c r="I65" s="211"/>
      <c r="J65" s="190"/>
      <c r="K65" s="190"/>
      <c r="L65" s="190"/>
      <c r="M65" s="190"/>
      <c r="N65" s="367">
        <v>0</v>
      </c>
      <c r="O65" s="229"/>
      <c r="P65" s="227">
        <f t="shared" si="11"/>
        <v>0</v>
      </c>
      <c r="Q65" s="417"/>
      <c r="R65" s="182"/>
      <c r="S65" s="338"/>
      <c r="T65" s="338"/>
      <c r="U65" s="419"/>
      <c r="V65" s="338"/>
      <c r="W65" s="203"/>
      <c r="X65" s="203"/>
      <c r="Y65" s="203"/>
      <c r="Z65" s="203"/>
      <c r="AA65" s="203"/>
      <c r="AB65" s="203"/>
      <c r="AC65" s="203"/>
    </row>
    <row r="66" spans="1:29" s="2" customFormat="1" ht="14.1" customHeight="1" x14ac:dyDescent="0.25">
      <c r="A66" s="50" t="s">
        <v>88</v>
      </c>
      <c r="B66" s="51">
        <v>3233</v>
      </c>
      <c r="C66" s="52" t="s">
        <v>89</v>
      </c>
      <c r="D66" s="21">
        <v>15882</v>
      </c>
      <c r="E66" s="156">
        <v>20000</v>
      </c>
      <c r="F66" s="21"/>
      <c r="G66" s="289"/>
      <c r="H66" s="160">
        <f t="shared" si="2"/>
        <v>20000</v>
      </c>
      <c r="I66" s="211"/>
      <c r="J66" s="190"/>
      <c r="K66" s="190"/>
      <c r="L66" s="190">
        <v>20000</v>
      </c>
      <c r="M66" s="190">
        <v>14765</v>
      </c>
      <c r="N66" s="367">
        <v>20000</v>
      </c>
      <c r="O66" s="229"/>
      <c r="P66" s="227">
        <f t="shared" si="11"/>
        <v>20000</v>
      </c>
      <c r="Q66" s="417"/>
      <c r="R66" s="182"/>
      <c r="S66" s="338"/>
      <c r="T66" s="338"/>
      <c r="U66" s="419"/>
      <c r="V66" s="338"/>
      <c r="W66" s="203"/>
      <c r="X66" s="203"/>
      <c r="Y66" s="203"/>
      <c r="Z66" s="203"/>
      <c r="AA66" s="203"/>
      <c r="AB66" s="203"/>
      <c r="AC66" s="203"/>
    </row>
    <row r="67" spans="1:29" s="2" customFormat="1" ht="14.1" customHeight="1" x14ac:dyDescent="0.25">
      <c r="A67" s="50" t="s">
        <v>90</v>
      </c>
      <c r="B67" s="51">
        <v>3237</v>
      </c>
      <c r="C67" s="52" t="s">
        <v>91</v>
      </c>
      <c r="D67" s="21">
        <v>26130</v>
      </c>
      <c r="E67" s="156">
        <v>10000</v>
      </c>
      <c r="F67" s="21"/>
      <c r="G67" s="289"/>
      <c r="H67" s="160">
        <f t="shared" si="2"/>
        <v>10000</v>
      </c>
      <c r="I67" s="211"/>
      <c r="J67" s="190"/>
      <c r="K67" s="190"/>
      <c r="L67" s="190">
        <v>10000</v>
      </c>
      <c r="M67" s="190">
        <v>8859</v>
      </c>
      <c r="N67" s="367">
        <v>0</v>
      </c>
      <c r="O67" s="229">
        <v>2000</v>
      </c>
      <c r="P67" s="227">
        <f t="shared" si="11"/>
        <v>2000</v>
      </c>
      <c r="Q67" s="242"/>
      <c r="R67" s="182"/>
      <c r="S67" s="203"/>
      <c r="T67" s="203"/>
      <c r="U67" s="203"/>
      <c r="V67" s="203"/>
      <c r="W67" s="203"/>
      <c r="X67" s="203"/>
      <c r="Y67" s="203"/>
      <c r="Z67" s="203"/>
      <c r="AA67" s="203"/>
      <c r="AB67" s="203"/>
      <c r="AC67" s="203"/>
    </row>
    <row r="68" spans="1:29" s="2" customFormat="1" ht="14.1" customHeight="1" x14ac:dyDescent="0.25">
      <c r="A68" s="50" t="s">
        <v>92</v>
      </c>
      <c r="B68" s="51">
        <v>3238</v>
      </c>
      <c r="C68" s="52" t="s">
        <v>93</v>
      </c>
      <c r="D68" s="21">
        <v>14585</v>
      </c>
      <c r="E68" s="156">
        <v>20000</v>
      </c>
      <c r="F68" s="21"/>
      <c r="G68" s="289"/>
      <c r="H68" s="160">
        <f t="shared" si="2"/>
        <v>20000</v>
      </c>
      <c r="I68" s="211"/>
      <c r="J68" s="190"/>
      <c r="K68" s="190">
        <v>-15000</v>
      </c>
      <c r="L68" s="190">
        <v>5000</v>
      </c>
      <c r="M68" s="190">
        <v>5174</v>
      </c>
      <c r="N68" s="371">
        <v>20000</v>
      </c>
      <c r="O68" s="79"/>
      <c r="P68" s="227">
        <f t="shared" si="11"/>
        <v>20000</v>
      </c>
      <c r="Q68" s="242"/>
      <c r="R68" s="182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</row>
    <row r="69" spans="1:29" s="2" customFormat="1" ht="14.1" customHeight="1" x14ac:dyDescent="0.25">
      <c r="A69" s="39">
        <v>35</v>
      </c>
      <c r="B69" s="40"/>
      <c r="C69" s="41" t="s">
        <v>94</v>
      </c>
      <c r="D69" s="43">
        <f t="shared" ref="D69:G69" si="12">+D70+D84+D87</f>
        <v>6164215</v>
      </c>
      <c r="E69" s="42">
        <f t="shared" si="12"/>
        <v>5762405</v>
      </c>
      <c r="F69" s="42">
        <f t="shared" si="12"/>
        <v>0</v>
      </c>
      <c r="G69" s="42">
        <f t="shared" si="12"/>
        <v>0</v>
      </c>
      <c r="H69" s="49">
        <f t="shared" si="2"/>
        <v>6620775</v>
      </c>
      <c r="I69" s="293">
        <f>+I70+I84+I87</f>
        <v>858370</v>
      </c>
      <c r="J69" s="42">
        <f>+J70+J84+J87</f>
        <v>738068</v>
      </c>
      <c r="K69" s="42">
        <f>+K70+K84+K87</f>
        <v>54877</v>
      </c>
      <c r="L69" s="42">
        <f t="shared" ref="L69:M69" si="13">+L70+L84+L87</f>
        <v>7413720</v>
      </c>
      <c r="M69" s="42">
        <f t="shared" si="13"/>
        <v>7220090.8100000005</v>
      </c>
      <c r="N69" s="366">
        <f>+N70+N84+N87</f>
        <v>6625927</v>
      </c>
      <c r="O69" s="68">
        <f>+O70+O84+O87</f>
        <v>350792</v>
      </c>
      <c r="P69" s="68">
        <f>+O69+N69</f>
        <v>6976719</v>
      </c>
      <c r="Q69" s="346"/>
      <c r="R69" s="182"/>
      <c r="S69" s="203"/>
      <c r="T69" s="358"/>
      <c r="U69" s="203"/>
      <c r="V69" s="203"/>
      <c r="W69" s="203"/>
      <c r="X69" s="203"/>
      <c r="Y69" s="203"/>
      <c r="Z69" s="203"/>
      <c r="AA69" s="203"/>
      <c r="AB69" s="203"/>
      <c r="AC69" s="203"/>
    </row>
    <row r="70" spans="1:29" s="2" customFormat="1" ht="14.1" customHeight="1" x14ac:dyDescent="0.25">
      <c r="A70" s="50">
        <v>3500</v>
      </c>
      <c r="B70" s="51"/>
      <c r="C70" s="52" t="s">
        <v>95</v>
      </c>
      <c r="D70" s="21">
        <f>+D71+D72+D74+D75+D76+D77+D80+D81+D82+D83</f>
        <v>173487</v>
      </c>
      <c r="E70" s="156">
        <f>+E71+E72+E74+E75+E76+E77+E80+E81+E82+E83</f>
        <v>35000</v>
      </c>
      <c r="F70" s="21">
        <f t="shared" ref="F70:I70" si="14">+F71+F72+F74+F75+F76+F77+F80+F81+F82+F83</f>
        <v>0</v>
      </c>
      <c r="G70" s="62">
        <f t="shared" si="14"/>
        <v>0</v>
      </c>
      <c r="H70" s="156">
        <f t="shared" si="2"/>
        <v>35000</v>
      </c>
      <c r="I70" s="211">
        <f t="shared" si="14"/>
        <v>0</v>
      </c>
      <c r="J70" s="190">
        <f>SUM(J71:J83)</f>
        <v>47818</v>
      </c>
      <c r="K70" s="190">
        <f>SUM(K71:K83)</f>
        <v>30698</v>
      </c>
      <c r="L70" s="190">
        <f t="shared" ref="L70:M70" si="15">SUM(L71:L83)</f>
        <v>117419</v>
      </c>
      <c r="M70" s="190">
        <f t="shared" si="15"/>
        <v>77354</v>
      </c>
      <c r="N70" s="365">
        <f>+N71+N72+N73+N74+N75+N76+N77+N78+N79+N80+N81+N82+N83</f>
        <v>35000</v>
      </c>
      <c r="O70" s="78">
        <f>+O71+O72+O73+O74+O75+O76+O77+O78+O79+O80+O81+O82+O83</f>
        <v>41500</v>
      </c>
      <c r="P70" s="78">
        <f>+O70+N70</f>
        <v>76500</v>
      </c>
      <c r="Q70" s="346"/>
      <c r="R70" s="182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</row>
    <row r="71" spans="1:29" s="2" customFormat="1" ht="14.1" customHeight="1" x14ac:dyDescent="0.25">
      <c r="A71" s="44" t="s">
        <v>96</v>
      </c>
      <c r="B71" s="51"/>
      <c r="C71" s="46" t="s">
        <v>97</v>
      </c>
      <c r="D71" s="20">
        <v>0</v>
      </c>
      <c r="E71" s="156"/>
      <c r="F71" s="21"/>
      <c r="G71" s="289"/>
      <c r="H71" s="160">
        <f t="shared" si="2"/>
        <v>0</v>
      </c>
      <c r="I71" s="296"/>
      <c r="J71" s="161">
        <v>6904</v>
      </c>
      <c r="K71" s="161">
        <v>14218</v>
      </c>
      <c r="L71" s="161">
        <v>21122</v>
      </c>
      <c r="M71" s="161">
        <v>43286</v>
      </c>
      <c r="N71" s="365"/>
      <c r="O71" s="78"/>
      <c r="P71" s="79">
        <f t="shared" ref="P71:P83" si="16">+O71+N71</f>
        <v>0</v>
      </c>
      <c r="Q71" s="346"/>
      <c r="R71" s="182"/>
      <c r="S71" s="203"/>
      <c r="T71" s="203"/>
      <c r="U71" s="203"/>
      <c r="V71" s="203"/>
      <c r="W71" s="203"/>
      <c r="X71" s="203"/>
      <c r="Y71" s="203"/>
      <c r="Z71" s="203"/>
      <c r="AA71" s="203"/>
      <c r="AB71" s="203"/>
      <c r="AC71" s="203"/>
    </row>
    <row r="72" spans="1:29" s="2" customFormat="1" ht="14.1" customHeight="1" x14ac:dyDescent="0.25">
      <c r="A72" s="44" t="s">
        <v>96</v>
      </c>
      <c r="B72" s="51"/>
      <c r="C72" s="46" t="s">
        <v>98</v>
      </c>
      <c r="D72" s="20">
        <v>26954</v>
      </c>
      <c r="E72" s="156"/>
      <c r="F72" s="21"/>
      <c r="G72" s="289"/>
      <c r="H72" s="160">
        <f t="shared" si="2"/>
        <v>0</v>
      </c>
      <c r="I72" s="296"/>
      <c r="J72" s="161"/>
      <c r="K72" s="161"/>
      <c r="L72" s="161"/>
      <c r="M72" s="161"/>
      <c r="N72" s="365"/>
      <c r="O72" s="78"/>
      <c r="P72" s="79">
        <f t="shared" si="16"/>
        <v>0</v>
      </c>
      <c r="Q72" s="242"/>
      <c r="R72" s="182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</row>
    <row r="73" spans="1:29" s="2" customFormat="1" ht="14.1" customHeight="1" x14ac:dyDescent="0.25">
      <c r="A73" s="44"/>
      <c r="B73" s="51"/>
      <c r="C73" s="46" t="s">
        <v>99</v>
      </c>
      <c r="D73" s="20"/>
      <c r="E73" s="156"/>
      <c r="F73" s="21"/>
      <c r="G73" s="289"/>
      <c r="H73" s="160"/>
      <c r="I73" s="296"/>
      <c r="J73" s="161"/>
      <c r="K73" s="161"/>
      <c r="L73" s="161">
        <v>3903</v>
      </c>
      <c r="M73" s="161">
        <v>3903</v>
      </c>
      <c r="N73" s="365"/>
      <c r="O73" s="78"/>
      <c r="P73" s="79">
        <f t="shared" si="16"/>
        <v>0</v>
      </c>
      <c r="Q73" s="242"/>
      <c r="R73" s="182"/>
      <c r="S73" s="203"/>
      <c r="T73" s="203"/>
      <c r="U73" s="203"/>
      <c r="V73" s="203"/>
      <c r="W73" s="203"/>
      <c r="X73" s="203"/>
      <c r="Y73" s="203"/>
      <c r="Z73" s="203"/>
      <c r="AA73" s="203"/>
      <c r="AB73" s="203"/>
      <c r="AC73" s="203"/>
    </row>
    <row r="74" spans="1:29" ht="14.1" customHeight="1" x14ac:dyDescent="0.25">
      <c r="A74" s="44" t="s">
        <v>100</v>
      </c>
      <c r="B74" s="45"/>
      <c r="C74" s="46" t="s">
        <v>101</v>
      </c>
      <c r="D74" s="20">
        <v>333</v>
      </c>
      <c r="E74" s="160"/>
      <c r="F74" s="20"/>
      <c r="G74" s="289">
        <f t="shared" si="8"/>
        <v>0</v>
      </c>
      <c r="H74" s="160">
        <f t="shared" si="2"/>
        <v>0</v>
      </c>
      <c r="I74" s="296"/>
      <c r="J74" s="161">
        <v>500</v>
      </c>
      <c r="K74" s="161">
        <v>315</v>
      </c>
      <c r="L74" s="161">
        <v>815</v>
      </c>
      <c r="M74" s="161">
        <v>815</v>
      </c>
      <c r="N74" s="365"/>
      <c r="O74" s="78"/>
      <c r="P74" s="79">
        <f t="shared" si="16"/>
        <v>0</v>
      </c>
    </row>
    <row r="75" spans="1:29" ht="14.1" customHeight="1" x14ac:dyDescent="0.25">
      <c r="A75" s="44" t="s">
        <v>102</v>
      </c>
      <c r="B75" s="45"/>
      <c r="C75" s="46" t="s">
        <v>103</v>
      </c>
      <c r="D75" s="20">
        <v>13649</v>
      </c>
      <c r="E75" s="160"/>
      <c r="F75" s="20"/>
      <c r="G75" s="289">
        <f t="shared" si="8"/>
        <v>0</v>
      </c>
      <c r="H75" s="160">
        <f t="shared" ref="H75:H96" si="17">E75+I75</f>
        <v>0</v>
      </c>
      <c r="I75" s="296"/>
      <c r="J75" s="161">
        <v>10000</v>
      </c>
      <c r="K75" s="161">
        <v>2065</v>
      </c>
      <c r="L75" s="161">
        <v>12065</v>
      </c>
      <c r="M75" s="161">
        <v>11533</v>
      </c>
      <c r="N75" s="365"/>
      <c r="O75" s="78"/>
      <c r="P75" s="79">
        <f t="shared" si="16"/>
        <v>0</v>
      </c>
    </row>
    <row r="76" spans="1:29" ht="14.1" customHeight="1" x14ac:dyDescent="0.25">
      <c r="A76" s="44" t="s">
        <v>104</v>
      </c>
      <c r="B76" s="45"/>
      <c r="C76" s="46" t="s">
        <v>105</v>
      </c>
      <c r="D76" s="20">
        <v>44040</v>
      </c>
      <c r="E76" s="160"/>
      <c r="F76" s="20"/>
      <c r="G76" s="289">
        <f t="shared" ref="G76:G142" si="18">F76-E76</f>
        <v>0</v>
      </c>
      <c r="H76" s="160">
        <f t="shared" si="17"/>
        <v>0</v>
      </c>
      <c r="I76" s="296"/>
      <c r="J76" s="161"/>
      <c r="K76" s="161"/>
      <c r="L76" s="161"/>
      <c r="M76" s="161"/>
      <c r="N76" s="365"/>
      <c r="O76" s="78"/>
      <c r="P76" s="79">
        <f t="shared" si="16"/>
        <v>0</v>
      </c>
    </row>
    <row r="77" spans="1:29" ht="14.1" customHeight="1" x14ac:dyDescent="0.25">
      <c r="A77" s="44" t="s">
        <v>104</v>
      </c>
      <c r="B77" s="45"/>
      <c r="C77" s="46" t="s">
        <v>106</v>
      </c>
      <c r="D77" s="20">
        <v>2049</v>
      </c>
      <c r="E77" s="160"/>
      <c r="F77" s="20"/>
      <c r="G77" s="289"/>
      <c r="H77" s="160">
        <f t="shared" si="17"/>
        <v>0</v>
      </c>
      <c r="I77" s="296"/>
      <c r="J77" s="161"/>
      <c r="K77" s="161"/>
      <c r="L77" s="161"/>
      <c r="M77" s="161"/>
      <c r="N77" s="365"/>
      <c r="O77" s="78"/>
      <c r="P77" s="79">
        <f t="shared" si="16"/>
        <v>0</v>
      </c>
    </row>
    <row r="78" spans="1:29" ht="14.1" customHeight="1" x14ac:dyDescent="0.25">
      <c r="A78" s="44"/>
      <c r="B78" s="45"/>
      <c r="C78" s="46" t="s">
        <v>107</v>
      </c>
      <c r="D78" s="20"/>
      <c r="E78" s="160"/>
      <c r="F78" s="20"/>
      <c r="G78" s="289"/>
      <c r="H78" s="160"/>
      <c r="I78" s="296"/>
      <c r="J78" s="161">
        <v>6840</v>
      </c>
      <c r="K78" s="161">
        <v>5000</v>
      </c>
      <c r="L78" s="161">
        <v>11840</v>
      </c>
      <c r="M78" s="161">
        <v>11840</v>
      </c>
      <c r="N78" s="365"/>
      <c r="O78" s="79"/>
      <c r="P78" s="79">
        <f t="shared" si="16"/>
        <v>0</v>
      </c>
    </row>
    <row r="79" spans="1:29" ht="14.1" customHeight="1" x14ac:dyDescent="0.25">
      <c r="A79" s="44"/>
      <c r="B79" s="45"/>
      <c r="C79" s="46" t="s">
        <v>720</v>
      </c>
      <c r="D79" s="20"/>
      <c r="E79" s="160"/>
      <c r="F79" s="20"/>
      <c r="G79" s="289"/>
      <c r="H79" s="160"/>
      <c r="I79" s="296"/>
      <c r="J79" s="161"/>
      <c r="K79" s="161"/>
      <c r="L79" s="161"/>
      <c r="M79" s="161"/>
      <c r="N79" s="365"/>
      <c r="O79" s="79">
        <v>41500</v>
      </c>
      <c r="P79" s="79">
        <f t="shared" si="16"/>
        <v>41500</v>
      </c>
    </row>
    <row r="80" spans="1:29" ht="14.1" customHeight="1" x14ac:dyDescent="0.25">
      <c r="A80" s="44" t="s">
        <v>108</v>
      </c>
      <c r="B80" s="45"/>
      <c r="C80" s="46" t="s">
        <v>109</v>
      </c>
      <c r="D80" s="20">
        <v>2935</v>
      </c>
      <c r="E80" s="160"/>
      <c r="F80" s="20"/>
      <c r="G80" s="289">
        <f t="shared" si="18"/>
        <v>0</v>
      </c>
      <c r="H80" s="160">
        <f t="shared" si="17"/>
        <v>0</v>
      </c>
      <c r="I80" s="296"/>
      <c r="J80" s="161">
        <v>300</v>
      </c>
      <c r="K80" s="161"/>
      <c r="L80" s="161">
        <v>300</v>
      </c>
      <c r="M80" s="161"/>
      <c r="N80" s="365"/>
      <c r="O80" s="78"/>
      <c r="P80" s="79">
        <f t="shared" si="16"/>
        <v>0</v>
      </c>
    </row>
    <row r="81" spans="1:29" ht="14.1" customHeight="1" x14ac:dyDescent="0.25">
      <c r="A81" s="44" t="s">
        <v>110</v>
      </c>
      <c r="B81" s="45"/>
      <c r="C81" s="46" t="s">
        <v>111</v>
      </c>
      <c r="D81" s="20">
        <v>75493</v>
      </c>
      <c r="E81" s="160">
        <v>35000</v>
      </c>
      <c r="F81" s="20"/>
      <c r="G81" s="289"/>
      <c r="H81" s="160">
        <f t="shared" si="17"/>
        <v>35000</v>
      </c>
      <c r="I81" s="296"/>
      <c r="J81" s="161">
        <v>23274</v>
      </c>
      <c r="K81" s="161">
        <v>4023</v>
      </c>
      <c r="L81" s="161">
        <v>61397</v>
      </c>
      <c r="M81" s="161"/>
      <c r="N81" s="371">
        <v>35000</v>
      </c>
      <c r="O81" s="79"/>
      <c r="P81" s="79">
        <f t="shared" si="16"/>
        <v>35000</v>
      </c>
      <c r="Q81" s="346"/>
    </row>
    <row r="82" spans="1:29" ht="14.1" customHeight="1" x14ac:dyDescent="0.25">
      <c r="A82" s="44" t="s">
        <v>112</v>
      </c>
      <c r="B82" s="45"/>
      <c r="C82" s="46" t="s">
        <v>113</v>
      </c>
      <c r="D82" s="20">
        <v>7434</v>
      </c>
      <c r="E82" s="160"/>
      <c r="F82" s="20"/>
      <c r="G82" s="289">
        <f t="shared" si="18"/>
        <v>0</v>
      </c>
      <c r="H82" s="160">
        <f t="shared" si="17"/>
        <v>0</v>
      </c>
      <c r="I82" s="296"/>
      <c r="J82" s="161"/>
      <c r="K82" s="161"/>
      <c r="L82" s="161">
        <v>900</v>
      </c>
      <c r="M82" s="161">
        <v>900</v>
      </c>
      <c r="N82" s="365"/>
      <c r="O82" s="78"/>
      <c r="P82" s="79">
        <f t="shared" si="16"/>
        <v>0</v>
      </c>
      <c r="Q82" s="433"/>
    </row>
    <row r="83" spans="1:29" ht="14.1" customHeight="1" x14ac:dyDescent="0.25">
      <c r="A83" s="44" t="s">
        <v>114</v>
      </c>
      <c r="B83" s="45"/>
      <c r="C83" s="61" t="s">
        <v>115</v>
      </c>
      <c r="D83" s="20">
        <v>600</v>
      </c>
      <c r="E83" s="160"/>
      <c r="F83" s="20"/>
      <c r="G83" s="289">
        <f t="shared" si="18"/>
        <v>0</v>
      </c>
      <c r="H83" s="160">
        <f t="shared" si="17"/>
        <v>0</v>
      </c>
      <c r="I83" s="296"/>
      <c r="J83" s="161"/>
      <c r="K83" s="161">
        <v>5077</v>
      </c>
      <c r="L83" s="161">
        <v>5077</v>
      </c>
      <c r="M83" s="161">
        <v>5077</v>
      </c>
      <c r="N83" s="365"/>
      <c r="O83" s="78"/>
      <c r="P83" s="79">
        <f t="shared" si="16"/>
        <v>0</v>
      </c>
    </row>
    <row r="84" spans="1:29" s="2" customFormat="1" ht="14.1" customHeight="1" x14ac:dyDescent="0.25">
      <c r="A84" s="39" t="s">
        <v>116</v>
      </c>
      <c r="B84" s="104"/>
      <c r="C84" s="41" t="s">
        <v>117</v>
      </c>
      <c r="D84" s="42">
        <f t="shared" ref="D84" si="19">+D85+D86+D87</f>
        <v>5770188</v>
      </c>
      <c r="E84" s="42">
        <f>+E85+E86</f>
        <v>5549648</v>
      </c>
      <c r="F84" s="42">
        <f t="shared" ref="F84" si="20">+F85+F86+F87</f>
        <v>0</v>
      </c>
      <c r="G84" s="42">
        <f t="shared" ref="G84" si="21">+G85+G86+G87</f>
        <v>0</v>
      </c>
      <c r="H84" s="49">
        <f t="shared" si="17"/>
        <v>6390927</v>
      </c>
      <c r="I84" s="293">
        <f>+I85+I86</f>
        <v>841279</v>
      </c>
      <c r="J84" s="42">
        <f>+J85+J86</f>
        <v>686347</v>
      </c>
      <c r="K84" s="42">
        <f t="shared" ref="K84:M84" si="22">+K85+K86</f>
        <v>24179</v>
      </c>
      <c r="L84" s="42">
        <f t="shared" si="22"/>
        <v>7101453</v>
      </c>
      <c r="M84" s="42">
        <f t="shared" si="22"/>
        <v>6905405.8100000005</v>
      </c>
      <c r="N84" s="366">
        <f>+N85+N86</f>
        <v>6390927</v>
      </c>
      <c r="O84" s="68">
        <f>+O85+O86</f>
        <v>285292</v>
      </c>
      <c r="P84" s="68">
        <f>+O84+N84</f>
        <v>6676219</v>
      </c>
      <c r="Q84" s="346"/>
      <c r="R84" s="182"/>
      <c r="S84" s="203"/>
      <c r="T84" s="358"/>
      <c r="U84" s="203"/>
      <c r="V84" s="203"/>
      <c r="W84" s="203"/>
      <c r="X84" s="203"/>
      <c r="Y84" s="203"/>
      <c r="Z84" s="203"/>
      <c r="AA84" s="203"/>
      <c r="AB84" s="203"/>
      <c r="AC84" s="203"/>
    </row>
    <row r="85" spans="1:29" s="2" customFormat="1" ht="14.1" customHeight="1" x14ac:dyDescent="0.25">
      <c r="A85" s="44">
        <v>35200</v>
      </c>
      <c r="B85" s="45"/>
      <c r="C85" s="46" t="s">
        <v>118</v>
      </c>
      <c r="D85" s="20">
        <v>1619893</v>
      </c>
      <c r="E85" s="160">
        <v>1619893</v>
      </c>
      <c r="F85" s="20"/>
      <c r="G85" s="289"/>
      <c r="H85" s="160">
        <f t="shared" si="17"/>
        <v>2226043</v>
      </c>
      <c r="I85" s="296">
        <v>606150</v>
      </c>
      <c r="J85" s="161"/>
      <c r="K85" s="161"/>
      <c r="L85" s="161">
        <v>2226043</v>
      </c>
      <c r="M85" s="161">
        <v>2089062.81</v>
      </c>
      <c r="N85" s="371">
        <v>2226043</v>
      </c>
      <c r="O85" s="79">
        <v>116325</v>
      </c>
      <c r="P85" s="79">
        <f>+O85+N85</f>
        <v>2342368</v>
      </c>
      <c r="Q85" s="242"/>
      <c r="R85" s="182"/>
      <c r="S85" s="203"/>
      <c r="T85" s="203"/>
      <c r="U85" s="203"/>
      <c r="V85" s="203"/>
      <c r="W85" s="203"/>
      <c r="X85" s="203"/>
      <c r="Y85" s="203"/>
      <c r="Z85" s="203"/>
      <c r="AA85" s="203"/>
      <c r="AB85" s="203"/>
      <c r="AC85" s="203"/>
    </row>
    <row r="86" spans="1:29" ht="14.1" customHeight="1" x14ac:dyDescent="0.25">
      <c r="A86" s="44">
        <v>35201</v>
      </c>
      <c r="B86" s="45"/>
      <c r="C86" s="46" t="s">
        <v>119</v>
      </c>
      <c r="D86" s="20">
        <v>3929755</v>
      </c>
      <c r="E86" s="160">
        <v>3929755</v>
      </c>
      <c r="F86" s="20"/>
      <c r="G86" s="289"/>
      <c r="H86" s="160">
        <f t="shared" si="17"/>
        <v>4164884</v>
      </c>
      <c r="I86" s="296">
        <v>235129</v>
      </c>
      <c r="J86" s="161">
        <v>686347</v>
      </c>
      <c r="K86" s="161">
        <v>24179</v>
      </c>
      <c r="L86" s="161">
        <v>4875410</v>
      </c>
      <c r="M86" s="161">
        <v>4816343</v>
      </c>
      <c r="N86" s="371">
        <v>4164884</v>
      </c>
      <c r="O86" s="79">
        <v>168967</v>
      </c>
      <c r="P86" s="79">
        <f>+O86+N86</f>
        <v>4333851</v>
      </c>
    </row>
    <row r="87" spans="1:29" ht="14.1" customHeight="1" x14ac:dyDescent="0.25">
      <c r="A87" s="44" t="s">
        <v>120</v>
      </c>
      <c r="B87" s="45"/>
      <c r="C87" s="46" t="s">
        <v>121</v>
      </c>
      <c r="D87" s="63">
        <v>220540</v>
      </c>
      <c r="E87" s="161">
        <v>177757</v>
      </c>
      <c r="F87" s="63"/>
      <c r="G87" s="289"/>
      <c r="H87" s="160">
        <v>194848</v>
      </c>
      <c r="I87" s="296">
        <v>17091</v>
      </c>
      <c r="J87" s="161">
        <v>3903</v>
      </c>
      <c r="K87" s="161"/>
      <c r="L87" s="161">
        <v>194848</v>
      </c>
      <c r="M87" s="161">
        <v>237331</v>
      </c>
      <c r="N87" s="371">
        <v>200000</v>
      </c>
      <c r="O87" s="79">
        <v>24000</v>
      </c>
      <c r="P87" s="79">
        <f t="shared" ref="P87" si="23">+O87+N87</f>
        <v>224000</v>
      </c>
    </row>
    <row r="88" spans="1:29" s="2" customFormat="1" ht="14.1" customHeight="1" x14ac:dyDescent="0.25">
      <c r="A88" s="39" t="s">
        <v>122</v>
      </c>
      <c r="B88" s="40">
        <v>38</v>
      </c>
      <c r="C88" s="41" t="s">
        <v>123</v>
      </c>
      <c r="D88" s="43">
        <f>+D90+D91+D92+D93+D94+D95</f>
        <v>200003</v>
      </c>
      <c r="E88" s="60">
        <f>+E90+E92</f>
        <v>115000</v>
      </c>
      <c r="F88" s="60">
        <f>+F91+F92</f>
        <v>0</v>
      </c>
      <c r="G88" s="60">
        <f t="shared" ref="G88" si="24">+G91+G92</f>
        <v>0</v>
      </c>
      <c r="H88" s="49">
        <f t="shared" si="17"/>
        <v>115000</v>
      </c>
      <c r="I88" s="260"/>
      <c r="J88" s="60">
        <f>SUM(J90:J95)</f>
        <v>96300</v>
      </c>
      <c r="K88" s="60">
        <f>SUM(K89:K95)</f>
        <v>75000</v>
      </c>
      <c r="L88" s="60">
        <f t="shared" ref="L88:M88" si="25">SUM(L89:L95)</f>
        <v>286300</v>
      </c>
      <c r="M88" s="60">
        <f t="shared" si="25"/>
        <v>289874</v>
      </c>
      <c r="N88" s="366">
        <f>+N89+N90+N91+N92+N93+N94+N95</f>
        <v>196500</v>
      </c>
      <c r="O88" s="68">
        <f>+O89+O90+O91+O92+O93+O94+O95</f>
        <v>75000</v>
      </c>
      <c r="P88" s="68">
        <f>+O88+N88</f>
        <v>271500</v>
      </c>
      <c r="Q88" s="346"/>
      <c r="R88" s="182"/>
      <c r="S88" s="203"/>
      <c r="T88" s="203"/>
      <c r="U88" s="203"/>
      <c r="V88" s="203"/>
      <c r="W88" s="203"/>
      <c r="X88" s="203"/>
      <c r="Y88" s="203"/>
      <c r="Z88" s="203"/>
      <c r="AA88" s="203"/>
      <c r="AB88" s="203"/>
      <c r="AC88" s="203"/>
    </row>
    <row r="89" spans="1:29" s="192" customFormat="1" ht="14.1" customHeight="1" x14ac:dyDescent="0.25">
      <c r="A89" s="204" t="s">
        <v>124</v>
      </c>
      <c r="B89" s="167"/>
      <c r="C89" s="193" t="s">
        <v>125</v>
      </c>
      <c r="D89" s="161"/>
      <c r="E89" s="236"/>
      <c r="F89" s="229"/>
      <c r="G89" s="237"/>
      <c r="H89" s="160"/>
      <c r="I89" s="229"/>
      <c r="J89" s="236"/>
      <c r="K89" s="236"/>
      <c r="L89" s="236">
        <v>95000</v>
      </c>
      <c r="M89" s="236">
        <v>99869</v>
      </c>
      <c r="N89" s="367">
        <v>95000</v>
      </c>
      <c r="O89" s="229"/>
      <c r="P89" s="229">
        <f t="shared" ref="P89:P95" si="26">+O89+N89</f>
        <v>95000</v>
      </c>
      <c r="Q89" s="241"/>
      <c r="R89" s="244"/>
    </row>
    <row r="90" spans="1:29" s="203" customFormat="1" ht="14.1" customHeight="1" x14ac:dyDescent="0.25">
      <c r="A90" s="204" t="s">
        <v>126</v>
      </c>
      <c r="B90" s="154"/>
      <c r="C90" s="193" t="s">
        <v>127</v>
      </c>
      <c r="D90" s="161">
        <v>109103</v>
      </c>
      <c r="E90" s="161">
        <v>100000</v>
      </c>
      <c r="F90" s="202"/>
      <c r="G90" s="227"/>
      <c r="H90" s="160">
        <f>E90+I90</f>
        <v>100000</v>
      </c>
      <c r="I90" s="191"/>
      <c r="J90" s="236">
        <v>95000</v>
      </c>
      <c r="K90" s="236">
        <v>75000</v>
      </c>
      <c r="L90" s="236">
        <v>175000</v>
      </c>
      <c r="M90" s="236">
        <v>173873</v>
      </c>
      <c r="N90" s="367">
        <v>100000</v>
      </c>
      <c r="O90" s="229">
        <v>75000</v>
      </c>
      <c r="P90" s="229">
        <f t="shared" si="26"/>
        <v>175000</v>
      </c>
      <c r="Q90" s="242"/>
      <c r="R90" s="182"/>
    </row>
    <row r="91" spans="1:29" ht="14.1" customHeight="1" x14ac:dyDescent="0.25">
      <c r="A91" s="44" t="s">
        <v>128</v>
      </c>
      <c r="B91" s="45"/>
      <c r="C91" s="46" t="s">
        <v>129</v>
      </c>
      <c r="D91" s="63"/>
      <c r="F91" s="63"/>
      <c r="G91" s="299"/>
      <c r="H91" s="160"/>
      <c r="I91" s="296"/>
      <c r="J91" s="161"/>
      <c r="K91" s="161"/>
      <c r="L91" s="161"/>
      <c r="M91" s="161"/>
      <c r="N91" s="371"/>
      <c r="O91" s="79"/>
      <c r="P91" s="229">
        <f t="shared" si="26"/>
        <v>0</v>
      </c>
    </row>
    <row r="92" spans="1:29" ht="14.1" customHeight="1" x14ac:dyDescent="0.25">
      <c r="A92" s="44" t="s">
        <v>130</v>
      </c>
      <c r="B92" s="45"/>
      <c r="C92" s="46" t="s">
        <v>131</v>
      </c>
      <c r="D92" s="63">
        <v>12883</v>
      </c>
      <c r="E92" s="161">
        <v>15000</v>
      </c>
      <c r="F92" s="63"/>
      <c r="G92" s="289"/>
      <c r="H92" s="160">
        <f t="shared" si="17"/>
        <v>15000</v>
      </c>
      <c r="I92" s="296"/>
      <c r="J92" s="161"/>
      <c r="K92" s="161"/>
      <c r="L92" s="161">
        <v>15000</v>
      </c>
      <c r="M92" s="161">
        <v>13841</v>
      </c>
      <c r="N92" s="371">
        <v>1500</v>
      </c>
      <c r="O92" s="79"/>
      <c r="P92" s="229">
        <f t="shared" si="26"/>
        <v>1500</v>
      </c>
    </row>
    <row r="93" spans="1:29" ht="14.1" customHeight="1" x14ac:dyDescent="0.25">
      <c r="A93" s="44" t="s">
        <v>132</v>
      </c>
      <c r="B93" s="45"/>
      <c r="C93" s="46" t="s">
        <v>133</v>
      </c>
      <c r="D93" s="63">
        <v>818</v>
      </c>
      <c r="E93" s="161"/>
      <c r="F93" s="20"/>
      <c r="G93" s="300"/>
      <c r="H93" s="160"/>
      <c r="I93" s="296"/>
      <c r="J93" s="161"/>
      <c r="K93" s="161"/>
      <c r="L93" s="161"/>
      <c r="M93" s="161">
        <v>774</v>
      </c>
      <c r="N93" s="365"/>
      <c r="O93" s="78"/>
      <c r="P93" s="229">
        <f t="shared" si="26"/>
        <v>0</v>
      </c>
    </row>
    <row r="94" spans="1:29" ht="14.1" customHeight="1" x14ac:dyDescent="0.25">
      <c r="A94" s="44" t="s">
        <v>134</v>
      </c>
      <c r="B94" s="45"/>
      <c r="C94" s="46" t="s">
        <v>135</v>
      </c>
      <c r="D94" s="63">
        <v>23062</v>
      </c>
      <c r="E94" s="161"/>
      <c r="F94" s="20"/>
      <c r="G94" s="300">
        <f t="shared" si="18"/>
        <v>0</v>
      </c>
      <c r="H94" s="160">
        <f t="shared" si="17"/>
        <v>0</v>
      </c>
      <c r="I94" s="296"/>
      <c r="J94" s="161"/>
      <c r="K94" s="161"/>
      <c r="L94" s="161"/>
      <c r="M94" s="161">
        <v>120</v>
      </c>
      <c r="N94" s="365"/>
      <c r="O94" s="78"/>
      <c r="P94" s="229">
        <f t="shared" si="26"/>
        <v>0</v>
      </c>
    </row>
    <row r="95" spans="1:29" ht="14.1" customHeight="1" x14ac:dyDescent="0.25">
      <c r="A95" s="44" t="s">
        <v>136</v>
      </c>
      <c r="B95" s="45"/>
      <c r="C95" s="46" t="s">
        <v>137</v>
      </c>
      <c r="D95" s="63">
        <v>54137</v>
      </c>
      <c r="E95" s="161"/>
      <c r="F95" s="20"/>
      <c r="G95" s="300"/>
      <c r="H95" s="160">
        <f t="shared" si="17"/>
        <v>0</v>
      </c>
      <c r="I95" s="207"/>
      <c r="J95" s="161">
        <v>1300</v>
      </c>
      <c r="K95" s="161"/>
      <c r="L95" s="161">
        <v>1300</v>
      </c>
      <c r="M95" s="161">
        <v>1397</v>
      </c>
      <c r="N95" s="365"/>
      <c r="O95" s="78"/>
      <c r="P95" s="229">
        <f t="shared" si="26"/>
        <v>0</v>
      </c>
    </row>
    <row r="96" spans="1:29" s="2" customFormat="1" ht="14.1" customHeight="1" x14ac:dyDescent="0.25">
      <c r="A96" s="39" t="s">
        <v>138</v>
      </c>
      <c r="B96" s="40"/>
      <c r="C96" s="41" t="s">
        <v>139</v>
      </c>
      <c r="D96" s="43">
        <f>+D5+D8+D69+D88</f>
        <v>18379487.32</v>
      </c>
      <c r="E96" s="60">
        <f>+E5+E8+E69+E88</f>
        <v>18927280</v>
      </c>
      <c r="F96" s="60">
        <f>+F5+F8+F69+F88</f>
        <v>0</v>
      </c>
      <c r="G96" s="291">
        <f t="shared" si="18"/>
        <v>-18927280</v>
      </c>
      <c r="H96" s="49">
        <f t="shared" si="17"/>
        <v>20325210</v>
      </c>
      <c r="I96" s="260">
        <f>+I5+I8+I69+I88</f>
        <v>1397930</v>
      </c>
      <c r="J96" s="60">
        <f>+J5+J8+J69+J88</f>
        <v>-372927</v>
      </c>
      <c r="K96" s="60">
        <f>+K5+K8+K69+K88</f>
        <v>1877</v>
      </c>
      <c r="L96" s="60">
        <f t="shared" ref="L96:M96" si="27">+L5+L8+L69+L88</f>
        <v>19954160</v>
      </c>
      <c r="M96" s="60">
        <f t="shared" si="27"/>
        <v>19213959.25</v>
      </c>
      <c r="N96" s="366">
        <f>+N5+N8+N69+N88</f>
        <v>20267376</v>
      </c>
      <c r="O96" s="68">
        <f>+O5+O8+O69+O88</f>
        <v>1109632</v>
      </c>
      <c r="P96" s="68">
        <f>+O96+N96</f>
        <v>21377008</v>
      </c>
      <c r="Q96" s="346"/>
      <c r="R96" s="182"/>
      <c r="S96" s="358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</row>
    <row r="97" spans="1:21" ht="12" customHeight="1" x14ac:dyDescent="0.25">
      <c r="A97" s="24"/>
      <c r="B97" s="25"/>
      <c r="C97" s="64"/>
      <c r="D97" s="26"/>
      <c r="E97" s="178"/>
      <c r="F97" s="26"/>
      <c r="G97" s="26">
        <f t="shared" si="18"/>
        <v>0</v>
      </c>
      <c r="H97" s="178"/>
      <c r="N97" s="365"/>
      <c r="O97" s="360"/>
      <c r="P97" s="360"/>
      <c r="R97" s="350"/>
    </row>
    <row r="98" spans="1:21" ht="14.1" customHeight="1" x14ac:dyDescent="0.25">
      <c r="A98" s="24"/>
      <c r="B98" s="25"/>
      <c r="C98" s="61"/>
      <c r="D98" s="26"/>
      <c r="E98" s="178"/>
      <c r="F98" s="26"/>
      <c r="G98" s="26">
        <f t="shared" si="18"/>
        <v>0</v>
      </c>
      <c r="H98" s="178"/>
      <c r="N98" s="365"/>
      <c r="O98" s="360"/>
      <c r="P98" s="360"/>
      <c r="R98" s="178"/>
    </row>
    <row r="99" spans="1:21" ht="14.1" customHeight="1" x14ac:dyDescent="0.25">
      <c r="A99" s="223" t="s">
        <v>140</v>
      </c>
      <c r="B99" s="40"/>
      <c r="C99" s="326" t="s">
        <v>141</v>
      </c>
      <c r="D99" s="327"/>
      <c r="E99" s="48"/>
      <c r="F99" s="48"/>
      <c r="G99" s="48">
        <f t="shared" si="18"/>
        <v>0</v>
      </c>
      <c r="H99" s="48"/>
      <c r="I99" s="48"/>
      <c r="J99" s="94"/>
      <c r="K99" s="94"/>
      <c r="L99" s="94"/>
      <c r="M99" s="94"/>
      <c r="N99" s="366"/>
      <c r="O99" s="68"/>
      <c r="P99" s="68"/>
    </row>
    <row r="100" spans="1:21" ht="14.1" customHeight="1" x14ac:dyDescent="0.25">
      <c r="A100" s="30" t="s">
        <v>3</v>
      </c>
      <c r="B100" s="31"/>
      <c r="C100" s="32"/>
      <c r="D100" s="66"/>
      <c r="E100" s="274"/>
      <c r="F100" s="38"/>
      <c r="G100" s="38"/>
      <c r="H100" s="216"/>
      <c r="I100" s="216"/>
      <c r="J100" s="226"/>
      <c r="K100" s="207"/>
      <c r="L100" s="207"/>
      <c r="M100" s="207"/>
      <c r="N100" s="372"/>
      <c r="O100" s="78"/>
      <c r="P100" s="78"/>
    </row>
    <row r="101" spans="1:21" ht="14.1" customHeight="1" x14ac:dyDescent="0.25">
      <c r="A101" s="44" t="s">
        <v>7</v>
      </c>
      <c r="B101" s="45"/>
      <c r="C101" s="67"/>
      <c r="D101" s="66"/>
      <c r="E101" s="275" t="s">
        <v>142</v>
      </c>
      <c r="F101" s="47" t="s">
        <v>11</v>
      </c>
      <c r="G101" s="47"/>
      <c r="H101" s="157"/>
      <c r="I101" s="157"/>
      <c r="J101" s="215"/>
      <c r="K101" s="160"/>
      <c r="L101" s="156" t="s">
        <v>17</v>
      </c>
      <c r="M101" s="264" t="s">
        <v>18</v>
      </c>
      <c r="N101" s="372"/>
      <c r="O101" s="78"/>
      <c r="P101" s="78"/>
      <c r="Q101" s="158"/>
      <c r="R101" s="158"/>
      <c r="S101" s="158"/>
      <c r="T101" s="158"/>
      <c r="U101" s="158"/>
    </row>
    <row r="102" spans="1:21" ht="14.1" customHeight="1" x14ac:dyDescent="0.25">
      <c r="A102" s="39" t="s">
        <v>143</v>
      </c>
      <c r="B102" s="40"/>
      <c r="C102" s="41" t="s">
        <v>144</v>
      </c>
      <c r="D102" s="68">
        <f t="shared" ref="D102:I102" si="28">+D103+D113+D138+D140+D143</f>
        <v>839600</v>
      </c>
      <c r="E102" s="68">
        <f t="shared" si="28"/>
        <v>953240</v>
      </c>
      <c r="F102" s="68">
        <f t="shared" si="28"/>
        <v>0</v>
      </c>
      <c r="G102" s="68">
        <f t="shared" si="28"/>
        <v>0</v>
      </c>
      <c r="H102" s="298">
        <f t="shared" si="28"/>
        <v>974240</v>
      </c>
      <c r="I102" s="68">
        <f t="shared" si="28"/>
        <v>21000</v>
      </c>
      <c r="J102" s="60">
        <f>+J103+J113+J138</f>
        <v>-116834</v>
      </c>
      <c r="K102" s="60">
        <f>+K103+K113+K138+K140+K143</f>
        <v>-85625</v>
      </c>
      <c r="L102" s="60">
        <f t="shared" ref="L102:M102" si="29">+L103+L113+L138+L140+L143</f>
        <v>771781</v>
      </c>
      <c r="M102" s="60">
        <f t="shared" si="29"/>
        <v>644893.5</v>
      </c>
      <c r="N102" s="373">
        <f>+N103+N113+N138+N140+N143</f>
        <v>1004925</v>
      </c>
      <c r="O102" s="373">
        <f>+O103+O113+O138+O140+O143</f>
        <v>-25000</v>
      </c>
      <c r="P102" s="68">
        <f>+O102+N102</f>
        <v>979925</v>
      </c>
      <c r="Q102" s="353"/>
      <c r="R102" s="158"/>
      <c r="S102" s="158"/>
      <c r="T102" s="158"/>
      <c r="U102" s="158"/>
    </row>
    <row r="103" spans="1:21" ht="14.1" customHeight="1" x14ac:dyDescent="0.25">
      <c r="A103" s="69" t="s">
        <v>145</v>
      </c>
      <c r="B103" s="70"/>
      <c r="C103" s="71" t="s">
        <v>146</v>
      </c>
      <c r="D103" s="72">
        <f>+D104+D105</f>
        <v>66879</v>
      </c>
      <c r="E103" s="72">
        <f>+E104+E105</f>
        <v>94825</v>
      </c>
      <c r="F103" s="72">
        <f t="shared" ref="F103:I103" si="30">+F104+F105</f>
        <v>0</v>
      </c>
      <c r="G103" s="72">
        <f t="shared" si="30"/>
        <v>0</v>
      </c>
      <c r="H103" s="206">
        <f t="shared" si="30"/>
        <v>94825</v>
      </c>
      <c r="I103" s="72">
        <f t="shared" si="30"/>
        <v>0</v>
      </c>
      <c r="J103" s="72">
        <v>-62009</v>
      </c>
      <c r="K103" s="72">
        <f>+K104+K105</f>
        <v>0</v>
      </c>
      <c r="L103" s="72">
        <f>+L104+L105</f>
        <v>32816</v>
      </c>
      <c r="M103" s="72">
        <f>+M104+M105</f>
        <v>24509</v>
      </c>
      <c r="N103" s="374">
        <f>+N104+N105</f>
        <v>95825</v>
      </c>
      <c r="O103" s="80">
        <f>+O104+O105</f>
        <v>-5000</v>
      </c>
      <c r="P103" s="80">
        <f>+O103+N103</f>
        <v>90825</v>
      </c>
      <c r="Q103" s="158"/>
      <c r="R103" s="158"/>
      <c r="S103" s="158"/>
      <c r="T103" s="158"/>
      <c r="U103" s="158"/>
    </row>
    <row r="104" spans="1:21" ht="14.1" customHeight="1" x14ac:dyDescent="0.25">
      <c r="A104" s="50"/>
      <c r="B104" s="51" t="s">
        <v>147</v>
      </c>
      <c r="C104" s="52" t="s">
        <v>148</v>
      </c>
      <c r="D104" s="19">
        <v>52424</v>
      </c>
      <c r="E104" s="156">
        <v>69025</v>
      </c>
      <c r="F104" s="21"/>
      <c r="G104" s="289"/>
      <c r="H104" s="160">
        <f t="shared" ref="H104:H112" si="31">E104+I104</f>
        <v>69025</v>
      </c>
      <c r="I104" s="211">
        <v>0</v>
      </c>
      <c r="J104" s="258">
        <v>-49009</v>
      </c>
      <c r="K104" s="258"/>
      <c r="L104" s="258">
        <v>20016</v>
      </c>
      <c r="M104" s="258">
        <v>20382</v>
      </c>
      <c r="N104" s="372">
        <v>69025</v>
      </c>
      <c r="O104" s="78"/>
      <c r="P104" s="78">
        <f>+O104+N104</f>
        <v>69025</v>
      </c>
      <c r="Q104" s="158"/>
      <c r="R104" s="158"/>
      <c r="S104" s="158"/>
      <c r="T104" s="158"/>
      <c r="U104" s="158"/>
    </row>
    <row r="105" spans="1:21" ht="14.1" customHeight="1" x14ac:dyDescent="0.25">
      <c r="A105" s="50"/>
      <c r="B105" s="51" t="s">
        <v>149</v>
      </c>
      <c r="C105" s="52" t="s">
        <v>150</v>
      </c>
      <c r="D105" s="74">
        <f t="shared" ref="D105" si="32">+D106+D107+D108+D109+D111+D112</f>
        <v>14455</v>
      </c>
      <c r="E105" s="156">
        <f>+E106+E108</f>
        <v>25800</v>
      </c>
      <c r="F105" s="21">
        <f>+F106+F108+F112</f>
        <v>0</v>
      </c>
      <c r="G105" s="289"/>
      <c r="H105" s="160">
        <f t="shared" si="31"/>
        <v>25800</v>
      </c>
      <c r="I105" s="211">
        <f>+I106+I108+I112</f>
        <v>0</v>
      </c>
      <c r="J105" s="190"/>
      <c r="K105" s="190"/>
      <c r="L105" s="190">
        <f>+L106+L107+L108+L109+L111+L112</f>
        <v>12800</v>
      </c>
      <c r="M105" s="190">
        <f>+M106+M107+M108+M109+M111+M112</f>
        <v>4127</v>
      </c>
      <c r="N105" s="372">
        <f>+N106++N107+N108+N109+N111+N112</f>
        <v>26800</v>
      </c>
      <c r="O105" s="372">
        <f>+O106++O107+O108+O109+O111+O112</f>
        <v>-5000</v>
      </c>
      <c r="P105" s="78">
        <f>+O105+N105</f>
        <v>21800</v>
      </c>
      <c r="Q105" s="158"/>
      <c r="R105" s="158"/>
      <c r="S105" s="158"/>
      <c r="T105" s="158"/>
      <c r="U105" s="158"/>
    </row>
    <row r="106" spans="1:21" ht="14.1" customHeight="1" x14ac:dyDescent="0.25">
      <c r="A106" s="50"/>
      <c r="B106" s="45" t="s">
        <v>151</v>
      </c>
      <c r="C106" s="46" t="s">
        <v>152</v>
      </c>
      <c r="D106" s="20">
        <v>18</v>
      </c>
      <c r="E106" s="160">
        <v>23000</v>
      </c>
      <c r="F106" s="20"/>
      <c r="G106" s="289"/>
      <c r="H106" s="160">
        <f t="shared" si="31"/>
        <v>23000</v>
      </c>
      <c r="I106" s="213">
        <v>0</v>
      </c>
      <c r="J106" s="161">
        <v>-13000</v>
      </c>
      <c r="K106" s="161"/>
      <c r="L106" s="161">
        <v>10000</v>
      </c>
      <c r="M106" s="161">
        <v>1805</v>
      </c>
      <c r="N106" s="375">
        <v>23000</v>
      </c>
      <c r="O106" s="79">
        <v>-5000</v>
      </c>
      <c r="P106" s="79">
        <f t="shared" ref="P106:P112" si="33">+O106+N106</f>
        <v>18000</v>
      </c>
      <c r="Q106" s="158"/>
      <c r="R106" s="158"/>
      <c r="S106" s="158"/>
      <c r="T106" s="158"/>
      <c r="U106" s="158"/>
    </row>
    <row r="107" spans="1:21" ht="14.1" customHeight="1" x14ac:dyDescent="0.25">
      <c r="A107" s="50"/>
      <c r="B107" s="45">
        <v>5503</v>
      </c>
      <c r="C107" s="46" t="s">
        <v>153</v>
      </c>
      <c r="D107" s="20">
        <v>70</v>
      </c>
      <c r="E107" s="160"/>
      <c r="F107" s="20"/>
      <c r="G107" s="289"/>
      <c r="H107" s="160">
        <f t="shared" si="31"/>
        <v>0</v>
      </c>
      <c r="I107" s="213"/>
      <c r="J107" s="161"/>
      <c r="K107" s="161"/>
      <c r="L107" s="161"/>
      <c r="M107" s="161"/>
      <c r="N107" s="375"/>
      <c r="O107" s="79"/>
      <c r="P107" s="79">
        <f t="shared" si="33"/>
        <v>0</v>
      </c>
      <c r="Q107" s="158"/>
      <c r="R107" s="158"/>
      <c r="S107" s="158"/>
      <c r="T107" s="158"/>
      <c r="U107" s="158"/>
    </row>
    <row r="108" spans="1:21" ht="14.1" customHeight="1" x14ac:dyDescent="0.25">
      <c r="A108" s="50"/>
      <c r="B108" s="45" t="s">
        <v>154</v>
      </c>
      <c r="C108" s="46" t="s">
        <v>155</v>
      </c>
      <c r="D108" s="20">
        <v>1383</v>
      </c>
      <c r="E108" s="160">
        <v>2800</v>
      </c>
      <c r="F108" s="20"/>
      <c r="G108" s="289"/>
      <c r="H108" s="160">
        <f t="shared" si="31"/>
        <v>2800</v>
      </c>
      <c r="I108" s="213">
        <v>0</v>
      </c>
      <c r="J108" s="161"/>
      <c r="K108" s="161"/>
      <c r="L108" s="161">
        <v>2800</v>
      </c>
      <c r="M108" s="161"/>
      <c r="N108" s="375">
        <v>2800</v>
      </c>
      <c r="O108" s="79"/>
      <c r="P108" s="79">
        <f t="shared" si="33"/>
        <v>2800</v>
      </c>
      <c r="Q108" s="158"/>
      <c r="R108" s="158"/>
      <c r="S108" s="158"/>
      <c r="T108" s="158"/>
      <c r="U108" s="158"/>
    </row>
    <row r="109" spans="1:21" ht="14.1" customHeight="1" x14ac:dyDescent="0.25">
      <c r="A109" s="50"/>
      <c r="B109" s="45">
        <v>5511</v>
      </c>
      <c r="C109" s="46" t="s">
        <v>156</v>
      </c>
      <c r="D109" s="76">
        <f t="shared" ref="D109" si="34">+D110</f>
        <v>375</v>
      </c>
      <c r="E109" s="161"/>
      <c r="F109" s="63"/>
      <c r="G109" s="289"/>
      <c r="H109" s="160">
        <f t="shared" si="31"/>
        <v>0</v>
      </c>
      <c r="I109" s="213"/>
      <c r="J109" s="161"/>
      <c r="K109" s="161"/>
      <c r="L109" s="161"/>
      <c r="M109" s="161">
        <v>503</v>
      </c>
      <c r="N109" s="375">
        <v>500</v>
      </c>
      <c r="O109" s="79"/>
      <c r="P109" s="79">
        <f t="shared" si="33"/>
        <v>500</v>
      </c>
      <c r="Q109" s="158"/>
      <c r="R109" s="158"/>
      <c r="S109" s="158"/>
      <c r="T109" s="158"/>
      <c r="U109" s="158"/>
    </row>
    <row r="110" spans="1:21" ht="14.1" customHeight="1" x14ac:dyDescent="0.25">
      <c r="A110" s="50"/>
      <c r="B110" s="45"/>
      <c r="C110" s="46" t="s">
        <v>157</v>
      </c>
      <c r="D110" s="63">
        <v>375</v>
      </c>
      <c r="E110" s="161"/>
      <c r="F110" s="63"/>
      <c r="G110" s="289"/>
      <c r="H110" s="160">
        <f t="shared" si="31"/>
        <v>0</v>
      </c>
      <c r="I110" s="213"/>
      <c r="J110" s="161"/>
      <c r="K110" s="161"/>
      <c r="L110" s="161"/>
      <c r="M110" s="161"/>
      <c r="N110" s="375"/>
      <c r="O110" s="79"/>
      <c r="P110" s="79">
        <f t="shared" si="33"/>
        <v>0</v>
      </c>
      <c r="Q110" s="158"/>
      <c r="R110" s="158"/>
      <c r="S110" s="158"/>
      <c r="T110" s="158"/>
      <c r="U110" s="158"/>
    </row>
    <row r="111" spans="1:21" ht="14.1" customHeight="1" x14ac:dyDescent="0.25">
      <c r="A111" s="50"/>
      <c r="B111" s="45">
        <v>5514</v>
      </c>
      <c r="C111" s="46" t="s">
        <v>158</v>
      </c>
      <c r="D111" s="63">
        <v>781</v>
      </c>
      <c r="E111" s="161"/>
      <c r="F111" s="63"/>
      <c r="G111" s="289"/>
      <c r="H111" s="160">
        <f t="shared" si="31"/>
        <v>0</v>
      </c>
      <c r="I111" s="213"/>
      <c r="J111" s="161"/>
      <c r="K111" s="161"/>
      <c r="L111" s="161"/>
      <c r="M111" s="161">
        <v>1819</v>
      </c>
      <c r="N111" s="375">
        <v>500</v>
      </c>
      <c r="O111" s="79"/>
      <c r="P111" s="79">
        <f t="shared" si="33"/>
        <v>500</v>
      </c>
      <c r="Q111" s="158"/>
      <c r="R111" s="158"/>
      <c r="S111" s="158"/>
      <c r="T111" s="158"/>
      <c r="U111" s="158"/>
    </row>
    <row r="112" spans="1:21" ht="14.1" customHeight="1" x14ac:dyDescent="0.25">
      <c r="A112" s="50"/>
      <c r="B112" s="45">
        <v>5540</v>
      </c>
      <c r="C112" s="46" t="s">
        <v>159</v>
      </c>
      <c r="D112" s="63">
        <v>11828</v>
      </c>
      <c r="E112" s="161"/>
      <c r="F112" s="63"/>
      <c r="G112" s="289"/>
      <c r="H112" s="160">
        <f t="shared" si="31"/>
        <v>0</v>
      </c>
      <c r="I112" s="213"/>
      <c r="J112" s="161"/>
      <c r="K112" s="161"/>
      <c r="L112" s="161"/>
      <c r="M112" s="161"/>
      <c r="N112" s="375"/>
      <c r="O112" s="79"/>
      <c r="P112" s="79">
        <f t="shared" si="33"/>
        <v>0</v>
      </c>
      <c r="Q112" s="158"/>
      <c r="R112" s="158"/>
      <c r="S112" s="158"/>
      <c r="T112" s="158"/>
      <c r="U112" s="158"/>
    </row>
    <row r="113" spans="1:21" ht="14.1" customHeight="1" x14ac:dyDescent="0.25">
      <c r="A113" s="69" t="s">
        <v>160</v>
      </c>
      <c r="B113" s="70"/>
      <c r="C113" s="71" t="s">
        <v>161</v>
      </c>
      <c r="D113" s="77">
        <f t="shared" ref="D113:I113" si="35">+D114+D115+D137</f>
        <v>692061</v>
      </c>
      <c r="E113" s="72">
        <f t="shared" si="35"/>
        <v>678415</v>
      </c>
      <c r="F113" s="72">
        <f t="shared" si="35"/>
        <v>0</v>
      </c>
      <c r="G113" s="72">
        <f t="shared" si="35"/>
        <v>0</v>
      </c>
      <c r="H113" s="205">
        <f t="shared" si="35"/>
        <v>699415</v>
      </c>
      <c r="I113" s="307">
        <f t="shared" si="35"/>
        <v>21000</v>
      </c>
      <c r="J113" s="72">
        <f>+J114+J115</f>
        <v>-48715</v>
      </c>
      <c r="K113" s="72">
        <f>+K114+K115</f>
        <v>8500</v>
      </c>
      <c r="L113" s="72">
        <f>+L114+L115+L137</f>
        <v>659200</v>
      </c>
      <c r="M113" s="72">
        <f>+M114+M115+M137</f>
        <v>583839.5</v>
      </c>
      <c r="N113" s="374">
        <f>+N114+N115</f>
        <v>702700</v>
      </c>
      <c r="O113" s="80">
        <f>+O114+O115</f>
        <v>-20000</v>
      </c>
      <c r="P113" s="80">
        <f>+O113+N113</f>
        <v>682700</v>
      </c>
      <c r="Q113" s="353"/>
      <c r="R113" s="353"/>
      <c r="S113" s="158"/>
      <c r="T113" s="158"/>
      <c r="U113" s="158"/>
    </row>
    <row r="114" spans="1:21" ht="14.1" customHeight="1" x14ac:dyDescent="0.25">
      <c r="A114" s="50"/>
      <c r="B114" s="51" t="s">
        <v>147</v>
      </c>
      <c r="C114" s="52" t="s">
        <v>148</v>
      </c>
      <c r="D114" s="21">
        <v>477605</v>
      </c>
      <c r="E114" s="156">
        <v>477730</v>
      </c>
      <c r="F114" s="21"/>
      <c r="G114" s="289"/>
      <c r="H114" s="160">
        <f>E114+I114</f>
        <v>477730</v>
      </c>
      <c r="I114" s="211">
        <v>0</v>
      </c>
      <c r="J114" s="190"/>
      <c r="K114" s="190"/>
      <c r="L114">
        <v>477730</v>
      </c>
      <c r="M114" s="265">
        <v>420019.77</v>
      </c>
      <c r="N114" s="372">
        <v>477730</v>
      </c>
      <c r="O114" s="78"/>
      <c r="P114" s="227">
        <f t="shared" ref="P114:P137" si="36">+O114+N114</f>
        <v>477730</v>
      </c>
      <c r="Q114" s="158"/>
      <c r="R114" s="158"/>
      <c r="S114" s="158"/>
      <c r="T114" s="158"/>
      <c r="U114" s="158"/>
    </row>
    <row r="115" spans="1:21" ht="14.1" customHeight="1" x14ac:dyDescent="0.25">
      <c r="A115" s="50"/>
      <c r="B115" s="51" t="s">
        <v>149</v>
      </c>
      <c r="C115" s="52" t="s">
        <v>150</v>
      </c>
      <c r="D115" s="78">
        <f>+D116+D117+D118+D119+D120+D130+D131+D132+D133+D134+D135+D136</f>
        <v>202629</v>
      </c>
      <c r="E115" s="156">
        <f>+E116+E117+E118+E119+E120+E130+E131+E132+E133+E134+E135</f>
        <v>195685</v>
      </c>
      <c r="F115" s="21">
        <f>+F116+F117+F118+F119+F120+F130+F131+F132+F133+F134+F135</f>
        <v>0</v>
      </c>
      <c r="G115" s="289"/>
      <c r="H115" s="160">
        <f t="shared" ref="H115:H138" si="37">E115+I115</f>
        <v>216685</v>
      </c>
      <c r="I115" s="211">
        <f>+I116+I117+I118+I119+I120+I130+I131+I132+I133+I134+I135</f>
        <v>21000</v>
      </c>
      <c r="J115" s="190">
        <f>+J116+J117+J118+J119+J120+J130+J131+J132+J133+J134+J135+J136+J137</f>
        <v>-48715</v>
      </c>
      <c r="K115" s="190">
        <f>+K116+K117+K118+K119+K120+K130+K131+K132+K133+K134+K135+K136+K137</f>
        <v>8500</v>
      </c>
      <c r="L115" s="190">
        <f>+L116+L117+L118+L119+L120+L130+L131+L132+L133+L134+L135+L136</f>
        <v>180470</v>
      </c>
      <c r="M115" s="190">
        <f>+M116+M117+M118+M119+M120+M130+M131+M132+M133+M134+M135+M136</f>
        <v>162697.72999999998</v>
      </c>
      <c r="N115" s="376">
        <f>+N116+N117+N118+N119+N120+N130+N131+N132+N133+N134+N135+N136+N137</f>
        <v>224970</v>
      </c>
      <c r="O115" s="227">
        <f>+O116+O117+O118+O119+O120+O130+O131+O132+O133+O134+O135+O136+O137</f>
        <v>-20000</v>
      </c>
      <c r="P115" s="227">
        <f t="shared" si="36"/>
        <v>204970</v>
      </c>
      <c r="Q115" s="353"/>
      <c r="R115" s="158"/>
      <c r="S115" s="158"/>
      <c r="T115" s="158"/>
      <c r="U115" s="158"/>
    </row>
    <row r="116" spans="1:21" ht="14.1" customHeight="1" x14ac:dyDescent="0.25">
      <c r="A116" s="44"/>
      <c r="B116" s="45" t="s">
        <v>151</v>
      </c>
      <c r="C116" s="46" t="s">
        <v>162</v>
      </c>
      <c r="D116" s="20">
        <v>84345</v>
      </c>
      <c r="E116" s="160">
        <v>57850</v>
      </c>
      <c r="F116" s="20"/>
      <c r="G116" s="289"/>
      <c r="H116" s="160">
        <f t="shared" si="37"/>
        <v>62850</v>
      </c>
      <c r="I116" s="213">
        <v>5000</v>
      </c>
      <c r="J116" s="161">
        <v>-2500</v>
      </c>
      <c r="K116" s="161">
        <v>12500</v>
      </c>
      <c r="L116" s="161">
        <v>72850</v>
      </c>
      <c r="M116" s="161">
        <v>61867</v>
      </c>
      <c r="N116" s="375">
        <v>62850</v>
      </c>
      <c r="O116" s="79"/>
      <c r="P116" s="229">
        <f t="shared" si="36"/>
        <v>62850</v>
      </c>
      <c r="Q116" s="158"/>
      <c r="R116" s="158"/>
      <c r="S116" s="158"/>
      <c r="T116" s="158"/>
      <c r="U116" s="158"/>
    </row>
    <row r="117" spans="1:21" ht="14.1" customHeight="1" x14ac:dyDescent="0.25">
      <c r="A117" s="44"/>
      <c r="B117" s="45">
        <v>5502</v>
      </c>
      <c r="C117" s="46" t="s">
        <v>163</v>
      </c>
      <c r="D117" s="20">
        <v>0</v>
      </c>
      <c r="E117" s="160">
        <v>4215</v>
      </c>
      <c r="F117" s="20"/>
      <c r="G117" s="289"/>
      <c r="H117" s="160">
        <f t="shared" si="37"/>
        <v>4215</v>
      </c>
      <c r="I117" s="213">
        <v>0</v>
      </c>
      <c r="J117" s="161">
        <v>-4215</v>
      </c>
      <c r="K117" s="161"/>
      <c r="L117" s="161"/>
      <c r="M117" s="161"/>
      <c r="N117" s="375"/>
      <c r="O117" s="79"/>
      <c r="P117" s="229">
        <f t="shared" si="36"/>
        <v>0</v>
      </c>
      <c r="Q117" s="158"/>
      <c r="R117" s="158"/>
      <c r="S117" s="158"/>
      <c r="T117" s="158"/>
      <c r="U117" s="158"/>
    </row>
    <row r="118" spans="1:21" ht="14.1" customHeight="1" x14ac:dyDescent="0.25">
      <c r="A118" s="44"/>
      <c r="B118" s="45" t="s">
        <v>164</v>
      </c>
      <c r="C118" s="46" t="s">
        <v>153</v>
      </c>
      <c r="D118" s="20">
        <v>2617</v>
      </c>
      <c r="E118" s="160">
        <v>3000</v>
      </c>
      <c r="F118" s="20"/>
      <c r="G118" s="289"/>
      <c r="H118" s="160">
        <f t="shared" si="37"/>
        <v>3000</v>
      </c>
      <c r="I118" s="213">
        <v>0</v>
      </c>
      <c r="J118" s="161"/>
      <c r="K118" s="161"/>
      <c r="L118" s="161">
        <v>3000</v>
      </c>
      <c r="M118" s="161">
        <v>674</v>
      </c>
      <c r="N118" s="375">
        <v>3000</v>
      </c>
      <c r="O118" s="79"/>
      <c r="P118" s="229">
        <f t="shared" si="36"/>
        <v>3000</v>
      </c>
      <c r="Q118" s="158"/>
      <c r="R118" s="158"/>
      <c r="S118" s="158"/>
      <c r="T118" s="158"/>
      <c r="U118" s="158"/>
    </row>
    <row r="119" spans="1:21" ht="14.1" customHeight="1" x14ac:dyDescent="0.25">
      <c r="A119" s="44"/>
      <c r="B119" s="45" t="s">
        <v>154</v>
      </c>
      <c r="C119" s="46" t="s">
        <v>165</v>
      </c>
      <c r="D119" s="20">
        <v>8814</v>
      </c>
      <c r="E119" s="160">
        <v>13000</v>
      </c>
      <c r="F119" s="20"/>
      <c r="G119" s="289"/>
      <c r="H119" s="160">
        <f t="shared" si="37"/>
        <v>13000</v>
      </c>
      <c r="I119" s="213">
        <v>0</v>
      </c>
      <c r="J119" s="161">
        <v>-7000</v>
      </c>
      <c r="K119" s="161">
        <v>-3000</v>
      </c>
      <c r="L119" s="161">
        <v>3000</v>
      </c>
      <c r="M119" s="161">
        <v>2526</v>
      </c>
      <c r="N119" s="375">
        <v>13000</v>
      </c>
      <c r="O119" s="79">
        <v>-7000</v>
      </c>
      <c r="P119" s="229">
        <f t="shared" si="36"/>
        <v>6000</v>
      </c>
      <c r="Q119" s="158"/>
      <c r="R119" s="158"/>
      <c r="S119" s="158"/>
      <c r="T119" s="158"/>
      <c r="U119" s="158"/>
    </row>
    <row r="120" spans="1:21" ht="14.1" customHeight="1" x14ac:dyDescent="0.25">
      <c r="A120" s="44"/>
      <c r="B120" s="45" t="s">
        <v>166</v>
      </c>
      <c r="C120" s="46" t="s">
        <v>156</v>
      </c>
      <c r="D120" s="79">
        <f>+D121+D122+D123+D124+D125+D126+D127+D128</f>
        <v>32998</v>
      </c>
      <c r="E120" s="160">
        <v>42320</v>
      </c>
      <c r="F120" s="20"/>
      <c r="G120" s="289"/>
      <c r="H120" s="160">
        <f t="shared" si="37"/>
        <v>42320</v>
      </c>
      <c r="I120" s="213">
        <v>0</v>
      </c>
      <c r="J120" s="161"/>
      <c r="K120" s="161"/>
      <c r="L120" s="261">
        <v>42320</v>
      </c>
      <c r="M120" s="266">
        <v>37640.11</v>
      </c>
      <c r="N120" s="375">
        <v>42320</v>
      </c>
      <c r="O120" s="79"/>
      <c r="P120" s="229">
        <f t="shared" si="36"/>
        <v>42320</v>
      </c>
      <c r="Q120" s="158"/>
      <c r="R120" s="158"/>
      <c r="S120" s="158"/>
      <c r="T120" s="158"/>
      <c r="U120" s="158"/>
    </row>
    <row r="121" spans="1:21" ht="14.1" customHeight="1" x14ac:dyDescent="0.25">
      <c r="A121" s="44"/>
      <c r="B121" s="45"/>
      <c r="C121" s="46" t="s">
        <v>167</v>
      </c>
      <c r="D121" s="20">
        <v>15745</v>
      </c>
      <c r="E121" s="160"/>
      <c r="F121" s="20"/>
      <c r="G121" s="289"/>
      <c r="H121" s="160">
        <f t="shared" si="37"/>
        <v>0</v>
      </c>
      <c r="I121" s="213"/>
      <c r="J121" s="161"/>
      <c r="K121" s="161"/>
      <c r="L121" s="261">
        <v>0</v>
      </c>
      <c r="M121" s="266">
        <v>11943.5</v>
      </c>
      <c r="N121" s="375"/>
      <c r="O121" s="79"/>
      <c r="P121" s="229">
        <f t="shared" si="36"/>
        <v>0</v>
      </c>
      <c r="Q121" s="158"/>
      <c r="R121" s="158"/>
      <c r="S121" s="158"/>
      <c r="T121" s="158"/>
      <c r="U121" s="158"/>
    </row>
    <row r="122" spans="1:21" ht="14.1" customHeight="1" x14ac:dyDescent="0.25">
      <c r="A122" s="44"/>
      <c r="B122" s="45"/>
      <c r="C122" s="46" t="s">
        <v>168</v>
      </c>
      <c r="D122" s="20">
        <v>5914</v>
      </c>
      <c r="E122" s="160"/>
      <c r="F122" s="20"/>
      <c r="G122" s="289"/>
      <c r="H122" s="160">
        <f t="shared" si="37"/>
        <v>0</v>
      </c>
      <c r="I122" s="213"/>
      <c r="J122" s="161"/>
      <c r="K122" s="161"/>
      <c r="L122" s="261">
        <v>0</v>
      </c>
      <c r="M122" s="266">
        <v>8296.27</v>
      </c>
      <c r="N122" s="375"/>
      <c r="O122" s="79"/>
      <c r="P122" s="229">
        <f t="shared" si="36"/>
        <v>0</v>
      </c>
      <c r="Q122" s="158"/>
      <c r="R122" s="158"/>
      <c r="S122" s="158"/>
      <c r="T122" s="158"/>
      <c r="U122" s="158"/>
    </row>
    <row r="123" spans="1:21" ht="14.1" customHeight="1" x14ac:dyDescent="0.25">
      <c r="A123" s="44"/>
      <c r="B123" s="45"/>
      <c r="C123" s="46" t="s">
        <v>169</v>
      </c>
      <c r="D123" s="20">
        <v>383</v>
      </c>
      <c r="E123" s="160"/>
      <c r="F123" s="20"/>
      <c r="G123" s="289"/>
      <c r="H123" s="160">
        <f t="shared" si="37"/>
        <v>0</v>
      </c>
      <c r="I123" s="213"/>
      <c r="J123" s="161"/>
      <c r="K123" s="161"/>
      <c r="L123" s="261">
        <v>0</v>
      </c>
      <c r="M123" s="266">
        <v>497.89</v>
      </c>
      <c r="N123" s="375"/>
      <c r="O123" s="79"/>
      <c r="P123" s="229">
        <f t="shared" si="36"/>
        <v>0</v>
      </c>
      <c r="Q123" s="158"/>
      <c r="R123" s="158"/>
      <c r="S123" s="158"/>
      <c r="T123" s="158"/>
      <c r="U123" s="158"/>
    </row>
    <row r="124" spans="1:21" ht="14.1" customHeight="1" x14ac:dyDescent="0.25">
      <c r="A124" s="44"/>
      <c r="B124" s="45"/>
      <c r="C124" s="46" t="s">
        <v>170</v>
      </c>
      <c r="D124" s="20">
        <v>4377</v>
      </c>
      <c r="E124" s="160"/>
      <c r="F124" s="20"/>
      <c r="G124" s="289"/>
      <c r="H124" s="160">
        <f t="shared" si="37"/>
        <v>0</v>
      </c>
      <c r="I124" s="213"/>
      <c r="J124" s="161"/>
      <c r="K124" s="161"/>
      <c r="L124" s="261">
        <v>0</v>
      </c>
      <c r="M124" s="266">
        <v>6975.26</v>
      </c>
      <c r="N124" s="375"/>
      <c r="O124" s="79"/>
      <c r="P124" s="229">
        <f t="shared" si="36"/>
        <v>0</v>
      </c>
      <c r="Q124" s="158"/>
      <c r="R124" s="158"/>
      <c r="S124" s="158"/>
      <c r="T124" s="158"/>
      <c r="U124" s="158"/>
    </row>
    <row r="125" spans="1:21" ht="14.1" customHeight="1" x14ac:dyDescent="0.25">
      <c r="A125" s="44"/>
      <c r="B125" s="45"/>
      <c r="C125" s="46" t="s">
        <v>171</v>
      </c>
      <c r="D125" s="20">
        <v>2233</v>
      </c>
      <c r="E125" s="160"/>
      <c r="F125" s="20"/>
      <c r="G125" s="289"/>
      <c r="H125" s="160">
        <f t="shared" si="37"/>
        <v>0</v>
      </c>
      <c r="I125" s="213"/>
      <c r="J125" s="161"/>
      <c r="K125" s="161"/>
      <c r="L125" s="261">
        <v>0</v>
      </c>
      <c r="M125" s="266">
        <v>5299</v>
      </c>
      <c r="N125" s="375"/>
      <c r="O125" s="79"/>
      <c r="P125" s="229">
        <f t="shared" si="36"/>
        <v>0</v>
      </c>
      <c r="Q125" s="158"/>
      <c r="R125" s="158"/>
      <c r="S125" s="158"/>
      <c r="T125" s="158"/>
      <c r="U125" s="158"/>
    </row>
    <row r="126" spans="1:21" ht="14.1" customHeight="1" x14ac:dyDescent="0.25">
      <c r="A126" s="44"/>
      <c r="B126" s="45"/>
      <c r="C126" s="46" t="s">
        <v>172</v>
      </c>
      <c r="D126" s="20">
        <v>1495</v>
      </c>
      <c r="E126" s="160"/>
      <c r="F126" s="20"/>
      <c r="G126" s="289"/>
      <c r="H126" s="160">
        <f t="shared" si="37"/>
        <v>0</v>
      </c>
      <c r="I126" s="213"/>
      <c r="J126" s="161"/>
      <c r="K126" s="161"/>
      <c r="L126" s="261">
        <v>0</v>
      </c>
      <c r="M126" s="266">
        <v>1223.43</v>
      </c>
      <c r="N126" s="375"/>
      <c r="O126" s="79"/>
      <c r="P126" s="229">
        <f t="shared" si="36"/>
        <v>0</v>
      </c>
      <c r="Q126" s="158"/>
      <c r="R126" s="158"/>
      <c r="S126" s="158"/>
      <c r="T126" s="158"/>
      <c r="U126" s="158"/>
    </row>
    <row r="127" spans="1:21" ht="14.1" customHeight="1" x14ac:dyDescent="0.25">
      <c r="A127" s="44"/>
      <c r="B127" s="45"/>
      <c r="C127" s="46" t="s">
        <v>173</v>
      </c>
      <c r="D127" s="20">
        <v>2128</v>
      </c>
      <c r="E127" s="160"/>
      <c r="F127" s="20"/>
      <c r="G127" s="289"/>
      <c r="H127" s="160">
        <f t="shared" si="37"/>
        <v>0</v>
      </c>
      <c r="I127" s="213"/>
      <c r="J127" s="161"/>
      <c r="K127" s="161"/>
      <c r="L127" s="261">
        <v>0</v>
      </c>
      <c r="M127" s="266">
        <v>3128</v>
      </c>
      <c r="N127" s="375">
        <v>20000</v>
      </c>
      <c r="O127" s="79"/>
      <c r="P127" s="229">
        <f t="shared" si="36"/>
        <v>20000</v>
      </c>
      <c r="Q127" s="158"/>
      <c r="R127" s="158"/>
      <c r="S127" s="158"/>
      <c r="T127" s="158"/>
      <c r="U127" s="158"/>
    </row>
    <row r="128" spans="1:21" ht="14.1" customHeight="1" x14ac:dyDescent="0.25">
      <c r="A128" s="44"/>
      <c r="B128" s="45"/>
      <c r="C128" s="46" t="s">
        <v>174</v>
      </c>
      <c r="D128" s="20">
        <v>723</v>
      </c>
      <c r="E128" s="160"/>
      <c r="F128" s="20"/>
      <c r="G128" s="289"/>
      <c r="H128" s="160">
        <f t="shared" si="37"/>
        <v>0</v>
      </c>
      <c r="I128" s="213"/>
      <c r="J128" s="161"/>
      <c r="K128" s="161"/>
      <c r="L128" s="261">
        <v>0</v>
      </c>
      <c r="M128" s="266">
        <v>505</v>
      </c>
      <c r="N128" s="375"/>
      <c r="O128" s="79"/>
      <c r="P128" s="229">
        <f t="shared" si="36"/>
        <v>0</v>
      </c>
      <c r="Q128" s="158"/>
      <c r="R128" s="158"/>
      <c r="S128" s="158"/>
      <c r="T128" s="158"/>
      <c r="U128" s="158"/>
    </row>
    <row r="129" spans="1:21" ht="14.1" customHeight="1" x14ac:dyDescent="0.25">
      <c r="A129" s="44"/>
      <c r="B129" s="45"/>
      <c r="C129" s="46" t="s">
        <v>175</v>
      </c>
      <c r="D129" s="20"/>
      <c r="E129" s="160"/>
      <c r="F129" s="20"/>
      <c r="G129" s="289"/>
      <c r="H129" s="160"/>
      <c r="I129" s="213"/>
      <c r="J129" s="161"/>
      <c r="K129" s="161"/>
      <c r="L129" s="261">
        <v>0</v>
      </c>
      <c r="M129" s="266">
        <v>256.5</v>
      </c>
      <c r="N129" s="375"/>
      <c r="O129" s="79"/>
      <c r="P129" s="229">
        <f t="shared" si="36"/>
        <v>0</v>
      </c>
      <c r="Q129" s="158"/>
      <c r="R129" s="158"/>
      <c r="S129" s="158"/>
      <c r="T129" s="158"/>
      <c r="U129" s="158"/>
    </row>
    <row r="130" spans="1:21" ht="14.1" customHeight="1" x14ac:dyDescent="0.25">
      <c r="A130" s="44"/>
      <c r="B130" s="45" t="s">
        <v>176</v>
      </c>
      <c r="C130" s="46" t="s">
        <v>177</v>
      </c>
      <c r="D130" s="20">
        <v>18042</v>
      </c>
      <c r="E130" s="160">
        <v>25000</v>
      </c>
      <c r="F130" s="160"/>
      <c r="G130" s="289"/>
      <c r="H130" s="160">
        <f t="shared" si="37"/>
        <v>25000</v>
      </c>
      <c r="I130" s="213">
        <v>0</v>
      </c>
      <c r="J130" s="161">
        <v>-13000</v>
      </c>
      <c r="K130" s="161">
        <v>3000</v>
      </c>
      <c r="L130" s="161">
        <v>15000</v>
      </c>
      <c r="M130" s="161">
        <v>12556</v>
      </c>
      <c r="N130" s="375">
        <v>25000</v>
      </c>
      <c r="O130" s="79">
        <v>-7000</v>
      </c>
      <c r="P130" s="229">
        <f t="shared" si="36"/>
        <v>18000</v>
      </c>
      <c r="Q130" s="158"/>
      <c r="R130" s="158"/>
      <c r="S130" s="158"/>
      <c r="T130" s="158"/>
      <c r="U130" s="158"/>
    </row>
    <row r="131" spans="1:21" ht="14.1" customHeight="1" x14ac:dyDescent="0.25">
      <c r="A131" s="44"/>
      <c r="B131" s="45" t="s">
        <v>178</v>
      </c>
      <c r="C131" s="46" t="s">
        <v>158</v>
      </c>
      <c r="D131" s="20">
        <v>44703</v>
      </c>
      <c r="E131" s="160">
        <v>35000</v>
      </c>
      <c r="F131" s="160"/>
      <c r="G131" s="289"/>
      <c r="H131" s="160">
        <f t="shared" si="37"/>
        <v>51000</v>
      </c>
      <c r="I131" s="213">
        <v>16000</v>
      </c>
      <c r="J131" s="161">
        <v>-16000</v>
      </c>
      <c r="K131" s="161"/>
      <c r="L131" s="261">
        <v>35000</v>
      </c>
      <c r="M131" s="266">
        <v>33259.949999999997</v>
      </c>
      <c r="N131" s="375">
        <v>51000</v>
      </c>
      <c r="O131" s="79">
        <v>-6000</v>
      </c>
      <c r="P131" s="229">
        <f t="shared" si="36"/>
        <v>45000</v>
      </c>
      <c r="Q131" s="158"/>
      <c r="R131" s="158"/>
      <c r="S131" s="158"/>
      <c r="T131" s="158"/>
      <c r="U131" s="158"/>
    </row>
    <row r="132" spans="1:21" ht="14.1" customHeight="1" x14ac:dyDescent="0.25">
      <c r="A132" s="44"/>
      <c r="B132" s="45" t="s">
        <v>179</v>
      </c>
      <c r="C132" s="46" t="s">
        <v>180</v>
      </c>
      <c r="D132" s="20">
        <v>5364</v>
      </c>
      <c r="E132" s="160">
        <v>12500</v>
      </c>
      <c r="F132" s="20"/>
      <c r="G132" s="289"/>
      <c r="H132" s="160">
        <f t="shared" si="37"/>
        <v>12500</v>
      </c>
      <c r="I132" s="213">
        <v>0</v>
      </c>
      <c r="J132" s="161">
        <v>-6000</v>
      </c>
      <c r="K132" s="161"/>
      <c r="L132" s="261">
        <v>6500</v>
      </c>
      <c r="M132" s="266">
        <v>7872.11</v>
      </c>
      <c r="N132" s="375">
        <v>20000</v>
      </c>
      <c r="O132" s="79"/>
      <c r="P132" s="229">
        <f t="shared" si="36"/>
        <v>20000</v>
      </c>
      <c r="Q132" s="158"/>
      <c r="R132" s="158"/>
      <c r="S132" s="158"/>
      <c r="T132" s="158"/>
      <c r="U132" s="158"/>
    </row>
    <row r="133" spans="1:21" ht="14.1" customHeight="1" x14ac:dyDescent="0.25">
      <c r="A133" s="44"/>
      <c r="B133" s="45" t="s">
        <v>181</v>
      </c>
      <c r="C133" s="46" t="s">
        <v>182</v>
      </c>
      <c r="D133" s="20">
        <v>1247</v>
      </c>
      <c r="E133" s="160">
        <v>1500</v>
      </c>
      <c r="F133" s="20"/>
      <c r="G133" s="289"/>
      <c r="H133" s="160">
        <f t="shared" si="37"/>
        <v>1500</v>
      </c>
      <c r="I133" s="213">
        <v>0</v>
      </c>
      <c r="J133" s="161"/>
      <c r="K133" s="161"/>
      <c r="L133" s="261">
        <v>1500</v>
      </c>
      <c r="M133" s="266">
        <v>865.6</v>
      </c>
      <c r="N133" s="375">
        <v>1500</v>
      </c>
      <c r="O133" s="79"/>
      <c r="P133" s="229">
        <f t="shared" si="36"/>
        <v>1500</v>
      </c>
      <c r="Q133" s="158"/>
      <c r="R133" s="158"/>
      <c r="S133" s="158"/>
      <c r="T133" s="158"/>
      <c r="U133" s="158"/>
    </row>
    <row r="134" spans="1:21" ht="14.1" customHeight="1" x14ac:dyDescent="0.25">
      <c r="A134" s="44"/>
      <c r="B134" s="45" t="s">
        <v>183</v>
      </c>
      <c r="C134" s="46" t="s">
        <v>184</v>
      </c>
      <c r="D134" s="20">
        <v>1888</v>
      </c>
      <c r="E134" s="160">
        <v>1000</v>
      </c>
      <c r="F134" s="20"/>
      <c r="G134" s="289"/>
      <c r="H134" s="160">
        <f t="shared" si="37"/>
        <v>1000</v>
      </c>
      <c r="I134" s="213">
        <v>0</v>
      </c>
      <c r="J134" s="161"/>
      <c r="K134" s="161"/>
      <c r="L134" s="261">
        <v>1000</v>
      </c>
      <c r="M134" s="266">
        <v>1800.66</v>
      </c>
      <c r="N134" s="375">
        <v>1000</v>
      </c>
      <c r="O134" s="79"/>
      <c r="P134" s="229">
        <f t="shared" si="36"/>
        <v>1000</v>
      </c>
      <c r="Q134" s="158"/>
      <c r="R134" s="158"/>
      <c r="S134" s="158"/>
      <c r="T134" s="158"/>
      <c r="U134" s="158"/>
    </row>
    <row r="135" spans="1:21" ht="14.1" customHeight="1" x14ac:dyDescent="0.25">
      <c r="A135" s="44"/>
      <c r="B135" s="45" t="s">
        <v>185</v>
      </c>
      <c r="C135" s="46" t="s">
        <v>186</v>
      </c>
      <c r="D135" s="20">
        <v>122</v>
      </c>
      <c r="E135" s="160">
        <v>300</v>
      </c>
      <c r="F135" s="20"/>
      <c r="G135" s="289"/>
      <c r="H135" s="160">
        <f t="shared" si="37"/>
        <v>300</v>
      </c>
      <c r="I135" s="213">
        <v>0</v>
      </c>
      <c r="J135" s="161"/>
      <c r="K135" s="161"/>
      <c r="L135" s="261">
        <v>300</v>
      </c>
      <c r="M135" s="266">
        <v>55</v>
      </c>
      <c r="N135" s="375">
        <v>300</v>
      </c>
      <c r="O135" s="79"/>
      <c r="P135" s="229">
        <f t="shared" si="36"/>
        <v>300</v>
      </c>
      <c r="Q135" s="158"/>
      <c r="R135" s="158"/>
      <c r="S135" s="158"/>
      <c r="T135" s="158"/>
      <c r="U135" s="158"/>
    </row>
    <row r="136" spans="1:21" ht="14.1" customHeight="1" x14ac:dyDescent="0.25">
      <c r="A136" s="44"/>
      <c r="B136" s="45">
        <v>5540</v>
      </c>
      <c r="C136" s="46" t="s">
        <v>159</v>
      </c>
      <c r="D136" s="20">
        <v>2489</v>
      </c>
      <c r="E136" s="160"/>
      <c r="F136" s="20"/>
      <c r="G136" s="289"/>
      <c r="H136" s="160">
        <f t="shared" si="37"/>
        <v>0</v>
      </c>
      <c r="I136" s="213"/>
      <c r="J136" s="161"/>
      <c r="K136" s="161"/>
      <c r="L136" s="261">
        <v>0</v>
      </c>
      <c r="M136" s="266">
        <v>3581.3</v>
      </c>
      <c r="N136" s="375"/>
      <c r="O136" s="79"/>
      <c r="P136" s="229">
        <f t="shared" si="36"/>
        <v>0</v>
      </c>
      <c r="Q136" s="158"/>
      <c r="R136" s="158"/>
      <c r="S136" s="158"/>
      <c r="T136" s="158"/>
      <c r="U136" s="158"/>
    </row>
    <row r="137" spans="1:21" ht="14.1" customHeight="1" x14ac:dyDescent="0.25">
      <c r="A137" s="50"/>
      <c r="B137" s="51">
        <v>60</v>
      </c>
      <c r="C137" s="52" t="s">
        <v>187</v>
      </c>
      <c r="D137" s="21">
        <v>11827</v>
      </c>
      <c r="E137" s="156">
        <v>5000</v>
      </c>
      <c r="F137" s="21"/>
      <c r="G137" s="289"/>
      <c r="H137" s="160">
        <f t="shared" si="37"/>
        <v>5000</v>
      </c>
      <c r="I137" s="211">
        <v>0</v>
      </c>
      <c r="J137" s="190"/>
      <c r="K137" s="190">
        <v>-4000</v>
      </c>
      <c r="L137" s="190">
        <v>1000</v>
      </c>
      <c r="M137" s="190">
        <v>1122</v>
      </c>
      <c r="N137" s="375">
        <v>5000</v>
      </c>
      <c r="O137" s="79"/>
      <c r="P137" s="227">
        <f t="shared" si="36"/>
        <v>5000</v>
      </c>
      <c r="Q137" s="158"/>
      <c r="R137" s="158"/>
      <c r="S137" s="158"/>
      <c r="T137" s="158"/>
      <c r="U137" s="158"/>
    </row>
    <row r="138" spans="1:21" ht="14.1" customHeight="1" x14ac:dyDescent="0.25">
      <c r="A138" s="69" t="s">
        <v>188</v>
      </c>
      <c r="B138" s="70"/>
      <c r="C138" s="71" t="s">
        <v>189</v>
      </c>
      <c r="D138" s="81">
        <v>0</v>
      </c>
      <c r="E138" s="81">
        <v>130000</v>
      </c>
      <c r="F138" s="81"/>
      <c r="G138" s="253"/>
      <c r="H138" s="108">
        <f t="shared" si="37"/>
        <v>130000</v>
      </c>
      <c r="I138" s="254"/>
      <c r="J138" s="77">
        <v>-6110</v>
      </c>
      <c r="K138" s="77">
        <f>+K139</f>
        <v>-84125</v>
      </c>
      <c r="L138" s="77">
        <f>+L139</f>
        <v>39765</v>
      </c>
      <c r="M138" s="77">
        <v>0</v>
      </c>
      <c r="N138" s="374">
        <f>+N139</f>
        <v>130000</v>
      </c>
      <c r="O138" s="80">
        <f>+O139</f>
        <v>0</v>
      </c>
      <c r="P138" s="80">
        <f>+P139</f>
        <v>130000</v>
      </c>
      <c r="Q138" s="158"/>
      <c r="R138" s="158"/>
      <c r="S138" s="158"/>
      <c r="T138" s="158"/>
      <c r="U138" s="158"/>
    </row>
    <row r="139" spans="1:21" ht="14.1" customHeight="1" x14ac:dyDescent="0.25">
      <c r="A139" s="44"/>
      <c r="B139" s="45" t="s">
        <v>147</v>
      </c>
      <c r="C139" s="46" t="s">
        <v>190</v>
      </c>
      <c r="D139" s="20">
        <v>515</v>
      </c>
      <c r="E139" s="160">
        <v>0</v>
      </c>
      <c r="F139" s="20"/>
      <c r="G139" s="289">
        <f t="shared" si="18"/>
        <v>0</v>
      </c>
      <c r="H139" s="160"/>
      <c r="I139" s="213">
        <v>0</v>
      </c>
      <c r="J139" s="161">
        <v>-6110</v>
      </c>
      <c r="K139" s="161">
        <v>-84125</v>
      </c>
      <c r="L139" s="161">
        <v>39765</v>
      </c>
      <c r="M139" s="161"/>
      <c r="N139" s="375">
        <v>130000</v>
      </c>
      <c r="O139" s="79"/>
      <c r="P139" s="79">
        <f>+O139+N139</f>
        <v>130000</v>
      </c>
      <c r="Q139" s="158"/>
      <c r="R139" s="274"/>
      <c r="S139" s="274"/>
      <c r="T139" s="353"/>
      <c r="U139" s="158"/>
    </row>
    <row r="140" spans="1:21" ht="14.1" customHeight="1" x14ac:dyDescent="0.25">
      <c r="A140" s="69" t="s">
        <v>191</v>
      </c>
      <c r="B140" s="82">
        <v>1330</v>
      </c>
      <c r="C140" s="71" t="s">
        <v>728</v>
      </c>
      <c r="D140" s="81">
        <f>+D141+D142</f>
        <v>37683</v>
      </c>
      <c r="E140" s="81">
        <f>+E141+E142</f>
        <v>0</v>
      </c>
      <c r="F140" s="81"/>
      <c r="G140" s="301">
        <f t="shared" si="18"/>
        <v>0</v>
      </c>
      <c r="H140" s="108"/>
      <c r="I140" s="308">
        <f>+I141</f>
        <v>0</v>
      </c>
      <c r="J140" s="77">
        <v>0</v>
      </c>
      <c r="K140" s="77">
        <v>0</v>
      </c>
      <c r="L140" s="77">
        <v>0</v>
      </c>
      <c r="M140" s="77">
        <v>0</v>
      </c>
      <c r="N140" s="374">
        <f>+N141+N142</f>
        <v>26400</v>
      </c>
      <c r="O140" s="80">
        <f>+O141+O142</f>
        <v>0</v>
      </c>
      <c r="P140" s="80">
        <f>+O140+N140</f>
        <v>26400</v>
      </c>
      <c r="Q140" s="158"/>
      <c r="R140" s="158"/>
      <c r="S140" s="158"/>
      <c r="T140" s="158"/>
      <c r="U140" s="158"/>
    </row>
    <row r="141" spans="1:21" ht="14.1" customHeight="1" x14ac:dyDescent="0.25">
      <c r="A141" s="50"/>
      <c r="B141" s="45" t="s">
        <v>147</v>
      </c>
      <c r="C141" s="46" t="s">
        <v>192</v>
      </c>
      <c r="D141" s="20">
        <v>34549</v>
      </c>
      <c r="E141" s="160">
        <v>0</v>
      </c>
      <c r="F141" s="20"/>
      <c r="G141" s="300">
        <f t="shared" si="18"/>
        <v>0</v>
      </c>
      <c r="H141" s="160"/>
      <c r="I141" s="296">
        <v>0</v>
      </c>
      <c r="J141" s="161"/>
      <c r="K141" s="161"/>
      <c r="L141" s="161"/>
      <c r="M141" s="161"/>
      <c r="N141" s="375">
        <v>22000</v>
      </c>
      <c r="O141" s="79"/>
      <c r="P141" s="227">
        <f t="shared" ref="P141:P142" si="38">+O141+N141</f>
        <v>22000</v>
      </c>
      <c r="Q141" s="158"/>
      <c r="R141" s="158"/>
      <c r="S141" s="158"/>
      <c r="T141" s="158"/>
      <c r="U141" s="158"/>
    </row>
    <row r="142" spans="1:21" ht="14.1" customHeight="1" x14ac:dyDescent="0.25">
      <c r="A142" s="44"/>
      <c r="B142" s="45">
        <v>55</v>
      </c>
      <c r="C142" s="46" t="s">
        <v>193</v>
      </c>
      <c r="D142" s="20">
        <v>3134</v>
      </c>
      <c r="E142" s="160">
        <v>0</v>
      </c>
      <c r="F142" s="20"/>
      <c r="G142" s="300">
        <f t="shared" si="18"/>
        <v>0</v>
      </c>
      <c r="H142" s="160"/>
      <c r="I142" s="296"/>
      <c r="J142" s="161"/>
      <c r="K142" s="161"/>
      <c r="L142" s="161"/>
      <c r="M142" s="161"/>
      <c r="N142" s="375">
        <v>4400</v>
      </c>
      <c r="O142" s="79"/>
      <c r="P142" s="227">
        <f t="shared" si="38"/>
        <v>4400</v>
      </c>
      <c r="Q142" s="158"/>
      <c r="R142" s="158"/>
      <c r="S142" s="158"/>
      <c r="T142" s="158"/>
      <c r="U142" s="158"/>
    </row>
    <row r="143" spans="1:21" ht="14.1" customHeight="1" x14ac:dyDescent="0.25">
      <c r="A143" s="84" t="s">
        <v>194</v>
      </c>
      <c r="B143" s="70"/>
      <c r="C143" s="71" t="s">
        <v>195</v>
      </c>
      <c r="D143" s="81">
        <f>+D144</f>
        <v>42977</v>
      </c>
      <c r="E143" s="81">
        <f>+E144</f>
        <v>50000</v>
      </c>
      <c r="F143" s="81"/>
      <c r="G143" s="253"/>
      <c r="H143" s="108">
        <f>E143+I143</f>
        <v>50000</v>
      </c>
      <c r="I143" s="308">
        <f>+I144</f>
        <v>0</v>
      </c>
      <c r="J143" s="77">
        <v>0</v>
      </c>
      <c r="K143" s="77">
        <f>+K144</f>
        <v>-10000</v>
      </c>
      <c r="L143" s="77">
        <f>+L144</f>
        <v>40000</v>
      </c>
      <c r="M143" s="77">
        <f>+M144</f>
        <v>36545</v>
      </c>
      <c r="N143" s="374">
        <f>+N144</f>
        <v>50000</v>
      </c>
      <c r="O143" s="80">
        <f>+O144</f>
        <v>0</v>
      </c>
      <c r="P143" s="80">
        <f>+O143+N143</f>
        <v>50000</v>
      </c>
      <c r="Q143" s="158"/>
      <c r="R143" s="158"/>
      <c r="S143" s="158"/>
      <c r="T143" s="158"/>
      <c r="U143" s="158"/>
    </row>
    <row r="144" spans="1:21" ht="14.1" customHeight="1" x14ac:dyDescent="0.25">
      <c r="A144" s="44"/>
      <c r="B144" s="45">
        <v>4528</v>
      </c>
      <c r="C144" s="46" t="s">
        <v>196</v>
      </c>
      <c r="D144" s="20">
        <v>42977</v>
      </c>
      <c r="E144" s="160">
        <v>50000</v>
      </c>
      <c r="F144" s="20"/>
      <c r="G144" s="289"/>
      <c r="H144" s="160">
        <f t="shared" ref="H144:H145" si="39">E144+I144</f>
        <v>50000</v>
      </c>
      <c r="I144" s="296"/>
      <c r="J144" s="161"/>
      <c r="K144" s="161">
        <v>-10000</v>
      </c>
      <c r="L144" s="161">
        <v>40000</v>
      </c>
      <c r="M144" s="161">
        <v>36545</v>
      </c>
      <c r="N144" s="375">
        <v>50000</v>
      </c>
      <c r="O144" s="79"/>
      <c r="P144" s="79">
        <f>+O144+N144</f>
        <v>50000</v>
      </c>
      <c r="Q144" s="158"/>
      <c r="R144" s="274"/>
      <c r="S144" s="158"/>
      <c r="T144" s="158"/>
      <c r="U144" s="158"/>
    </row>
    <row r="145" spans="1:29" ht="14.1" customHeight="1" x14ac:dyDescent="0.25">
      <c r="A145" s="39" t="s">
        <v>197</v>
      </c>
      <c r="B145" s="85"/>
      <c r="C145" s="41" t="s">
        <v>198</v>
      </c>
      <c r="D145" s="49">
        <f>+D146</f>
        <v>2220</v>
      </c>
      <c r="E145" s="49">
        <f>+E146</f>
        <v>0</v>
      </c>
      <c r="F145" s="49">
        <f>+F146</f>
        <v>0</v>
      </c>
      <c r="G145" s="291"/>
      <c r="H145" s="48">
        <f t="shared" si="39"/>
        <v>0</v>
      </c>
      <c r="I145" s="293">
        <f>+I146</f>
        <v>0</v>
      </c>
      <c r="J145" s="42">
        <v>0</v>
      </c>
      <c r="K145" s="42">
        <v>0</v>
      </c>
      <c r="L145" s="42">
        <v>0</v>
      </c>
      <c r="M145" s="42">
        <v>0</v>
      </c>
      <c r="N145" s="373">
        <f>+N146</f>
        <v>0</v>
      </c>
      <c r="O145" s="68">
        <f>+O146</f>
        <v>0</v>
      </c>
      <c r="P145" s="68">
        <f>+O145+N145</f>
        <v>0</v>
      </c>
      <c r="Q145" s="158"/>
      <c r="R145" s="434"/>
      <c r="S145" s="158"/>
      <c r="T145" s="158"/>
      <c r="U145" s="158"/>
    </row>
    <row r="146" spans="1:29" ht="14.1" customHeight="1" x14ac:dyDescent="0.25">
      <c r="A146" s="69" t="s">
        <v>199</v>
      </c>
      <c r="B146" s="70"/>
      <c r="C146" s="71" t="s">
        <v>200</v>
      </c>
      <c r="D146" s="81">
        <f t="shared" ref="D146" si="40">+D147</f>
        <v>2220</v>
      </c>
      <c r="E146" s="81">
        <f>+E147</f>
        <v>0</v>
      </c>
      <c r="F146" s="81">
        <f>+F147</f>
        <v>0</v>
      </c>
      <c r="G146" s="253"/>
      <c r="H146" s="108"/>
      <c r="I146" s="254">
        <f>+I147</f>
        <v>0</v>
      </c>
      <c r="J146" s="77">
        <v>0</v>
      </c>
      <c r="K146" s="77">
        <v>0</v>
      </c>
      <c r="L146" s="77">
        <v>0</v>
      </c>
      <c r="M146" s="77">
        <v>0</v>
      </c>
      <c r="N146" s="374">
        <f>+N147</f>
        <v>0</v>
      </c>
      <c r="O146" s="80">
        <f>+O147</f>
        <v>0</v>
      </c>
      <c r="P146" s="80">
        <f>+P147</f>
        <v>0</v>
      </c>
      <c r="Q146" s="158"/>
      <c r="R146" s="353"/>
      <c r="S146" s="158"/>
      <c r="T146" s="158"/>
      <c r="U146" s="158"/>
    </row>
    <row r="147" spans="1:29" ht="14.1" customHeight="1" x14ac:dyDescent="0.25">
      <c r="A147" s="44"/>
      <c r="B147" s="45">
        <v>5515</v>
      </c>
      <c r="C147" s="52" t="s">
        <v>150</v>
      </c>
      <c r="D147" s="21">
        <v>2220</v>
      </c>
      <c r="E147" s="160">
        <v>0</v>
      </c>
      <c r="F147" s="26"/>
      <c r="G147" s="289"/>
      <c r="H147" s="160"/>
      <c r="J147" s="161"/>
      <c r="K147" s="161"/>
      <c r="L147" s="161"/>
      <c r="M147" s="161"/>
      <c r="N147" s="372">
        <v>0</v>
      </c>
      <c r="O147" s="78"/>
      <c r="P147" s="78">
        <v>0</v>
      </c>
      <c r="Q147" s="158"/>
      <c r="R147" s="158"/>
      <c r="S147" s="158"/>
      <c r="T147" s="158"/>
      <c r="U147" s="158"/>
    </row>
    <row r="148" spans="1:29" ht="14.1" customHeight="1" x14ac:dyDescent="0.25">
      <c r="A148" s="39" t="s">
        <v>201</v>
      </c>
      <c r="B148" s="40"/>
      <c r="C148" s="41" t="s">
        <v>202</v>
      </c>
      <c r="D148" s="49">
        <f t="shared" ref="D148:I149" si="41">+D149</f>
        <v>8921</v>
      </c>
      <c r="E148" s="49">
        <f t="shared" si="41"/>
        <v>7000</v>
      </c>
      <c r="F148" s="49">
        <f t="shared" si="41"/>
        <v>0</v>
      </c>
      <c r="G148" s="291"/>
      <c r="H148" s="48">
        <f>E148+I148</f>
        <v>7000</v>
      </c>
      <c r="I148" s="293">
        <f t="shared" si="41"/>
        <v>0</v>
      </c>
      <c r="J148" s="42"/>
      <c r="K148" s="42">
        <f>+K149</f>
        <v>-5500</v>
      </c>
      <c r="L148" s="42">
        <f t="shared" ref="L148:M148" si="42">+L149</f>
        <v>1500</v>
      </c>
      <c r="M148" s="42">
        <f t="shared" si="42"/>
        <v>969</v>
      </c>
      <c r="N148" s="373">
        <f t="shared" ref="N148:P149" si="43">+N149</f>
        <v>7000</v>
      </c>
      <c r="O148" s="68">
        <f t="shared" si="43"/>
        <v>0</v>
      </c>
      <c r="P148" s="68">
        <f t="shared" si="43"/>
        <v>7000</v>
      </c>
      <c r="Q148" s="158"/>
      <c r="R148" s="158"/>
      <c r="S148" s="158"/>
      <c r="T148" s="158"/>
      <c r="U148" s="158"/>
    </row>
    <row r="149" spans="1:29" s="7" customFormat="1" ht="14.1" customHeight="1" x14ac:dyDescent="0.25">
      <c r="A149" s="69">
        <v>3200</v>
      </c>
      <c r="B149" s="70">
        <v>55</v>
      </c>
      <c r="C149" s="71" t="s">
        <v>203</v>
      </c>
      <c r="D149" s="77">
        <f t="shared" si="41"/>
        <v>8921</v>
      </c>
      <c r="E149" s="72">
        <f t="shared" si="41"/>
        <v>7000</v>
      </c>
      <c r="F149" s="72">
        <f t="shared" si="41"/>
        <v>0</v>
      </c>
      <c r="G149" s="253"/>
      <c r="H149" s="108">
        <f t="shared" ref="H149:H150" si="44">E149+I149</f>
        <v>7000</v>
      </c>
      <c r="I149" s="307">
        <f t="shared" si="41"/>
        <v>0</v>
      </c>
      <c r="J149" s="72">
        <v>0</v>
      </c>
      <c r="K149" s="72">
        <f>+K150</f>
        <v>-5500</v>
      </c>
      <c r="L149" s="72">
        <f>+L150</f>
        <v>1500</v>
      </c>
      <c r="M149" s="72">
        <f>+M150</f>
        <v>969</v>
      </c>
      <c r="N149" s="374">
        <f t="shared" si="43"/>
        <v>7000</v>
      </c>
      <c r="O149" s="80">
        <f t="shared" si="43"/>
        <v>0</v>
      </c>
      <c r="P149" s="80">
        <f t="shared" si="43"/>
        <v>7000</v>
      </c>
      <c r="Q149" s="158"/>
      <c r="R149" s="158"/>
      <c r="S149" s="158"/>
      <c r="T149" s="158"/>
      <c r="U149" s="158"/>
      <c r="V149" s="159"/>
      <c r="W149" s="159"/>
      <c r="X149" s="159"/>
      <c r="Y149" s="159"/>
      <c r="Z149" s="159"/>
      <c r="AA149" s="159"/>
      <c r="AB149" s="159"/>
      <c r="AC149" s="159"/>
    </row>
    <row r="150" spans="1:29" ht="14.1" customHeight="1" x14ac:dyDescent="0.25">
      <c r="A150" s="44"/>
      <c r="B150" s="51">
        <v>55</v>
      </c>
      <c r="C150" s="52" t="s">
        <v>150</v>
      </c>
      <c r="D150" s="21">
        <v>8921</v>
      </c>
      <c r="E150" s="160">
        <v>7000</v>
      </c>
      <c r="F150" s="20"/>
      <c r="G150" s="289"/>
      <c r="H150" s="160">
        <f t="shared" si="44"/>
        <v>7000</v>
      </c>
      <c r="I150" s="213"/>
      <c r="J150" s="161"/>
      <c r="K150" s="161">
        <v>-5500</v>
      </c>
      <c r="L150" s="161">
        <v>1500</v>
      </c>
      <c r="M150" s="161">
        <v>969</v>
      </c>
      <c r="N150" s="375">
        <v>7000</v>
      </c>
      <c r="O150" s="79"/>
      <c r="P150" s="79">
        <f>+O150+N150</f>
        <v>7000</v>
      </c>
      <c r="Q150" s="158"/>
      <c r="R150" s="158"/>
      <c r="S150" s="158"/>
      <c r="T150" s="158"/>
      <c r="U150" s="158"/>
    </row>
    <row r="151" spans="1:29" ht="14.1" customHeight="1" x14ac:dyDescent="0.25">
      <c r="A151" s="39" t="s">
        <v>204</v>
      </c>
      <c r="B151" s="40">
        <v>4</v>
      </c>
      <c r="C151" s="41" t="s">
        <v>205</v>
      </c>
      <c r="D151" s="49">
        <f t="shared" ref="D151:P151" si="45">+D152+D161+D166+D174+D177+D184+D204</f>
        <v>784608</v>
      </c>
      <c r="E151" s="49">
        <f t="shared" si="45"/>
        <v>1084420</v>
      </c>
      <c r="F151" s="49">
        <f t="shared" si="45"/>
        <v>0</v>
      </c>
      <c r="G151" s="42">
        <f t="shared" si="45"/>
        <v>0</v>
      </c>
      <c r="H151" s="49">
        <f t="shared" si="45"/>
        <v>1110120</v>
      </c>
      <c r="I151" s="293">
        <f t="shared" si="45"/>
        <v>25700</v>
      </c>
      <c r="J151" s="42">
        <f t="shared" si="45"/>
        <v>2760</v>
      </c>
      <c r="K151" s="42">
        <f t="shared" si="45"/>
        <v>89627</v>
      </c>
      <c r="L151" s="42">
        <f t="shared" si="45"/>
        <v>1206207</v>
      </c>
      <c r="M151" s="42">
        <f t="shared" si="45"/>
        <v>1071202.3599999999</v>
      </c>
      <c r="N151" s="373">
        <f t="shared" si="45"/>
        <v>1202928</v>
      </c>
      <c r="O151" s="373">
        <f t="shared" si="45"/>
        <v>-46395</v>
      </c>
      <c r="P151" s="373">
        <f t="shared" si="45"/>
        <v>1156533</v>
      </c>
      <c r="Q151" s="158"/>
      <c r="R151" s="158"/>
      <c r="S151" s="158"/>
      <c r="T151" s="158"/>
      <c r="U151" s="158"/>
    </row>
    <row r="152" spans="1:29" ht="14.1" customHeight="1" x14ac:dyDescent="0.25">
      <c r="A152" s="69" t="s">
        <v>206</v>
      </c>
      <c r="B152" s="70"/>
      <c r="C152" s="71" t="s">
        <v>207</v>
      </c>
      <c r="D152" s="77">
        <f>+D153+D154</f>
        <v>64265</v>
      </c>
      <c r="E152" s="77">
        <f>+E153+E154</f>
        <v>84580</v>
      </c>
      <c r="F152" s="77">
        <f>+F153+F154</f>
        <v>0</v>
      </c>
      <c r="G152" s="253"/>
      <c r="H152" s="81">
        <f>E152+I152</f>
        <v>84580</v>
      </c>
      <c r="I152" s="254">
        <f>+I153+I154</f>
        <v>0</v>
      </c>
      <c r="J152" s="77">
        <f>+J153+J154</f>
        <v>15000</v>
      </c>
      <c r="K152" s="77">
        <f t="shared" ref="K152:M152" si="46">+K153+K154</f>
        <v>0</v>
      </c>
      <c r="L152" s="77">
        <f t="shared" si="46"/>
        <v>99580</v>
      </c>
      <c r="M152" s="77">
        <f t="shared" si="46"/>
        <v>75546.080000000002</v>
      </c>
      <c r="N152" s="374">
        <f>+N153+N154</f>
        <v>94580</v>
      </c>
      <c r="O152" s="80">
        <f>+O153+O154</f>
        <v>1605</v>
      </c>
      <c r="P152" s="80">
        <f>+O152+N152</f>
        <v>96185</v>
      </c>
      <c r="Q152" s="158"/>
      <c r="R152" s="158"/>
      <c r="S152" s="158"/>
      <c r="T152" s="158"/>
      <c r="U152" s="158"/>
    </row>
    <row r="153" spans="1:29" ht="14.1" customHeight="1" x14ac:dyDescent="0.25">
      <c r="A153" s="50"/>
      <c r="B153" s="51" t="s">
        <v>147</v>
      </c>
      <c r="C153" s="52" t="s">
        <v>148</v>
      </c>
      <c r="D153" s="21">
        <v>14265</v>
      </c>
      <c r="E153" s="156">
        <v>16860</v>
      </c>
      <c r="F153" s="20"/>
      <c r="G153" s="289"/>
      <c r="H153" s="156">
        <f>E153+I153</f>
        <v>16860</v>
      </c>
      <c r="I153" s="213"/>
      <c r="J153" s="190">
        <v>0</v>
      </c>
      <c r="K153" s="190">
        <v>0</v>
      </c>
      <c r="L153">
        <v>16860</v>
      </c>
      <c r="M153">
        <v>16336.08</v>
      </c>
      <c r="N153" s="372">
        <v>16860</v>
      </c>
      <c r="O153" s="78">
        <v>1605</v>
      </c>
      <c r="P153" s="78">
        <f>+O153+N153</f>
        <v>18465</v>
      </c>
      <c r="Q153" s="158"/>
      <c r="R153" s="158"/>
      <c r="S153" s="158"/>
      <c r="T153" s="353"/>
      <c r="U153" s="158"/>
    </row>
    <row r="154" spans="1:29" ht="14.1" customHeight="1" x14ac:dyDescent="0.25">
      <c r="A154" s="50"/>
      <c r="B154" s="51" t="s">
        <v>149</v>
      </c>
      <c r="C154" s="52" t="s">
        <v>150</v>
      </c>
      <c r="D154" s="21">
        <f>SUM(D155:D160)</f>
        <v>50000</v>
      </c>
      <c r="E154" s="156">
        <f>+E155+E156+E157+E160</f>
        <v>67720</v>
      </c>
      <c r="F154" s="20">
        <f>+F155+F156+F157+F160</f>
        <v>0</v>
      </c>
      <c r="G154" s="289"/>
      <c r="H154" s="156">
        <f t="shared" ref="H154:H165" si="47">E154+I154</f>
        <v>67720</v>
      </c>
      <c r="I154" s="213"/>
      <c r="J154" s="190">
        <f>SUM(J155:J160)</f>
        <v>15000</v>
      </c>
      <c r="K154" s="190">
        <f t="shared" ref="K154:M154" si="48">SUM(K155:K160)</f>
        <v>0</v>
      </c>
      <c r="L154" s="190">
        <f t="shared" si="48"/>
        <v>82720</v>
      </c>
      <c r="M154" s="190">
        <f t="shared" si="48"/>
        <v>59210</v>
      </c>
      <c r="N154" s="372">
        <f>+N155+N156+N157+N158+N159+N160</f>
        <v>77720</v>
      </c>
      <c r="O154" s="78">
        <f>+O155+O156+O157+O158+O159+O160</f>
        <v>0</v>
      </c>
      <c r="P154" s="78">
        <f>+O154+N154</f>
        <v>77720</v>
      </c>
      <c r="Q154" s="158"/>
      <c r="R154" s="158"/>
      <c r="S154" s="158"/>
      <c r="T154" s="158"/>
      <c r="U154" s="158"/>
    </row>
    <row r="155" spans="1:29" ht="14.1" customHeight="1" x14ac:dyDescent="0.25">
      <c r="A155" s="44"/>
      <c r="B155" s="45" t="s">
        <v>151</v>
      </c>
      <c r="C155" s="46" t="s">
        <v>208</v>
      </c>
      <c r="D155" s="20">
        <v>40</v>
      </c>
      <c r="E155" s="160">
        <v>20</v>
      </c>
      <c r="F155" s="20"/>
      <c r="G155" s="289"/>
      <c r="H155" s="160">
        <f t="shared" si="47"/>
        <v>20</v>
      </c>
      <c r="I155" s="213"/>
      <c r="J155" s="161"/>
      <c r="K155" s="161"/>
      <c r="L155" s="161">
        <v>20</v>
      </c>
      <c r="M155" s="161">
        <v>61</v>
      </c>
      <c r="N155" s="375">
        <v>20</v>
      </c>
      <c r="O155" s="79"/>
      <c r="P155" s="79">
        <f t="shared" ref="P155:P160" si="49">+O155+N155</f>
        <v>20</v>
      </c>
      <c r="Q155" s="158"/>
      <c r="R155" s="158"/>
      <c r="S155" s="158"/>
      <c r="T155" s="158"/>
      <c r="U155" s="158"/>
      <c r="V155" s="158"/>
    </row>
    <row r="156" spans="1:29" ht="14.1" customHeight="1" x14ac:dyDescent="0.25">
      <c r="A156" s="44"/>
      <c r="B156" s="45">
        <v>5504</v>
      </c>
      <c r="C156" s="46" t="s">
        <v>165</v>
      </c>
      <c r="D156" s="20">
        <v>0</v>
      </c>
      <c r="E156" s="160">
        <v>200</v>
      </c>
      <c r="F156" s="20"/>
      <c r="G156" s="289"/>
      <c r="H156" s="160">
        <f t="shared" si="47"/>
        <v>200</v>
      </c>
      <c r="I156" s="213"/>
      <c r="J156" s="161"/>
      <c r="K156" s="161"/>
      <c r="L156" s="161">
        <v>200</v>
      </c>
      <c r="M156" s="161"/>
      <c r="N156" s="375">
        <v>200</v>
      </c>
      <c r="O156" s="79"/>
      <c r="P156" s="79">
        <f t="shared" si="49"/>
        <v>200</v>
      </c>
      <c r="Q156" s="158"/>
      <c r="R156" s="158"/>
      <c r="S156" s="158"/>
      <c r="T156" s="158"/>
      <c r="U156" s="158"/>
      <c r="V156" s="158"/>
    </row>
    <row r="157" spans="1:29" ht="14.1" customHeight="1" x14ac:dyDescent="0.25">
      <c r="A157" s="44"/>
      <c r="B157" s="45">
        <v>5513</v>
      </c>
      <c r="C157" s="46" t="s">
        <v>177</v>
      </c>
      <c r="D157" s="20">
        <v>2701</v>
      </c>
      <c r="E157" s="160">
        <v>2500</v>
      </c>
      <c r="F157" s="20"/>
      <c r="G157" s="289"/>
      <c r="H157" s="160">
        <f t="shared" si="47"/>
        <v>2500</v>
      </c>
      <c r="I157" s="213"/>
      <c r="J157" s="161"/>
      <c r="K157" s="161"/>
      <c r="L157" s="161">
        <v>2500</v>
      </c>
      <c r="M157" s="161">
        <v>1983</v>
      </c>
      <c r="N157" s="375">
        <v>2500</v>
      </c>
      <c r="O157" s="79"/>
      <c r="P157" s="79">
        <f t="shared" si="49"/>
        <v>2500</v>
      </c>
      <c r="Q157" s="158"/>
      <c r="R157" s="158"/>
      <c r="S157" s="158"/>
      <c r="T157" s="158"/>
      <c r="U157" s="158"/>
      <c r="V157" s="158"/>
    </row>
    <row r="158" spans="1:29" ht="14.1" customHeight="1" x14ac:dyDescent="0.25">
      <c r="A158" s="44"/>
      <c r="B158" s="45">
        <v>5514</v>
      </c>
      <c r="C158" s="46" t="s">
        <v>158</v>
      </c>
      <c r="D158" s="20">
        <v>294</v>
      </c>
      <c r="E158" s="160"/>
      <c r="F158" s="20"/>
      <c r="G158" s="289"/>
      <c r="H158" s="160">
        <f t="shared" si="47"/>
        <v>0</v>
      </c>
      <c r="I158" s="213"/>
      <c r="J158" s="161"/>
      <c r="K158" s="161"/>
      <c r="L158" s="161"/>
      <c r="M158" s="161"/>
      <c r="N158" s="375"/>
      <c r="O158" s="79"/>
      <c r="P158" s="79">
        <f t="shared" si="49"/>
        <v>0</v>
      </c>
      <c r="Q158" s="158"/>
      <c r="R158" s="158"/>
      <c r="S158" s="158"/>
      <c r="T158" s="158"/>
      <c r="U158" s="158"/>
      <c r="V158" s="158"/>
    </row>
    <row r="159" spans="1:29" ht="14.1" customHeight="1" x14ac:dyDescent="0.25">
      <c r="A159" s="44"/>
      <c r="B159" s="45">
        <v>5522</v>
      </c>
      <c r="C159" s="46" t="s">
        <v>184</v>
      </c>
      <c r="D159" s="20">
        <v>48</v>
      </c>
      <c r="E159" s="160"/>
      <c r="F159" s="20"/>
      <c r="G159" s="289"/>
      <c r="H159" s="160">
        <f t="shared" si="47"/>
        <v>0</v>
      </c>
      <c r="I159" s="213"/>
      <c r="J159" s="161"/>
      <c r="K159" s="161"/>
      <c r="L159" s="161"/>
      <c r="M159" s="161">
        <v>59</v>
      </c>
      <c r="N159" s="375"/>
      <c r="O159" s="79"/>
      <c r="P159" s="79">
        <f t="shared" si="49"/>
        <v>0</v>
      </c>
      <c r="Q159" s="158"/>
      <c r="R159" s="158"/>
      <c r="S159" s="158"/>
      <c r="T159" s="158"/>
      <c r="U159" s="158"/>
      <c r="V159" s="158"/>
    </row>
    <row r="160" spans="1:29" ht="14.1" customHeight="1" x14ac:dyDescent="0.25">
      <c r="A160" s="44"/>
      <c r="B160" s="45" t="s">
        <v>209</v>
      </c>
      <c r="C160" s="46" t="s">
        <v>159</v>
      </c>
      <c r="D160" s="20">
        <v>46917</v>
      </c>
      <c r="E160" s="160">
        <v>65000</v>
      </c>
      <c r="F160" s="20"/>
      <c r="G160" s="289"/>
      <c r="H160" s="160">
        <f t="shared" si="47"/>
        <v>65000</v>
      </c>
      <c r="I160" s="213"/>
      <c r="J160" s="161">
        <v>15000</v>
      </c>
      <c r="K160" s="161"/>
      <c r="L160" s="161">
        <v>80000</v>
      </c>
      <c r="M160" s="161">
        <v>57107</v>
      </c>
      <c r="N160" s="375">
        <v>75000</v>
      </c>
      <c r="O160" s="79"/>
      <c r="P160" s="79">
        <f t="shared" si="49"/>
        <v>75000</v>
      </c>
      <c r="Q160" s="158"/>
      <c r="R160" s="158"/>
      <c r="S160" s="158"/>
      <c r="T160" s="158"/>
      <c r="U160" s="158"/>
      <c r="V160" s="158"/>
    </row>
    <row r="161" spans="1:22" ht="14.1" customHeight="1" x14ac:dyDescent="0.25">
      <c r="A161" s="69" t="s">
        <v>210</v>
      </c>
      <c r="B161" s="70"/>
      <c r="C161" s="71" t="s">
        <v>211</v>
      </c>
      <c r="D161" s="77">
        <f t="shared" ref="D161:I161" si="50">+D162</f>
        <v>157881</v>
      </c>
      <c r="E161" s="256">
        <f t="shared" si="50"/>
        <v>400000</v>
      </c>
      <c r="F161" s="72">
        <f t="shared" si="50"/>
        <v>0</v>
      </c>
      <c r="G161" s="253"/>
      <c r="H161" s="108">
        <f t="shared" si="47"/>
        <v>400000</v>
      </c>
      <c r="I161" s="307">
        <f t="shared" si="50"/>
        <v>0</v>
      </c>
      <c r="J161" s="72">
        <f>+J162</f>
        <v>2671</v>
      </c>
      <c r="K161" s="72">
        <f t="shared" ref="K161:M161" si="51">+K162</f>
        <v>90000</v>
      </c>
      <c r="L161" s="72">
        <f t="shared" si="51"/>
        <v>492671</v>
      </c>
      <c r="M161" s="72">
        <f t="shared" si="51"/>
        <v>462394</v>
      </c>
      <c r="N161" s="374">
        <f>+N162</f>
        <v>406000</v>
      </c>
      <c r="O161" s="80">
        <f>+O162</f>
        <v>-11000</v>
      </c>
      <c r="P161" s="80">
        <f>+O161+N161</f>
        <v>395000</v>
      </c>
      <c r="Q161" s="158"/>
      <c r="R161" s="158"/>
      <c r="S161" s="158"/>
      <c r="T161" s="158"/>
      <c r="U161" s="158"/>
      <c r="V161" s="158"/>
    </row>
    <row r="162" spans="1:22" ht="14.1" customHeight="1" x14ac:dyDescent="0.25">
      <c r="A162" s="44"/>
      <c r="B162" s="45">
        <v>55</v>
      </c>
      <c r="C162" s="46" t="s">
        <v>150</v>
      </c>
      <c r="D162" s="20">
        <f>+D163+D164+D165</f>
        <v>157881</v>
      </c>
      <c r="E162" s="276">
        <f>+E163</f>
        <v>400000</v>
      </c>
      <c r="F162" s="20"/>
      <c r="G162" s="289"/>
      <c r="H162" s="160">
        <f t="shared" si="47"/>
        <v>400000</v>
      </c>
      <c r="I162" s="213">
        <f>+I163</f>
        <v>0</v>
      </c>
      <c r="J162" s="161">
        <f>+J163+J164+J165</f>
        <v>2671</v>
      </c>
      <c r="K162" s="161">
        <f>+K163</f>
        <v>90000</v>
      </c>
      <c r="L162" s="161">
        <f>+L163</f>
        <v>492671</v>
      </c>
      <c r="M162" s="161">
        <f>+M163</f>
        <v>462394</v>
      </c>
      <c r="N162" s="377">
        <f>+N163+N164+N165</f>
        <v>406000</v>
      </c>
      <c r="O162" s="228">
        <f>+O163+O164+O165</f>
        <v>-11000</v>
      </c>
      <c r="P162" s="228">
        <f>+O162+N162</f>
        <v>395000</v>
      </c>
      <c r="Q162" s="158"/>
      <c r="R162" s="158"/>
      <c r="S162" s="158"/>
      <c r="T162" s="158"/>
      <c r="U162" s="158"/>
      <c r="V162" s="158"/>
    </row>
    <row r="163" spans="1:22" ht="14.1" customHeight="1" x14ac:dyDescent="0.25">
      <c r="A163" s="44"/>
      <c r="B163" s="45">
        <v>5512</v>
      </c>
      <c r="C163" s="46" t="s">
        <v>212</v>
      </c>
      <c r="D163" s="86">
        <v>154834</v>
      </c>
      <c r="E163" s="276">
        <v>400000</v>
      </c>
      <c r="F163" s="20"/>
      <c r="G163" s="289"/>
      <c r="H163" s="160">
        <f t="shared" si="47"/>
        <v>400000</v>
      </c>
      <c r="I163" s="213"/>
      <c r="J163" s="161">
        <v>2671</v>
      </c>
      <c r="K163" s="161">
        <v>90000</v>
      </c>
      <c r="L163" s="161">
        <v>492671</v>
      </c>
      <c r="M163" s="161">
        <v>462394</v>
      </c>
      <c r="N163" s="378">
        <v>403000</v>
      </c>
      <c r="O163" s="232">
        <v>-8000</v>
      </c>
      <c r="P163" s="232">
        <f t="shared" ref="P163:P165" si="52">+O163+N163</f>
        <v>395000</v>
      </c>
      <c r="Q163" s="158"/>
      <c r="R163" s="158"/>
      <c r="S163" s="158"/>
      <c r="T163" s="158"/>
      <c r="U163" s="158"/>
      <c r="V163" s="158"/>
    </row>
    <row r="164" spans="1:22" ht="14.1" customHeight="1" x14ac:dyDescent="0.25">
      <c r="A164" s="44"/>
      <c r="B164" s="45">
        <v>5514</v>
      </c>
      <c r="C164" s="46" t="s">
        <v>158</v>
      </c>
      <c r="D164" s="189">
        <v>47</v>
      </c>
      <c r="E164" s="161"/>
      <c r="F164" s="63"/>
      <c r="G164" s="289"/>
      <c r="H164" s="160">
        <f t="shared" si="47"/>
        <v>0</v>
      </c>
      <c r="I164" s="213"/>
      <c r="J164" s="161"/>
      <c r="K164" s="161"/>
      <c r="L164" s="161"/>
      <c r="M164" s="161"/>
      <c r="N164" s="377"/>
      <c r="O164" s="228"/>
      <c r="P164" s="232">
        <f t="shared" si="52"/>
        <v>0</v>
      </c>
      <c r="Q164" s="158"/>
      <c r="R164" s="158"/>
      <c r="S164" s="158"/>
      <c r="T164" s="158"/>
      <c r="U164" s="158"/>
      <c r="V164" s="158"/>
    </row>
    <row r="165" spans="1:22" ht="14.1" customHeight="1" x14ac:dyDescent="0.25">
      <c r="A165" s="44"/>
      <c r="B165" s="45">
        <v>5515</v>
      </c>
      <c r="C165" s="46" t="s">
        <v>213</v>
      </c>
      <c r="D165" s="189">
        <v>3000</v>
      </c>
      <c r="E165" s="161"/>
      <c r="F165" s="63"/>
      <c r="G165" s="289"/>
      <c r="H165" s="160">
        <f t="shared" si="47"/>
        <v>0</v>
      </c>
      <c r="I165" s="213"/>
      <c r="J165" s="161"/>
      <c r="K165" s="161"/>
      <c r="L165" s="161"/>
      <c r="M165" s="161"/>
      <c r="N165" s="378">
        <v>3000</v>
      </c>
      <c r="O165" s="232">
        <v>-3000</v>
      </c>
      <c r="P165" s="232">
        <f t="shared" si="52"/>
        <v>0</v>
      </c>
      <c r="Q165" s="158"/>
      <c r="R165" s="158"/>
      <c r="S165" s="158"/>
      <c r="T165" s="158"/>
      <c r="U165" s="158"/>
      <c r="V165" s="158"/>
    </row>
    <row r="166" spans="1:22" ht="14.1" customHeight="1" x14ac:dyDescent="0.25">
      <c r="A166" s="69" t="s">
        <v>214</v>
      </c>
      <c r="B166" s="70"/>
      <c r="C166" s="71" t="s">
        <v>215</v>
      </c>
      <c r="D166" s="77">
        <f>+D167+D168+D173</f>
        <v>12096</v>
      </c>
      <c r="E166" s="77">
        <f>+E167+E168+E173</f>
        <v>10000</v>
      </c>
      <c r="F166" s="77">
        <f t="shared" ref="F166:H166" si="53">+F167+F168+F173</f>
        <v>0</v>
      </c>
      <c r="G166" s="77">
        <f t="shared" si="53"/>
        <v>0</v>
      </c>
      <c r="H166" s="108">
        <f t="shared" si="53"/>
        <v>11500</v>
      </c>
      <c r="I166" s="307">
        <f>+I167+I171</f>
        <v>1500</v>
      </c>
      <c r="J166" s="72">
        <f>+J167+J168</f>
        <v>-5000</v>
      </c>
      <c r="K166" s="72">
        <f t="shared" ref="K166:M166" si="54">+K167+K168</f>
        <v>-4350</v>
      </c>
      <c r="L166" s="72">
        <f t="shared" si="54"/>
        <v>2150</v>
      </c>
      <c r="M166" s="72">
        <f t="shared" si="54"/>
        <v>1642</v>
      </c>
      <c r="N166" s="379">
        <f>+N167+N168</f>
        <v>10000</v>
      </c>
      <c r="O166" s="231">
        <f>+O167+O168</f>
        <v>0</v>
      </c>
      <c r="P166" s="231">
        <f>+O166+N166</f>
        <v>10000</v>
      </c>
      <c r="Q166" s="158"/>
      <c r="R166" s="158"/>
      <c r="S166" s="158"/>
      <c r="T166" s="158"/>
      <c r="U166" s="158"/>
      <c r="V166" s="158"/>
    </row>
    <row r="167" spans="1:22" ht="14.1" customHeight="1" x14ac:dyDescent="0.25">
      <c r="A167" s="44"/>
      <c r="B167" s="51" t="s">
        <v>147</v>
      </c>
      <c r="C167" s="52" t="s">
        <v>148</v>
      </c>
      <c r="D167" s="21">
        <v>6944</v>
      </c>
      <c r="E167" s="156">
        <v>4500</v>
      </c>
      <c r="F167" s="21"/>
      <c r="G167" s="289"/>
      <c r="H167" s="160">
        <f>E167+I167</f>
        <v>6000</v>
      </c>
      <c r="I167" s="211">
        <v>1500</v>
      </c>
      <c r="J167" s="190">
        <v>0</v>
      </c>
      <c r="K167" s="190">
        <v>-4350</v>
      </c>
      <c r="L167" s="190">
        <v>1650</v>
      </c>
      <c r="M167" s="190">
        <v>1636</v>
      </c>
      <c r="N167" s="377">
        <v>4500</v>
      </c>
      <c r="O167" s="228">
        <v>0</v>
      </c>
      <c r="P167" s="233">
        <f t="shared" ref="P167:P173" si="55">+O167+N167</f>
        <v>4500</v>
      </c>
      <c r="Q167" s="158"/>
      <c r="R167" s="158"/>
      <c r="S167" s="158"/>
      <c r="T167" s="158"/>
      <c r="U167" s="158"/>
      <c r="V167" s="158"/>
    </row>
    <row r="168" spans="1:22" ht="14.1" customHeight="1" x14ac:dyDescent="0.25">
      <c r="A168" s="44"/>
      <c r="B168" s="51" t="s">
        <v>149</v>
      </c>
      <c r="C168" s="52" t="s">
        <v>150</v>
      </c>
      <c r="D168" s="21">
        <f t="shared" ref="D168" si="56">SUM(D169:D172)</f>
        <v>5152</v>
      </c>
      <c r="E168" s="156">
        <f>+E171</f>
        <v>5500</v>
      </c>
      <c r="F168" s="21">
        <f>+F171</f>
        <v>0</v>
      </c>
      <c r="G168" s="289"/>
      <c r="H168" s="160">
        <f t="shared" ref="H168:H237" si="57">E168+I168</f>
        <v>5500</v>
      </c>
      <c r="I168" s="211"/>
      <c r="J168" s="190">
        <f>+J169+J170+J171+J172+J173</f>
        <v>-5000</v>
      </c>
      <c r="K168" s="190"/>
      <c r="L168" s="190">
        <f>+L169+L170+L171+L172+L173</f>
        <v>500</v>
      </c>
      <c r="M168" s="190">
        <f>+M169+M170+M171+M172+M173</f>
        <v>6</v>
      </c>
      <c r="N168" s="377">
        <f>+N169+N170+N171+N172+N173</f>
        <v>5500</v>
      </c>
      <c r="O168" s="228">
        <f>+O169+O170+O171+O172+O173</f>
        <v>0</v>
      </c>
      <c r="P168" s="394">
        <f t="shared" si="55"/>
        <v>5500</v>
      </c>
      <c r="Q168" s="158"/>
      <c r="R168" s="158"/>
      <c r="S168" s="158"/>
      <c r="T168" s="158"/>
      <c r="U168" s="158"/>
      <c r="V168" s="158"/>
    </row>
    <row r="169" spans="1:22" ht="14.1" customHeight="1" x14ac:dyDescent="0.25">
      <c r="A169" s="44"/>
      <c r="B169" s="45">
        <v>5500</v>
      </c>
      <c r="C169" s="46" t="s">
        <v>208</v>
      </c>
      <c r="D169" s="34">
        <v>19</v>
      </c>
      <c r="E169" s="156"/>
      <c r="F169" s="21"/>
      <c r="G169" s="289">
        <f t="shared" ref="G169:G233" si="58">F169-E169</f>
        <v>0</v>
      </c>
      <c r="H169" s="160">
        <f t="shared" si="57"/>
        <v>0</v>
      </c>
      <c r="I169" s="211"/>
      <c r="J169" s="190"/>
      <c r="K169" s="190"/>
      <c r="L169" s="190"/>
      <c r="M169" s="190">
        <v>6</v>
      </c>
      <c r="N169" s="378"/>
      <c r="O169" s="232"/>
      <c r="P169" s="394">
        <f t="shared" si="55"/>
        <v>0</v>
      </c>
      <c r="Q169" s="158"/>
      <c r="R169" s="158"/>
      <c r="S169" s="158"/>
      <c r="T169" s="158"/>
      <c r="U169" s="158"/>
      <c r="V169" s="158"/>
    </row>
    <row r="170" spans="1:22" ht="14.1" customHeight="1" x14ac:dyDescent="0.25">
      <c r="A170" s="44"/>
      <c r="B170" s="45">
        <v>5512</v>
      </c>
      <c r="C170" s="87" t="s">
        <v>212</v>
      </c>
      <c r="D170" s="47"/>
      <c r="E170" s="238"/>
      <c r="F170" s="21"/>
      <c r="G170" s="289"/>
      <c r="H170" s="160">
        <f t="shared" si="57"/>
        <v>0</v>
      </c>
      <c r="I170" s="211"/>
      <c r="J170" s="190"/>
      <c r="K170" s="190"/>
      <c r="L170" s="190"/>
      <c r="M170" s="190"/>
      <c r="N170" s="378"/>
      <c r="O170" s="232"/>
      <c r="P170" s="394">
        <f t="shared" si="55"/>
        <v>0</v>
      </c>
      <c r="Q170" s="158"/>
      <c r="R170" s="158"/>
      <c r="S170" s="158"/>
      <c r="T170" s="158"/>
      <c r="U170" s="158"/>
      <c r="V170" s="158"/>
    </row>
    <row r="171" spans="1:22" ht="14.1" customHeight="1" x14ac:dyDescent="0.25">
      <c r="A171" s="44"/>
      <c r="B171" s="45">
        <v>5513</v>
      </c>
      <c r="C171" s="61" t="s">
        <v>177</v>
      </c>
      <c r="D171" s="47">
        <v>4105</v>
      </c>
      <c r="E171" s="277">
        <v>5500</v>
      </c>
      <c r="F171" s="20"/>
      <c r="G171" s="289"/>
      <c r="H171" s="160">
        <f t="shared" si="57"/>
        <v>5500</v>
      </c>
      <c r="I171" s="213"/>
      <c r="J171" s="161">
        <v>-5000</v>
      </c>
      <c r="K171" s="161"/>
      <c r="L171" s="161">
        <v>500</v>
      </c>
      <c r="M171" s="161"/>
      <c r="N171" s="378">
        <v>5500</v>
      </c>
      <c r="O171" s="232"/>
      <c r="P171" s="394">
        <f t="shared" si="55"/>
        <v>5500</v>
      </c>
      <c r="Q171" s="158"/>
      <c r="R171" s="158"/>
      <c r="S171" s="158"/>
      <c r="T171" s="158"/>
      <c r="U171" s="158"/>
      <c r="V171" s="158"/>
    </row>
    <row r="172" spans="1:22" ht="14.1" customHeight="1" x14ac:dyDescent="0.25">
      <c r="A172" s="44"/>
      <c r="B172" s="45">
        <v>5515</v>
      </c>
      <c r="C172" s="46" t="s">
        <v>180</v>
      </c>
      <c r="D172" s="37">
        <v>1028</v>
      </c>
      <c r="E172" s="161"/>
      <c r="F172" s="63"/>
      <c r="G172" s="289">
        <f t="shared" si="58"/>
        <v>0</v>
      </c>
      <c r="H172" s="160">
        <f t="shared" si="57"/>
        <v>0</v>
      </c>
      <c r="I172" s="213"/>
      <c r="J172" s="161"/>
      <c r="K172" s="161"/>
      <c r="L172" s="161"/>
      <c r="M172" s="161"/>
      <c r="N172" s="378"/>
      <c r="O172" s="232"/>
      <c r="P172" s="394">
        <f t="shared" si="55"/>
        <v>0</v>
      </c>
      <c r="Q172" s="158"/>
      <c r="R172" s="158"/>
      <c r="S172" s="158"/>
      <c r="T172" s="158"/>
      <c r="U172" s="158"/>
      <c r="V172" s="158"/>
    </row>
    <row r="173" spans="1:22" ht="14.1" customHeight="1" x14ac:dyDescent="0.25">
      <c r="A173" s="44"/>
      <c r="B173" s="45">
        <v>601070</v>
      </c>
      <c r="C173" s="46" t="s">
        <v>187</v>
      </c>
      <c r="D173" s="63">
        <v>0</v>
      </c>
      <c r="E173" s="161"/>
      <c r="F173" s="63"/>
      <c r="G173" s="289">
        <f t="shared" si="58"/>
        <v>0</v>
      </c>
      <c r="H173" s="160">
        <f t="shared" si="57"/>
        <v>0</v>
      </c>
      <c r="I173" s="213"/>
      <c r="J173" s="161"/>
      <c r="K173" s="161"/>
      <c r="L173" s="161"/>
      <c r="M173" s="161"/>
      <c r="N173" s="377"/>
      <c r="O173" s="228"/>
      <c r="P173" s="394">
        <f t="shared" si="55"/>
        <v>0</v>
      </c>
      <c r="Q173" s="158"/>
      <c r="R173" s="158"/>
      <c r="S173" s="158"/>
      <c r="T173" s="158"/>
      <c r="U173" s="158"/>
      <c r="V173" s="158"/>
    </row>
    <row r="174" spans="1:22" ht="14.1" customHeight="1" x14ac:dyDescent="0.25">
      <c r="A174" s="69" t="s">
        <v>216</v>
      </c>
      <c r="B174" s="70"/>
      <c r="C174" s="71" t="s">
        <v>217</v>
      </c>
      <c r="D174" s="77">
        <f t="shared" ref="D174:O174" si="59">+D175+D176</f>
        <v>14414</v>
      </c>
      <c r="E174" s="77">
        <f t="shared" si="59"/>
        <v>9600</v>
      </c>
      <c r="F174" s="77">
        <f t="shared" si="59"/>
        <v>0</v>
      </c>
      <c r="G174" s="77">
        <f t="shared" si="59"/>
        <v>0</v>
      </c>
      <c r="H174" s="108">
        <f t="shared" si="59"/>
        <v>10100</v>
      </c>
      <c r="I174" s="307">
        <f t="shared" si="59"/>
        <v>500</v>
      </c>
      <c r="J174" s="72">
        <f t="shared" si="59"/>
        <v>-5000</v>
      </c>
      <c r="K174" s="72">
        <f t="shared" si="59"/>
        <v>0</v>
      </c>
      <c r="L174" s="72">
        <f t="shared" si="59"/>
        <v>5100</v>
      </c>
      <c r="M174" s="72">
        <f t="shared" si="59"/>
        <v>4701</v>
      </c>
      <c r="N174" s="374">
        <f t="shared" si="59"/>
        <v>5100</v>
      </c>
      <c r="O174" s="80">
        <f t="shared" si="59"/>
        <v>0</v>
      </c>
      <c r="P174" s="80">
        <f>+O174+N174</f>
        <v>5100</v>
      </c>
      <c r="Q174" s="158"/>
      <c r="R174" s="158"/>
      <c r="S174" s="158"/>
      <c r="T174" s="158"/>
      <c r="U174" s="158"/>
      <c r="V174" s="158"/>
    </row>
    <row r="175" spans="1:22" ht="14.1" customHeight="1" x14ac:dyDescent="0.25">
      <c r="A175" s="44"/>
      <c r="B175" s="45">
        <v>4</v>
      </c>
      <c r="C175" s="46" t="s">
        <v>218</v>
      </c>
      <c r="D175" s="20">
        <v>7391</v>
      </c>
      <c r="E175" s="160">
        <v>2100</v>
      </c>
      <c r="F175" s="20"/>
      <c r="G175" s="289"/>
      <c r="H175" s="160">
        <f t="shared" si="57"/>
        <v>2100</v>
      </c>
      <c r="I175" s="213"/>
      <c r="J175" s="161"/>
      <c r="K175" s="161"/>
      <c r="L175" s="161">
        <v>2100</v>
      </c>
      <c r="M175" s="161">
        <v>3442</v>
      </c>
      <c r="N175" s="375">
        <v>4100</v>
      </c>
      <c r="O175" s="79"/>
      <c r="P175" s="79">
        <f>+O175+N175</f>
        <v>4100</v>
      </c>
      <c r="Q175" s="158"/>
      <c r="R175" s="158"/>
      <c r="S175" s="158"/>
      <c r="T175" s="158"/>
      <c r="U175" s="158"/>
      <c r="V175" s="158"/>
    </row>
    <row r="176" spans="1:22" ht="14.1" customHeight="1" x14ac:dyDescent="0.25">
      <c r="A176" s="44"/>
      <c r="B176" s="45">
        <v>5511</v>
      </c>
      <c r="C176" s="46" t="s">
        <v>150</v>
      </c>
      <c r="D176" s="20">
        <v>7023</v>
      </c>
      <c r="E176" s="160">
        <v>7500</v>
      </c>
      <c r="F176" s="20"/>
      <c r="G176" s="289"/>
      <c r="H176" s="160">
        <f t="shared" si="57"/>
        <v>8000</v>
      </c>
      <c r="I176" s="213">
        <v>500</v>
      </c>
      <c r="J176" s="161">
        <v>-5000</v>
      </c>
      <c r="K176" s="161"/>
      <c r="L176" s="161">
        <v>3000</v>
      </c>
      <c r="M176" s="161">
        <v>1259</v>
      </c>
      <c r="N176" s="375">
        <v>1000</v>
      </c>
      <c r="O176" s="79"/>
      <c r="P176" s="79">
        <f>+O176+N176</f>
        <v>1000</v>
      </c>
      <c r="Q176" s="158"/>
      <c r="R176" s="158"/>
      <c r="S176" s="158"/>
      <c r="T176" s="158"/>
      <c r="U176" s="158"/>
      <c r="V176" s="158"/>
    </row>
    <row r="177" spans="1:29" ht="14.1" customHeight="1" x14ac:dyDescent="0.25">
      <c r="A177" s="69" t="s">
        <v>219</v>
      </c>
      <c r="B177" s="70"/>
      <c r="C177" s="71" t="s">
        <v>220</v>
      </c>
      <c r="D177" s="81">
        <f t="shared" ref="D177:I177" si="60">+D178</f>
        <v>110134</v>
      </c>
      <c r="E177" s="81">
        <f t="shared" si="60"/>
        <v>120000</v>
      </c>
      <c r="F177" s="81">
        <f t="shared" si="60"/>
        <v>0</v>
      </c>
      <c r="G177" s="77">
        <f t="shared" si="60"/>
        <v>0</v>
      </c>
      <c r="H177" s="108">
        <f t="shared" si="60"/>
        <v>120000</v>
      </c>
      <c r="I177" s="254">
        <f t="shared" si="60"/>
        <v>0</v>
      </c>
      <c r="J177" s="77">
        <f>+J178</f>
        <v>4215</v>
      </c>
      <c r="K177" s="77">
        <f t="shared" ref="K177:M177" si="61">+K178</f>
        <v>0</v>
      </c>
      <c r="L177" s="77">
        <f t="shared" si="61"/>
        <v>124215</v>
      </c>
      <c r="M177" s="77">
        <f t="shared" si="61"/>
        <v>107947</v>
      </c>
      <c r="N177" s="374">
        <f>+N178</f>
        <v>200000</v>
      </c>
      <c r="O177" s="80">
        <f>+O178</f>
        <v>-15000</v>
      </c>
      <c r="P177" s="80">
        <f>+P178</f>
        <v>185000</v>
      </c>
      <c r="Q177" s="158"/>
      <c r="R177" s="158"/>
      <c r="S177" s="158"/>
      <c r="T177" s="158"/>
      <c r="U177" s="158"/>
      <c r="V177" s="158"/>
    </row>
    <row r="178" spans="1:29" ht="14.1" customHeight="1" x14ac:dyDescent="0.25">
      <c r="A178" s="44"/>
      <c r="B178" s="45" t="s">
        <v>149</v>
      </c>
      <c r="C178" s="46" t="s">
        <v>221</v>
      </c>
      <c r="D178" s="20">
        <f>+D179+D180+D182+D183</f>
        <v>110134</v>
      </c>
      <c r="E178" s="160">
        <f>+E180</f>
        <v>120000</v>
      </c>
      <c r="F178" s="20">
        <f>+F180</f>
        <v>0</v>
      </c>
      <c r="G178" s="289"/>
      <c r="H178" s="160">
        <f t="shared" si="57"/>
        <v>120000</v>
      </c>
      <c r="I178" s="213"/>
      <c r="J178" s="161">
        <f>SUM(J179:J183)</f>
        <v>4215</v>
      </c>
      <c r="K178" s="161">
        <f t="shared" ref="K178:M178" si="62">SUM(K179:K183)</f>
        <v>0</v>
      </c>
      <c r="L178" s="161">
        <f t="shared" si="62"/>
        <v>124215</v>
      </c>
      <c r="M178" s="161">
        <f t="shared" si="62"/>
        <v>107947</v>
      </c>
      <c r="N178" s="372">
        <f>+N179+N180+N182+N183</f>
        <v>200000</v>
      </c>
      <c r="O178" s="372">
        <f>+O179+O180+O182+O183</f>
        <v>-15000</v>
      </c>
      <c r="P178" s="78">
        <f>+O178+N178</f>
        <v>185000</v>
      </c>
      <c r="Q178" s="173"/>
      <c r="R178" s="158"/>
      <c r="S178" s="158"/>
      <c r="T178" s="158"/>
      <c r="U178" s="158"/>
      <c r="V178" s="158"/>
    </row>
    <row r="179" spans="1:29" ht="14.1" customHeight="1" x14ac:dyDescent="0.25">
      <c r="A179" s="44"/>
      <c r="B179" s="45">
        <v>5500</v>
      </c>
      <c r="C179" s="46" t="s">
        <v>162</v>
      </c>
      <c r="D179" s="20">
        <v>0</v>
      </c>
      <c r="E179" s="160"/>
      <c r="F179" s="20"/>
      <c r="G179" s="289"/>
      <c r="H179" s="160">
        <f t="shared" si="57"/>
        <v>0</v>
      </c>
      <c r="I179" s="213"/>
      <c r="J179" s="161"/>
      <c r="K179" s="161"/>
      <c r="L179" s="161"/>
      <c r="M179" s="161"/>
      <c r="N179" s="372"/>
      <c r="O179" s="78"/>
      <c r="P179" s="78"/>
      <c r="Q179" s="158"/>
      <c r="R179" s="158"/>
      <c r="S179" s="158"/>
      <c r="T179" s="158"/>
      <c r="U179" s="158"/>
      <c r="V179" s="158"/>
    </row>
    <row r="180" spans="1:29" ht="14.1" customHeight="1" x14ac:dyDescent="0.25">
      <c r="A180" s="44"/>
      <c r="B180" s="45">
        <v>5502</v>
      </c>
      <c r="C180" s="46" t="s">
        <v>222</v>
      </c>
      <c r="D180" s="20">
        <v>102527</v>
      </c>
      <c r="E180" s="160">
        <v>120000</v>
      </c>
      <c r="F180" s="20"/>
      <c r="G180" s="289"/>
      <c r="H180" s="160">
        <f t="shared" si="57"/>
        <v>120000</v>
      </c>
      <c r="I180" s="213"/>
      <c r="J180" s="161">
        <v>4215</v>
      </c>
      <c r="K180" s="161"/>
      <c r="L180" s="161">
        <v>124215</v>
      </c>
      <c r="M180" s="161">
        <v>105639</v>
      </c>
      <c r="N180" s="378">
        <v>200000</v>
      </c>
      <c r="O180" s="232">
        <v>-15000</v>
      </c>
      <c r="P180" s="232"/>
      <c r="Q180" s="158"/>
      <c r="R180" s="158"/>
      <c r="S180" s="158"/>
      <c r="T180" s="158"/>
      <c r="U180" s="158"/>
      <c r="V180" s="158"/>
    </row>
    <row r="181" spans="1:29" ht="14.1" customHeight="1" x14ac:dyDescent="0.25">
      <c r="A181" s="44"/>
      <c r="B181" s="45">
        <v>5511</v>
      </c>
      <c r="C181" s="46" t="s">
        <v>156</v>
      </c>
      <c r="D181" s="63"/>
      <c r="E181" s="161"/>
      <c r="F181" s="63"/>
      <c r="G181" s="289"/>
      <c r="H181" s="160"/>
      <c r="I181" s="213"/>
      <c r="J181" s="161"/>
      <c r="K181" s="161"/>
      <c r="L181" s="161"/>
      <c r="M181" s="161">
        <v>110</v>
      </c>
      <c r="N181" s="378"/>
      <c r="O181" s="232"/>
      <c r="P181" s="232"/>
      <c r="Q181" s="158"/>
      <c r="R181" s="158"/>
      <c r="S181" s="158"/>
      <c r="T181" s="158"/>
      <c r="U181" s="158"/>
      <c r="V181" s="158"/>
    </row>
    <row r="182" spans="1:29" ht="14.1" customHeight="1" x14ac:dyDescent="0.25">
      <c r="A182" s="44"/>
      <c r="B182" s="45">
        <v>5514</v>
      </c>
      <c r="C182" s="46" t="s">
        <v>158</v>
      </c>
      <c r="D182" s="63">
        <v>923</v>
      </c>
      <c r="E182" s="161"/>
      <c r="F182" s="63"/>
      <c r="G182" s="289"/>
      <c r="H182" s="160">
        <f t="shared" si="57"/>
        <v>0</v>
      </c>
      <c r="I182" s="213"/>
      <c r="J182" s="161"/>
      <c r="K182" s="161"/>
      <c r="L182" s="161"/>
      <c r="M182" s="161">
        <v>1977</v>
      </c>
      <c r="N182" s="377"/>
      <c r="O182" s="228"/>
      <c r="P182" s="228"/>
      <c r="Q182" s="158"/>
      <c r="R182" s="158"/>
      <c r="S182" s="158"/>
      <c r="T182" s="158"/>
      <c r="U182" s="158"/>
      <c r="V182" s="158"/>
    </row>
    <row r="183" spans="1:29" ht="14.1" customHeight="1" x14ac:dyDescent="0.25">
      <c r="A183" s="44"/>
      <c r="B183" s="45">
        <v>5540</v>
      </c>
      <c r="C183" s="46" t="s">
        <v>159</v>
      </c>
      <c r="D183" s="63">
        <v>6684</v>
      </c>
      <c r="E183" s="161"/>
      <c r="F183" s="63"/>
      <c r="G183" s="289"/>
      <c r="H183" s="160">
        <f t="shared" si="57"/>
        <v>0</v>
      </c>
      <c r="I183" s="213"/>
      <c r="J183" s="161"/>
      <c r="K183" s="161"/>
      <c r="L183" s="161"/>
      <c r="M183" s="161">
        <v>221</v>
      </c>
      <c r="N183" s="377"/>
      <c r="O183" s="228"/>
      <c r="P183" s="228"/>
      <c r="Q183" s="158"/>
      <c r="R183" s="158"/>
      <c r="S183" s="158"/>
      <c r="T183" s="158"/>
      <c r="U183" s="158"/>
      <c r="V183" s="158"/>
    </row>
    <row r="184" spans="1:29" s="2" customFormat="1" ht="14.1" customHeight="1" x14ac:dyDescent="0.25">
      <c r="A184" s="69" t="s">
        <v>223</v>
      </c>
      <c r="B184" s="70"/>
      <c r="C184" s="71" t="s">
        <v>224</v>
      </c>
      <c r="D184" s="77">
        <f t="shared" ref="D184:I184" si="63">+D185+D186</f>
        <v>343953</v>
      </c>
      <c r="E184" s="77">
        <f t="shared" si="63"/>
        <v>393540</v>
      </c>
      <c r="F184" s="77">
        <f t="shared" si="63"/>
        <v>0</v>
      </c>
      <c r="G184" s="77">
        <f t="shared" si="63"/>
        <v>0</v>
      </c>
      <c r="H184" s="108">
        <f t="shared" si="63"/>
        <v>417240</v>
      </c>
      <c r="I184" s="254">
        <f t="shared" si="63"/>
        <v>23700</v>
      </c>
      <c r="J184" s="77">
        <f>+J185+J186</f>
        <v>-9126</v>
      </c>
      <c r="K184" s="77">
        <f t="shared" ref="K184:M184" si="64">+K185+K186</f>
        <v>3977</v>
      </c>
      <c r="L184" s="77">
        <f t="shared" si="64"/>
        <v>415791</v>
      </c>
      <c r="M184" s="77">
        <f t="shared" si="64"/>
        <v>360865.43999999994</v>
      </c>
      <c r="N184" s="379">
        <f>+N185+N186</f>
        <v>487248</v>
      </c>
      <c r="O184" s="231">
        <f>+O185+O186</f>
        <v>-22000</v>
      </c>
      <c r="P184" s="231">
        <f>+O184+N184</f>
        <v>465248</v>
      </c>
      <c r="Q184" s="158"/>
      <c r="R184" s="158"/>
      <c r="S184" s="158"/>
      <c r="T184" s="158"/>
      <c r="U184" s="158"/>
      <c r="V184" s="158"/>
      <c r="W184" s="203"/>
      <c r="X184" s="203"/>
      <c r="Y184" s="203"/>
      <c r="Z184" s="203"/>
      <c r="AA184" s="203"/>
      <c r="AB184" s="203"/>
      <c r="AC184" s="203"/>
    </row>
    <row r="185" spans="1:29" s="7" customFormat="1" ht="14.1" customHeight="1" x14ac:dyDescent="0.25">
      <c r="A185" s="89"/>
      <c r="B185" s="90">
        <v>50</v>
      </c>
      <c r="C185" s="91" t="s">
        <v>148</v>
      </c>
      <c r="D185" s="92">
        <v>278660</v>
      </c>
      <c r="E185" s="190">
        <v>306300</v>
      </c>
      <c r="F185" s="92"/>
      <c r="G185" s="289"/>
      <c r="H185" s="160">
        <f t="shared" si="57"/>
        <v>330000</v>
      </c>
      <c r="I185" s="211">
        <v>23700</v>
      </c>
      <c r="J185" s="190"/>
      <c r="K185" s="161"/>
      <c r="L185" s="14">
        <v>330000</v>
      </c>
      <c r="M185" s="267">
        <v>291454.65999999997</v>
      </c>
      <c r="N185" s="372">
        <v>357108</v>
      </c>
      <c r="O185" s="78"/>
      <c r="P185" s="233">
        <f t="shared" ref="P185:P203" si="65">+O185+N185</f>
        <v>357108</v>
      </c>
      <c r="Q185" s="158"/>
      <c r="R185" s="158"/>
      <c r="S185" s="158"/>
      <c r="T185" s="158"/>
      <c r="U185" s="158"/>
      <c r="V185" s="158"/>
      <c r="W185" s="159"/>
      <c r="X185" s="159"/>
      <c r="Y185" s="159"/>
      <c r="Z185" s="159"/>
      <c r="AA185" s="159"/>
      <c r="AB185" s="159"/>
      <c r="AC185" s="159"/>
    </row>
    <row r="186" spans="1:29" ht="14.1" customHeight="1" x14ac:dyDescent="0.25">
      <c r="A186" s="44"/>
      <c r="B186" s="51">
        <v>55</v>
      </c>
      <c r="C186" s="52" t="s">
        <v>150</v>
      </c>
      <c r="D186" s="62">
        <f>+D187+D188+D189+D190+D198+D199+D200+D201+D202+D203</f>
        <v>65293</v>
      </c>
      <c r="E186" s="190">
        <f>+E187+E189+E190+E199+E200+E201+E203</f>
        <v>87240</v>
      </c>
      <c r="F186" s="92"/>
      <c r="G186" s="289"/>
      <c r="H186" s="160">
        <f t="shared" si="57"/>
        <v>87240</v>
      </c>
      <c r="I186" s="211">
        <f>+I187+I189+I190+I199+I200+I201+I203</f>
        <v>0</v>
      </c>
      <c r="J186" s="190">
        <f>+J187+J188+J189+J190+J198+J199+J200+J201+J202+J203</f>
        <v>-9126</v>
      </c>
      <c r="K186" s="190">
        <f t="shared" ref="K186:M186" si="66">+K187+K188+K189+K190+K198+K199+K200+K201+K202+K203</f>
        <v>3977</v>
      </c>
      <c r="L186" s="190">
        <f>+L187+L188+L189+L190+L198+L199+L200+L201+L202+L203</f>
        <v>85791</v>
      </c>
      <c r="M186" s="217">
        <f t="shared" si="66"/>
        <v>69410.779999999984</v>
      </c>
      <c r="N186" s="377">
        <f>+N187+N188+N189+N190+N198+N199+N200+N201+N202+N203</f>
        <v>130140</v>
      </c>
      <c r="O186" s="228">
        <f>+O187+O188+O189+O190+O198+O199+O200+O201+O202+O203</f>
        <v>-22000</v>
      </c>
      <c r="P186" s="233">
        <f t="shared" si="65"/>
        <v>108140</v>
      </c>
      <c r="R186" s="158"/>
      <c r="S186" s="158"/>
      <c r="T186" s="158"/>
      <c r="U186" s="158"/>
      <c r="V186" s="158"/>
    </row>
    <row r="187" spans="1:29" ht="14.1" customHeight="1" x14ac:dyDescent="0.25">
      <c r="A187" s="44"/>
      <c r="B187" s="45">
        <v>5500</v>
      </c>
      <c r="C187" s="46" t="s">
        <v>225</v>
      </c>
      <c r="D187" s="63">
        <v>4415</v>
      </c>
      <c r="E187" s="161">
        <v>28660</v>
      </c>
      <c r="F187" s="93"/>
      <c r="G187" s="289"/>
      <c r="H187" s="160">
        <f t="shared" si="57"/>
        <v>28660</v>
      </c>
      <c r="I187" s="213"/>
      <c r="J187" s="161"/>
      <c r="K187" s="161">
        <v>-7000</v>
      </c>
      <c r="L187" s="20">
        <v>16660</v>
      </c>
      <c r="M187" s="20">
        <v>13903</v>
      </c>
      <c r="N187" s="375">
        <v>28660</v>
      </c>
      <c r="O187" s="79">
        <v>-10000</v>
      </c>
      <c r="P187" s="394">
        <f t="shared" si="65"/>
        <v>18660</v>
      </c>
      <c r="Q187" s="158"/>
      <c r="R187" s="158"/>
      <c r="S187" s="158"/>
      <c r="T187" s="158"/>
      <c r="U187" s="158"/>
      <c r="V187" s="158"/>
    </row>
    <row r="188" spans="1:29" ht="14.1" customHeight="1" x14ac:dyDescent="0.25">
      <c r="A188" s="44"/>
      <c r="B188" s="45">
        <v>5503</v>
      </c>
      <c r="C188" s="46" t="s">
        <v>153</v>
      </c>
      <c r="D188" s="63">
        <v>1599</v>
      </c>
      <c r="E188" s="161"/>
      <c r="F188" s="93"/>
      <c r="G188" s="289"/>
      <c r="H188" s="160"/>
      <c r="I188" s="213"/>
      <c r="J188" s="161"/>
      <c r="K188" s="161"/>
      <c r="L188" s="20">
        <v>0</v>
      </c>
      <c r="M188" s="20">
        <v>1535.01</v>
      </c>
      <c r="N188" s="375"/>
      <c r="O188" s="79"/>
      <c r="P188" s="394">
        <f t="shared" si="65"/>
        <v>0</v>
      </c>
      <c r="Q188" s="158"/>
      <c r="R188" s="158"/>
      <c r="S188" s="158"/>
      <c r="T188" s="158"/>
      <c r="U188" s="158"/>
      <c r="V188" s="158"/>
    </row>
    <row r="189" spans="1:29" ht="14.1" customHeight="1" x14ac:dyDescent="0.25">
      <c r="A189" s="44"/>
      <c r="B189" s="45">
        <v>5504</v>
      </c>
      <c r="C189" s="46" t="s">
        <v>165</v>
      </c>
      <c r="D189" s="63">
        <v>3363</v>
      </c>
      <c r="E189" s="161">
        <v>12000</v>
      </c>
      <c r="F189" s="93"/>
      <c r="G189" s="289"/>
      <c r="H189" s="160">
        <f t="shared" si="57"/>
        <v>12000</v>
      </c>
      <c r="I189" s="213"/>
      <c r="J189" s="161">
        <v>-6000</v>
      </c>
      <c r="K189" s="161"/>
      <c r="L189" s="20">
        <v>6000</v>
      </c>
      <c r="M189" s="20">
        <v>302.56</v>
      </c>
      <c r="N189" s="375">
        <v>12000</v>
      </c>
      <c r="O189" s="79">
        <v>-7000</v>
      </c>
      <c r="P189" s="394">
        <f t="shared" si="65"/>
        <v>5000</v>
      </c>
      <c r="Q189" s="158"/>
      <c r="R189" s="158"/>
      <c r="S189" s="158"/>
      <c r="T189" s="158"/>
      <c r="U189" s="158"/>
      <c r="V189" s="158"/>
    </row>
    <row r="190" spans="1:29" ht="14.1" customHeight="1" x14ac:dyDescent="0.25">
      <c r="A190" s="44"/>
      <c r="B190" s="45">
        <v>5511</v>
      </c>
      <c r="C190" s="46" t="s">
        <v>156</v>
      </c>
      <c r="D190" s="63">
        <f>SUM(D191:D197)</f>
        <v>5576</v>
      </c>
      <c r="E190" s="161">
        <v>11880</v>
      </c>
      <c r="F190" s="93"/>
      <c r="G190" s="289"/>
      <c r="H190" s="160">
        <f t="shared" si="57"/>
        <v>11880</v>
      </c>
      <c r="I190" s="213"/>
      <c r="J190" s="161"/>
      <c r="K190" s="161"/>
      <c r="L190" s="20">
        <v>16880</v>
      </c>
      <c r="M190" s="20">
        <v>15330.73</v>
      </c>
      <c r="N190" s="375">
        <f>+N191+N192+N193+N194+N195+N196+N197</f>
        <v>31880</v>
      </c>
      <c r="O190" s="79"/>
      <c r="P190" s="394">
        <f t="shared" si="65"/>
        <v>31880</v>
      </c>
      <c r="Q190" s="158"/>
      <c r="R190" s="158"/>
      <c r="S190" s="158"/>
      <c r="T190" s="158"/>
      <c r="U190" s="158"/>
      <c r="V190" s="158"/>
    </row>
    <row r="191" spans="1:29" ht="14.1" customHeight="1" x14ac:dyDescent="0.25">
      <c r="A191" s="44"/>
      <c r="B191" s="45"/>
      <c r="C191" s="46" t="s">
        <v>168</v>
      </c>
      <c r="D191" s="63">
        <v>3756</v>
      </c>
      <c r="E191" s="161"/>
      <c r="F191" s="93"/>
      <c r="G191" s="289"/>
      <c r="H191" s="160">
        <f t="shared" si="57"/>
        <v>0</v>
      </c>
      <c r="I191" s="213"/>
      <c r="J191" s="161"/>
      <c r="K191" s="161"/>
      <c r="L191" s="107">
        <v>0</v>
      </c>
      <c r="M191" s="107">
        <v>2207.0300000000002</v>
      </c>
      <c r="N191" s="386"/>
      <c r="O191" s="396"/>
      <c r="P191" s="403">
        <f t="shared" si="65"/>
        <v>0</v>
      </c>
      <c r="Q191" s="158"/>
      <c r="R191" s="158"/>
      <c r="S191" s="158"/>
      <c r="T191" s="158"/>
      <c r="U191" s="158"/>
      <c r="V191" s="158"/>
    </row>
    <row r="192" spans="1:29" ht="14.1" customHeight="1" x14ac:dyDescent="0.25">
      <c r="A192" s="44"/>
      <c r="B192" s="45"/>
      <c r="C192" s="46" t="s">
        <v>169</v>
      </c>
      <c r="D192" s="63">
        <v>33</v>
      </c>
      <c r="E192" s="161"/>
      <c r="F192" s="93"/>
      <c r="G192" s="289"/>
      <c r="H192" s="160">
        <f t="shared" si="57"/>
        <v>0</v>
      </c>
      <c r="I192" s="213"/>
      <c r="J192" s="161"/>
      <c r="K192" s="161"/>
      <c r="L192" s="107">
        <v>0</v>
      </c>
      <c r="M192" s="107">
        <v>102.76</v>
      </c>
      <c r="N192" s="386"/>
      <c r="O192" s="396"/>
      <c r="P192" s="403">
        <f t="shared" si="65"/>
        <v>0</v>
      </c>
      <c r="Q192" s="158"/>
      <c r="R192" s="158"/>
      <c r="S192" s="158"/>
      <c r="T192" s="158"/>
      <c r="U192" s="158"/>
      <c r="V192" s="158"/>
    </row>
    <row r="193" spans="1:29" ht="14.1" customHeight="1" x14ac:dyDescent="0.25">
      <c r="A193" s="44"/>
      <c r="B193" s="45"/>
      <c r="C193" s="46" t="s">
        <v>170</v>
      </c>
      <c r="D193" s="63">
        <v>1156</v>
      </c>
      <c r="E193" s="161"/>
      <c r="F193" s="93"/>
      <c r="G193" s="289"/>
      <c r="H193" s="160">
        <f t="shared" si="57"/>
        <v>0</v>
      </c>
      <c r="I193" s="213"/>
      <c r="J193" s="161"/>
      <c r="K193" s="161"/>
      <c r="L193" s="107">
        <v>0</v>
      </c>
      <c r="M193" s="107">
        <v>4353.1000000000004</v>
      </c>
      <c r="N193" s="385">
        <v>11880</v>
      </c>
      <c r="O193" s="395"/>
      <c r="P193" s="403">
        <f t="shared" si="65"/>
        <v>11880</v>
      </c>
      <c r="Q193" s="158"/>
      <c r="R193" s="158"/>
      <c r="S193" s="158"/>
      <c r="T193" s="158"/>
      <c r="U193" s="158"/>
      <c r="V193" s="158"/>
    </row>
    <row r="194" spans="1:29" ht="14.1" customHeight="1" x14ac:dyDescent="0.25">
      <c r="A194" s="44"/>
      <c r="B194" s="45"/>
      <c r="C194" s="46" t="s">
        <v>171</v>
      </c>
      <c r="D194" s="63">
        <v>22</v>
      </c>
      <c r="E194" s="161"/>
      <c r="F194" s="93"/>
      <c r="G194" s="289"/>
      <c r="H194" s="160">
        <f t="shared" si="57"/>
        <v>0</v>
      </c>
      <c r="I194" s="213"/>
      <c r="J194" s="161"/>
      <c r="K194" s="161"/>
      <c r="L194" s="107">
        <v>0</v>
      </c>
      <c r="M194" s="107">
        <v>8580</v>
      </c>
      <c r="N194" s="385"/>
      <c r="O194" s="395"/>
      <c r="P194" s="403">
        <f t="shared" si="65"/>
        <v>0</v>
      </c>
      <c r="Q194" s="158"/>
      <c r="R194" s="158"/>
      <c r="S194" s="158"/>
      <c r="T194" s="158"/>
      <c r="U194" s="158"/>
      <c r="V194" s="158"/>
    </row>
    <row r="195" spans="1:29" ht="14.1" customHeight="1" x14ac:dyDescent="0.25">
      <c r="A195" s="44"/>
      <c r="B195" s="45"/>
      <c r="C195" s="46" t="s">
        <v>172</v>
      </c>
      <c r="D195" s="63">
        <v>17</v>
      </c>
      <c r="E195" s="161"/>
      <c r="F195" s="93"/>
      <c r="G195" s="289"/>
      <c r="H195" s="160">
        <f t="shared" si="57"/>
        <v>0</v>
      </c>
      <c r="I195" s="213"/>
      <c r="J195" s="161"/>
      <c r="K195" s="161"/>
      <c r="L195" s="210"/>
      <c r="M195" s="210"/>
      <c r="N195" s="385"/>
      <c r="O195" s="395"/>
      <c r="P195" s="403">
        <f t="shared" si="65"/>
        <v>0</v>
      </c>
      <c r="Q195" s="158"/>
      <c r="R195" s="158"/>
      <c r="S195" s="158"/>
      <c r="T195" s="158"/>
      <c r="U195" s="158"/>
      <c r="V195" s="158"/>
    </row>
    <row r="196" spans="1:29" ht="14.1" customHeight="1" x14ac:dyDescent="0.25">
      <c r="A196" s="44"/>
      <c r="B196" s="45"/>
      <c r="C196" s="46" t="s">
        <v>226</v>
      </c>
      <c r="D196" s="63">
        <v>460</v>
      </c>
      <c r="E196" s="161"/>
      <c r="F196" s="93"/>
      <c r="G196" s="289"/>
      <c r="H196" s="160">
        <f t="shared" si="57"/>
        <v>0</v>
      </c>
      <c r="I196" s="213"/>
      <c r="J196" s="161"/>
      <c r="K196" s="161"/>
      <c r="L196" s="210"/>
      <c r="M196" s="210"/>
      <c r="N196" s="385">
        <v>20000</v>
      </c>
      <c r="O196" s="395"/>
      <c r="P196" s="403">
        <f t="shared" si="65"/>
        <v>20000</v>
      </c>
      <c r="Q196" s="158"/>
      <c r="R196" s="158"/>
      <c r="S196" s="158"/>
      <c r="T196" s="158"/>
      <c r="U196" s="158"/>
      <c r="V196" s="158"/>
    </row>
    <row r="197" spans="1:29" ht="14.1" customHeight="1" x14ac:dyDescent="0.25">
      <c r="A197" s="44"/>
      <c r="B197" s="45"/>
      <c r="C197" s="46" t="s">
        <v>227</v>
      </c>
      <c r="D197" s="63">
        <v>132</v>
      </c>
      <c r="E197" s="161"/>
      <c r="F197" s="93"/>
      <c r="G197" s="289"/>
      <c r="H197" s="160">
        <f t="shared" si="57"/>
        <v>0</v>
      </c>
      <c r="I197" s="213"/>
      <c r="J197" s="161"/>
      <c r="K197" s="161"/>
      <c r="L197" s="210"/>
      <c r="M197" s="210">
        <v>88</v>
      </c>
      <c r="N197" s="386"/>
      <c r="O197" s="396"/>
      <c r="P197" s="403">
        <f t="shared" si="65"/>
        <v>0</v>
      </c>
      <c r="R197" s="158"/>
      <c r="S197" s="158"/>
      <c r="T197" s="158"/>
      <c r="U197" s="158"/>
      <c r="V197" s="158"/>
    </row>
    <row r="198" spans="1:29" ht="14.1" customHeight="1" x14ac:dyDescent="0.25">
      <c r="A198" s="44"/>
      <c r="B198" s="45">
        <v>5512</v>
      </c>
      <c r="C198" s="46" t="s">
        <v>228</v>
      </c>
      <c r="D198" s="63">
        <v>7397</v>
      </c>
      <c r="E198" s="161"/>
      <c r="F198" s="93"/>
      <c r="G198" s="289"/>
      <c r="H198" s="160"/>
      <c r="I198" s="213"/>
      <c r="J198" s="161"/>
      <c r="K198" s="161">
        <v>12000</v>
      </c>
      <c r="L198" s="20">
        <v>0</v>
      </c>
      <c r="M198" s="20">
        <v>811.32</v>
      </c>
      <c r="N198" s="372"/>
      <c r="O198" s="78"/>
      <c r="P198" s="394">
        <f t="shared" si="65"/>
        <v>0</v>
      </c>
      <c r="R198" s="158"/>
      <c r="S198" s="158"/>
      <c r="T198" s="158"/>
      <c r="U198" s="158"/>
      <c r="V198" s="158"/>
    </row>
    <row r="199" spans="1:29" ht="14.1" customHeight="1" x14ac:dyDescent="0.25">
      <c r="A199" s="44"/>
      <c r="B199" s="45">
        <v>5513</v>
      </c>
      <c r="C199" s="46" t="s">
        <v>177</v>
      </c>
      <c r="D199" s="63">
        <v>13776</v>
      </c>
      <c r="E199" s="161">
        <v>16700</v>
      </c>
      <c r="F199" s="161"/>
      <c r="G199" s="289"/>
      <c r="H199" s="160">
        <f t="shared" si="57"/>
        <v>16700</v>
      </c>
      <c r="I199" s="213"/>
      <c r="J199" s="161">
        <v>-3000</v>
      </c>
      <c r="K199" s="161"/>
      <c r="L199" s="20">
        <v>13700</v>
      </c>
      <c r="M199" s="20">
        <v>14650</v>
      </c>
      <c r="N199" s="375">
        <v>16700</v>
      </c>
      <c r="O199" s="79"/>
      <c r="P199" s="394">
        <f t="shared" si="65"/>
        <v>16700</v>
      </c>
      <c r="R199" s="158"/>
      <c r="S199" s="158"/>
      <c r="T199" s="158"/>
      <c r="U199" s="158"/>
      <c r="V199" s="158"/>
    </row>
    <row r="200" spans="1:29" ht="14.1" customHeight="1" x14ac:dyDescent="0.25">
      <c r="A200" s="44"/>
      <c r="B200" s="45">
        <v>5514</v>
      </c>
      <c r="C200" s="46" t="s">
        <v>158</v>
      </c>
      <c r="D200" s="63">
        <v>15185</v>
      </c>
      <c r="E200" s="161">
        <v>4400</v>
      </c>
      <c r="F200" s="93"/>
      <c r="G200" s="289"/>
      <c r="H200" s="160">
        <f t="shared" si="57"/>
        <v>4400</v>
      </c>
      <c r="I200" s="213"/>
      <c r="J200" s="161"/>
      <c r="K200" s="161">
        <v>3977</v>
      </c>
      <c r="L200" s="20">
        <v>20377</v>
      </c>
      <c r="M200" s="20">
        <v>19996.48</v>
      </c>
      <c r="N200" s="375">
        <v>14400</v>
      </c>
      <c r="O200" s="79"/>
      <c r="P200" s="394">
        <f t="shared" si="65"/>
        <v>14400</v>
      </c>
      <c r="Q200" s="158"/>
      <c r="R200" s="158"/>
      <c r="S200" s="158"/>
      <c r="T200" s="158"/>
      <c r="U200" s="158"/>
      <c r="V200" s="158"/>
    </row>
    <row r="201" spans="1:29" ht="14.1" customHeight="1" x14ac:dyDescent="0.25">
      <c r="A201" s="44"/>
      <c r="B201" s="45">
        <v>5515</v>
      </c>
      <c r="C201" s="46" t="s">
        <v>180</v>
      </c>
      <c r="D201" s="63">
        <v>3413</v>
      </c>
      <c r="E201" s="161">
        <v>3100</v>
      </c>
      <c r="F201" s="93"/>
      <c r="G201" s="289"/>
      <c r="H201" s="160">
        <f t="shared" si="57"/>
        <v>3100</v>
      </c>
      <c r="I201" s="213"/>
      <c r="J201" s="161"/>
      <c r="K201" s="161">
        <v>0</v>
      </c>
      <c r="L201" s="20">
        <v>6800</v>
      </c>
      <c r="M201" s="20">
        <v>2241.6799999999998</v>
      </c>
      <c r="N201" s="375">
        <v>15000</v>
      </c>
      <c r="O201" s="79"/>
      <c r="P201" s="394">
        <f t="shared" si="65"/>
        <v>15000</v>
      </c>
      <c r="R201" s="158"/>
      <c r="S201" s="158"/>
      <c r="T201" s="158"/>
      <c r="U201" s="158"/>
      <c r="V201" s="158"/>
    </row>
    <row r="202" spans="1:29" ht="14.1" customHeight="1" x14ac:dyDescent="0.25">
      <c r="A202" s="44"/>
      <c r="B202" s="45">
        <v>5522</v>
      </c>
      <c r="C202" s="46" t="s">
        <v>184</v>
      </c>
      <c r="D202" s="63">
        <v>970</v>
      </c>
      <c r="E202" s="161"/>
      <c r="F202" s="93"/>
      <c r="G202" s="289"/>
      <c r="H202" s="160">
        <f t="shared" si="57"/>
        <v>0</v>
      </c>
      <c r="I202" s="213"/>
      <c r="J202" s="161"/>
      <c r="K202" s="161"/>
      <c r="L202" s="20">
        <v>0</v>
      </c>
      <c r="M202" s="20">
        <v>640</v>
      </c>
      <c r="N202" s="375">
        <v>1000</v>
      </c>
      <c r="O202" s="79"/>
      <c r="P202" s="394">
        <f t="shared" si="65"/>
        <v>1000</v>
      </c>
      <c r="R202" s="158"/>
      <c r="S202" s="158"/>
      <c r="T202" s="158"/>
      <c r="U202" s="158"/>
      <c r="V202" s="158"/>
    </row>
    <row r="203" spans="1:29" ht="14.1" customHeight="1" x14ac:dyDescent="0.25">
      <c r="A203" s="44"/>
      <c r="B203" s="45">
        <v>5540</v>
      </c>
      <c r="C203" s="46" t="s">
        <v>159</v>
      </c>
      <c r="D203" s="63">
        <v>9599</v>
      </c>
      <c r="E203" s="161">
        <v>10500</v>
      </c>
      <c r="F203" s="93"/>
      <c r="G203" s="289"/>
      <c r="H203" s="160">
        <f t="shared" si="57"/>
        <v>10500</v>
      </c>
      <c r="I203" s="213"/>
      <c r="J203" s="161">
        <v>-126</v>
      </c>
      <c r="K203" s="161">
        <v>-5000</v>
      </c>
      <c r="L203" s="161">
        <v>5374</v>
      </c>
      <c r="M203" s="161"/>
      <c r="N203" s="375">
        <v>10500</v>
      </c>
      <c r="O203" s="79">
        <v>-5000</v>
      </c>
      <c r="P203" s="233">
        <f t="shared" si="65"/>
        <v>5500</v>
      </c>
      <c r="R203" s="158"/>
      <c r="S203" s="158"/>
      <c r="T203" s="158"/>
      <c r="U203" s="158"/>
      <c r="V203" s="158"/>
    </row>
    <row r="204" spans="1:29" ht="14.1" customHeight="1" x14ac:dyDescent="0.25">
      <c r="A204" s="69" t="s">
        <v>229</v>
      </c>
      <c r="B204" s="70"/>
      <c r="C204" s="95" t="s">
        <v>230</v>
      </c>
      <c r="D204" s="83">
        <f>+D205</f>
        <v>81865</v>
      </c>
      <c r="E204" s="83">
        <f>+E205</f>
        <v>66700</v>
      </c>
      <c r="F204" s="83">
        <f t="shared" ref="F204:I204" si="67">+F205</f>
        <v>0</v>
      </c>
      <c r="G204" s="83">
        <f t="shared" si="67"/>
        <v>0</v>
      </c>
      <c r="H204" s="108">
        <f t="shared" si="67"/>
        <v>66700</v>
      </c>
      <c r="I204" s="83">
        <f t="shared" si="67"/>
        <v>0</v>
      </c>
      <c r="J204" s="77">
        <f>+J205</f>
        <v>0</v>
      </c>
      <c r="K204" s="77">
        <f t="shared" ref="K204:M204" si="68">+K205</f>
        <v>0</v>
      </c>
      <c r="L204" s="77">
        <f t="shared" si="68"/>
        <v>66700</v>
      </c>
      <c r="M204" s="77">
        <f t="shared" si="68"/>
        <v>58106.84</v>
      </c>
      <c r="N204" s="379"/>
      <c r="O204" s="231">
        <v>0</v>
      </c>
      <c r="P204" s="231"/>
      <c r="R204" s="158"/>
      <c r="S204" s="158"/>
      <c r="T204" s="158"/>
      <c r="U204" s="158"/>
      <c r="V204" s="158"/>
    </row>
    <row r="205" spans="1:29" s="7" customFormat="1" ht="14.1" customHeight="1" x14ac:dyDescent="0.25">
      <c r="A205" s="89"/>
      <c r="B205" s="96">
        <v>55</v>
      </c>
      <c r="C205" s="98" t="s">
        <v>231</v>
      </c>
      <c r="D205" s="99">
        <f t="shared" ref="D205" si="69">SUM(D206:D214)</f>
        <v>81865</v>
      </c>
      <c r="E205" s="178">
        <f t="shared" ref="E205" si="70">SUM(E206:E213)</f>
        <v>66700</v>
      </c>
      <c r="F205" s="55"/>
      <c r="G205" s="289"/>
      <c r="H205" s="160">
        <f t="shared" si="57"/>
        <v>66700</v>
      </c>
      <c r="I205" s="213"/>
      <c r="J205" s="161">
        <f>SUM(J206:J214)</f>
        <v>0</v>
      </c>
      <c r="K205" s="161"/>
      <c r="L205" s="46">
        <v>66700</v>
      </c>
      <c r="M205" s="20">
        <v>58106.84</v>
      </c>
      <c r="N205" s="377"/>
      <c r="O205" s="228"/>
      <c r="P205" s="228"/>
      <c r="Q205" s="159"/>
      <c r="R205" s="158"/>
      <c r="S205" s="158"/>
      <c r="T205" s="158"/>
      <c r="U205" s="158"/>
      <c r="V205" s="158"/>
      <c r="W205" s="159"/>
      <c r="X205" s="159"/>
      <c r="Y205" s="159"/>
      <c r="Z205" s="159"/>
      <c r="AA205" s="159"/>
      <c r="AB205" s="159"/>
      <c r="AC205" s="159"/>
    </row>
    <row r="206" spans="1:29" s="7" customFormat="1" ht="14.1" customHeight="1" x14ac:dyDescent="0.25">
      <c r="A206" s="89"/>
      <c r="B206" s="96"/>
      <c r="C206" s="46" t="s">
        <v>167</v>
      </c>
      <c r="D206" s="20">
        <v>47404</v>
      </c>
      <c r="E206" s="160">
        <v>42000</v>
      </c>
      <c r="F206" s="56"/>
      <c r="G206" s="289"/>
      <c r="H206" s="160">
        <f t="shared" si="57"/>
        <v>42000</v>
      </c>
      <c r="I206" s="213"/>
      <c r="J206" s="161"/>
      <c r="K206" s="161"/>
      <c r="L206" s="46">
        <v>0</v>
      </c>
      <c r="M206" s="20">
        <v>36248.29</v>
      </c>
      <c r="N206" s="377"/>
      <c r="O206" s="228"/>
      <c r="P206" s="228"/>
      <c r="Q206" s="159"/>
      <c r="R206" s="158"/>
      <c r="S206" s="158"/>
      <c r="T206" s="158"/>
      <c r="U206" s="158"/>
      <c r="V206" s="158"/>
      <c r="W206" s="159"/>
      <c r="X206" s="159"/>
      <c r="Y206" s="159"/>
      <c r="Z206" s="159"/>
      <c r="AA206" s="159"/>
      <c r="AB206" s="159"/>
      <c r="AC206" s="159"/>
    </row>
    <row r="207" spans="1:29" s="7" customFormat="1" ht="14.1" customHeight="1" x14ac:dyDescent="0.25">
      <c r="A207" s="89"/>
      <c r="B207" s="96"/>
      <c r="C207" s="46" t="s">
        <v>168</v>
      </c>
      <c r="D207" s="20">
        <v>9714</v>
      </c>
      <c r="E207" s="160">
        <v>8000</v>
      </c>
      <c r="F207" s="20"/>
      <c r="G207" s="289"/>
      <c r="H207" s="160">
        <f t="shared" si="57"/>
        <v>8000</v>
      </c>
      <c r="I207" s="213"/>
      <c r="J207" s="161"/>
      <c r="K207" s="161"/>
      <c r="L207" s="46">
        <v>0</v>
      </c>
      <c r="M207" s="20">
        <v>7233.83</v>
      </c>
      <c r="N207" s="377"/>
      <c r="O207" s="228"/>
      <c r="P207" s="228"/>
      <c r="Q207" s="159"/>
      <c r="R207" s="158"/>
      <c r="S207" s="158"/>
      <c r="T207" s="158"/>
      <c r="U207" s="158"/>
      <c r="V207" s="158"/>
      <c r="W207" s="159"/>
      <c r="X207" s="159"/>
      <c r="Y207" s="159"/>
      <c r="Z207" s="159"/>
      <c r="AA207" s="159"/>
      <c r="AB207" s="159"/>
      <c r="AC207" s="159"/>
    </row>
    <row r="208" spans="1:29" s="7" customFormat="1" ht="14.1" customHeight="1" x14ac:dyDescent="0.25">
      <c r="A208" s="89"/>
      <c r="B208" s="96"/>
      <c r="C208" s="46" t="s">
        <v>169</v>
      </c>
      <c r="D208" s="20">
        <v>437</v>
      </c>
      <c r="E208" s="160">
        <v>6000</v>
      </c>
      <c r="F208" s="20"/>
      <c r="G208" s="289"/>
      <c r="H208" s="160">
        <f t="shared" si="57"/>
        <v>6000</v>
      </c>
      <c r="I208" s="213"/>
      <c r="J208" s="161"/>
      <c r="K208" s="161"/>
      <c r="L208" s="46">
        <v>0</v>
      </c>
      <c r="M208" s="20">
        <v>3197.24</v>
      </c>
      <c r="N208" s="377"/>
      <c r="O208" s="228"/>
      <c r="P208" s="228"/>
      <c r="Q208" s="159"/>
      <c r="R208" s="158"/>
      <c r="S208" s="158"/>
      <c r="T208" s="158"/>
      <c r="U208" s="158"/>
      <c r="V208" s="158"/>
      <c r="W208" s="159"/>
      <c r="X208" s="159"/>
      <c r="Y208" s="159"/>
      <c r="Z208" s="159"/>
      <c r="AA208" s="159"/>
      <c r="AB208" s="159"/>
      <c r="AC208" s="159"/>
    </row>
    <row r="209" spans="1:29" s="7" customFormat="1" ht="14.1" customHeight="1" x14ac:dyDescent="0.25">
      <c r="A209" s="89"/>
      <c r="B209" s="96"/>
      <c r="C209" s="46" t="s">
        <v>170</v>
      </c>
      <c r="D209" s="20">
        <v>3344</v>
      </c>
      <c r="E209" s="160">
        <v>2000</v>
      </c>
      <c r="F209" s="20"/>
      <c r="G209" s="289"/>
      <c r="H209" s="160">
        <f t="shared" si="57"/>
        <v>2000</v>
      </c>
      <c r="I209" s="213"/>
      <c r="J209" s="161"/>
      <c r="K209" s="161"/>
      <c r="L209" s="46">
        <v>0</v>
      </c>
      <c r="M209" s="20">
        <v>1527.49</v>
      </c>
      <c r="N209" s="377"/>
      <c r="O209" s="228"/>
      <c r="P209" s="228"/>
      <c r="Q209" s="159"/>
      <c r="R209" s="158"/>
      <c r="S209" s="158"/>
      <c r="T209" s="158"/>
      <c r="U209" s="158"/>
      <c r="V209" s="158"/>
      <c r="W209" s="159"/>
      <c r="X209" s="159"/>
      <c r="Y209" s="159"/>
      <c r="Z209" s="159"/>
      <c r="AA209" s="159"/>
      <c r="AB209" s="159"/>
      <c r="AC209" s="159"/>
    </row>
    <row r="210" spans="1:29" s="7" customFormat="1" ht="14.1" customHeight="1" x14ac:dyDescent="0.25">
      <c r="A210" s="89"/>
      <c r="B210" s="96"/>
      <c r="C210" s="46" t="s">
        <v>171</v>
      </c>
      <c r="D210" s="20">
        <v>4195</v>
      </c>
      <c r="E210" s="160">
        <v>5000</v>
      </c>
      <c r="F210" s="20"/>
      <c r="G210" s="289"/>
      <c r="H210" s="160">
        <f t="shared" si="57"/>
        <v>5000</v>
      </c>
      <c r="I210" s="213"/>
      <c r="J210" s="161"/>
      <c r="K210" s="161"/>
      <c r="L210" s="46">
        <v>0</v>
      </c>
      <c r="M210" s="20">
        <v>6842.14</v>
      </c>
      <c r="N210" s="377"/>
      <c r="O210" s="228"/>
      <c r="P210" s="228"/>
      <c r="Q210" s="159"/>
      <c r="R210" s="158"/>
      <c r="S210" s="158"/>
      <c r="T210" s="158"/>
      <c r="U210" s="158"/>
      <c r="V210" s="158"/>
      <c r="W210" s="159"/>
      <c r="X210" s="159"/>
      <c r="Y210" s="159"/>
      <c r="Z210" s="159"/>
      <c r="AA210" s="159"/>
      <c r="AB210" s="159"/>
      <c r="AC210" s="159"/>
    </row>
    <row r="211" spans="1:29" s="7" customFormat="1" ht="14.1" customHeight="1" x14ac:dyDescent="0.25">
      <c r="A211" s="89"/>
      <c r="B211" s="96"/>
      <c r="C211" s="46" t="s">
        <v>172</v>
      </c>
      <c r="D211" s="20">
        <v>352</v>
      </c>
      <c r="E211" s="160">
        <v>1500</v>
      </c>
      <c r="F211" s="20"/>
      <c r="G211" s="289"/>
      <c r="H211" s="160">
        <f t="shared" si="57"/>
        <v>1500</v>
      </c>
      <c r="I211" s="213"/>
      <c r="J211" s="161"/>
      <c r="K211" s="161"/>
      <c r="L211" s="46">
        <v>0</v>
      </c>
      <c r="M211" s="20">
        <v>79.2</v>
      </c>
      <c r="N211" s="377"/>
      <c r="O211" s="228"/>
      <c r="P211" s="228"/>
      <c r="Q211" s="159"/>
      <c r="R211" s="158"/>
      <c r="S211" s="158"/>
      <c r="T211" s="158"/>
      <c r="U211" s="158"/>
      <c r="V211" s="158"/>
      <c r="W211" s="159"/>
      <c r="X211" s="159"/>
      <c r="Y211" s="159"/>
      <c r="Z211" s="159"/>
      <c r="AA211" s="159"/>
      <c r="AB211" s="159"/>
      <c r="AC211" s="159"/>
    </row>
    <row r="212" spans="1:29" s="7" customFormat="1" ht="14.1" customHeight="1" x14ac:dyDescent="0.25">
      <c r="A212" s="89"/>
      <c r="B212" s="96"/>
      <c r="C212" s="46" t="s">
        <v>173</v>
      </c>
      <c r="D212" s="20">
        <v>14085</v>
      </c>
      <c r="E212" s="160"/>
      <c r="F212" s="20"/>
      <c r="G212" s="289"/>
      <c r="H212" s="160">
        <f t="shared" si="57"/>
        <v>0</v>
      </c>
      <c r="I212" s="213"/>
      <c r="J212" s="161"/>
      <c r="K212" s="161"/>
      <c r="L212" s="46">
        <v>0</v>
      </c>
      <c r="M212" s="20">
        <v>1986.65</v>
      </c>
      <c r="N212" s="377"/>
      <c r="O212" s="228"/>
      <c r="P212" s="228"/>
      <c r="Q212" s="159"/>
      <c r="R212" s="158"/>
      <c r="S212" s="158"/>
      <c r="T212" s="158"/>
      <c r="U212" s="158"/>
      <c r="V212" s="158"/>
      <c r="W212" s="159"/>
      <c r="X212" s="159"/>
      <c r="Y212" s="159"/>
      <c r="Z212" s="159"/>
      <c r="AA212" s="159"/>
      <c r="AB212" s="159"/>
      <c r="AC212" s="159"/>
    </row>
    <row r="213" spans="1:29" s="7" customFormat="1" ht="14.1" customHeight="1" x14ac:dyDescent="0.25">
      <c r="A213" s="89"/>
      <c r="B213" s="96"/>
      <c r="C213" s="46" t="s">
        <v>174</v>
      </c>
      <c r="D213" s="20">
        <v>804</v>
      </c>
      <c r="E213" s="160">
        <v>2200</v>
      </c>
      <c r="F213" s="20"/>
      <c r="G213" s="289"/>
      <c r="H213" s="160">
        <f t="shared" si="57"/>
        <v>2200</v>
      </c>
      <c r="I213" s="213"/>
      <c r="J213" s="161"/>
      <c r="K213" s="161"/>
      <c r="L213" s="46">
        <v>0</v>
      </c>
      <c r="M213" s="20">
        <v>492</v>
      </c>
      <c r="N213" s="377"/>
      <c r="O213" s="228"/>
      <c r="P213" s="228"/>
      <c r="Q213" s="159"/>
      <c r="R213" s="158"/>
      <c r="S213" s="158"/>
      <c r="T213" s="158"/>
      <c r="U213" s="158"/>
      <c r="V213" s="158"/>
      <c r="W213" s="159"/>
      <c r="X213" s="159"/>
      <c r="Y213" s="159"/>
      <c r="Z213" s="159"/>
      <c r="AA213" s="159"/>
      <c r="AB213" s="159"/>
      <c r="AC213" s="159"/>
    </row>
    <row r="214" spans="1:29" s="7" customFormat="1" ht="14.1" customHeight="1" x14ac:dyDescent="0.25">
      <c r="A214" s="89"/>
      <c r="B214" s="96"/>
      <c r="C214" s="46" t="s">
        <v>232</v>
      </c>
      <c r="D214" s="63">
        <v>1530</v>
      </c>
      <c r="E214" s="161"/>
      <c r="F214" s="63"/>
      <c r="G214" s="289"/>
      <c r="H214" s="160">
        <f t="shared" si="57"/>
        <v>0</v>
      </c>
      <c r="I214" s="213"/>
      <c r="J214" s="161"/>
      <c r="K214" s="161"/>
      <c r="L214" s="46">
        <v>0</v>
      </c>
      <c r="M214" s="20">
        <v>500</v>
      </c>
      <c r="N214" s="377"/>
      <c r="O214" s="228"/>
      <c r="P214" s="228"/>
      <c r="Q214" s="159"/>
      <c r="R214" s="158"/>
      <c r="S214" s="158"/>
      <c r="T214" s="158"/>
      <c r="U214" s="158"/>
      <c r="V214" s="158"/>
      <c r="W214" s="159"/>
      <c r="X214" s="159"/>
      <c r="Y214" s="159"/>
      <c r="Z214" s="159"/>
      <c r="AA214" s="159"/>
      <c r="AB214" s="159"/>
      <c r="AC214" s="159"/>
    </row>
    <row r="215" spans="1:29" ht="14.1" customHeight="1" x14ac:dyDescent="0.25">
      <c r="A215" s="39" t="s">
        <v>233</v>
      </c>
      <c r="B215" s="40"/>
      <c r="C215" s="41" t="s">
        <v>234</v>
      </c>
      <c r="D215" s="42">
        <f>+D216+D226</f>
        <v>970077</v>
      </c>
      <c r="E215" s="42">
        <f>+E216+E226</f>
        <v>540600</v>
      </c>
      <c r="F215" s="42">
        <f>+F216+F226</f>
        <v>0</v>
      </c>
      <c r="G215" s="291"/>
      <c r="H215" s="48">
        <f t="shared" si="57"/>
        <v>520600</v>
      </c>
      <c r="I215" s="293">
        <f>+I216+I226</f>
        <v>-20000</v>
      </c>
      <c r="J215" s="42">
        <f>+J216+J226</f>
        <v>210305</v>
      </c>
      <c r="K215" s="42">
        <f t="shared" ref="K215:M215" si="71">+K216+K226</f>
        <v>233815</v>
      </c>
      <c r="L215" s="42">
        <f t="shared" si="71"/>
        <v>964720</v>
      </c>
      <c r="M215" s="42">
        <f t="shared" si="71"/>
        <v>830808.99</v>
      </c>
      <c r="N215" s="380">
        <f>+N216+N226</f>
        <v>988500</v>
      </c>
      <c r="O215" s="380">
        <f t="shared" ref="O215:P215" si="72">+O216+O226</f>
        <v>-36000</v>
      </c>
      <c r="P215" s="380">
        <f t="shared" si="72"/>
        <v>952500</v>
      </c>
      <c r="R215" s="158"/>
      <c r="S215" s="158"/>
      <c r="T215" s="158"/>
      <c r="U215" s="158"/>
      <c r="V215" s="158"/>
    </row>
    <row r="216" spans="1:29" ht="14.1" customHeight="1" x14ac:dyDescent="0.25">
      <c r="A216" s="69" t="s">
        <v>235</v>
      </c>
      <c r="B216" s="70">
        <v>5100</v>
      </c>
      <c r="C216" s="71" t="s">
        <v>236</v>
      </c>
      <c r="D216" s="77">
        <f t="shared" ref="D216:I216" si="73">+D217+D218</f>
        <v>15003</v>
      </c>
      <c r="E216" s="77">
        <f t="shared" si="73"/>
        <v>74000</v>
      </c>
      <c r="F216" s="77">
        <f t="shared" si="73"/>
        <v>0</v>
      </c>
      <c r="G216" s="77">
        <f t="shared" si="73"/>
        <v>0</v>
      </c>
      <c r="H216" s="108">
        <f t="shared" si="73"/>
        <v>54000</v>
      </c>
      <c r="I216" s="254">
        <f t="shared" si="73"/>
        <v>-20000</v>
      </c>
      <c r="J216" s="77">
        <f>+J217+J218</f>
        <v>-20000</v>
      </c>
      <c r="K216" s="77">
        <f t="shared" ref="K216:M216" si="74">+K217+K218</f>
        <v>0</v>
      </c>
      <c r="L216" s="77">
        <f t="shared" si="74"/>
        <v>34000</v>
      </c>
      <c r="M216" s="77">
        <f t="shared" si="74"/>
        <v>14972</v>
      </c>
      <c r="N216" s="379">
        <f>+N217+N218</f>
        <v>79000</v>
      </c>
      <c r="O216" s="231">
        <f>+O217+O218</f>
        <v>-36000</v>
      </c>
      <c r="P216" s="231">
        <f>+O216+N216</f>
        <v>43000</v>
      </c>
      <c r="R216" s="158"/>
      <c r="S216" s="158"/>
      <c r="T216" s="158"/>
      <c r="U216" s="158"/>
      <c r="V216" s="158"/>
    </row>
    <row r="217" spans="1:29" ht="14.1" customHeight="1" x14ac:dyDescent="0.25">
      <c r="A217" s="50"/>
      <c r="B217" s="51">
        <v>45</v>
      </c>
      <c r="C217" s="52" t="s">
        <v>237</v>
      </c>
      <c r="D217" s="62">
        <v>1500</v>
      </c>
      <c r="E217" s="202">
        <v>15000</v>
      </c>
      <c r="F217" s="100"/>
      <c r="G217" s="289"/>
      <c r="H217" s="160">
        <f t="shared" si="57"/>
        <v>15000</v>
      </c>
      <c r="I217" s="309"/>
      <c r="J217" s="202">
        <v>-10000</v>
      </c>
      <c r="K217" s="202"/>
      <c r="L217" s="202">
        <v>5000</v>
      </c>
      <c r="M217" s="202"/>
      <c r="N217" s="377">
        <v>20000</v>
      </c>
      <c r="O217" s="228">
        <v>-20000</v>
      </c>
      <c r="P217" s="233">
        <f t="shared" ref="P217:P225" si="75">+O217+N217</f>
        <v>0</v>
      </c>
      <c r="Q217" s="174"/>
      <c r="R217" s="158"/>
      <c r="S217" s="158"/>
      <c r="T217" s="158"/>
      <c r="U217" s="158"/>
      <c r="V217" s="158"/>
    </row>
    <row r="218" spans="1:29" ht="14.1" customHeight="1" x14ac:dyDescent="0.25">
      <c r="A218" s="101"/>
      <c r="B218" s="90">
        <v>55</v>
      </c>
      <c r="C218" s="91" t="s">
        <v>150</v>
      </c>
      <c r="D218" s="102">
        <f>SUM(D221:D224)</f>
        <v>13503</v>
      </c>
      <c r="E218" s="156">
        <f>SUM(E221:E223)</f>
        <v>59000</v>
      </c>
      <c r="F218" s="156">
        <f t="shared" ref="F218:I218" si="76">SUM(F221:F223)</f>
        <v>0</v>
      </c>
      <c r="G218" s="190">
        <f t="shared" si="76"/>
        <v>0</v>
      </c>
      <c r="H218" s="160">
        <f t="shared" si="76"/>
        <v>39000</v>
      </c>
      <c r="I218" s="211">
        <f t="shared" si="76"/>
        <v>-20000</v>
      </c>
      <c r="J218" s="190">
        <f>+J221+J222+J223+J224</f>
        <v>-10000</v>
      </c>
      <c r="K218" s="190">
        <f t="shared" ref="K218:L218" si="77">+K221+K222+K223+K224</f>
        <v>0</v>
      </c>
      <c r="L218" s="190">
        <f t="shared" si="77"/>
        <v>29000</v>
      </c>
      <c r="M218" s="190">
        <f>+M221+M222+M223+M224+M225</f>
        <v>14972</v>
      </c>
      <c r="N218" s="377">
        <f>+N221+N222+N223+N224</f>
        <v>59000</v>
      </c>
      <c r="O218" s="228">
        <f>+O221+O222+O223+O224</f>
        <v>-16000</v>
      </c>
      <c r="P218" s="233">
        <f t="shared" si="75"/>
        <v>43000</v>
      </c>
      <c r="Q218" s="174"/>
      <c r="R218" s="158"/>
      <c r="S218" s="158"/>
      <c r="T218" s="158"/>
      <c r="U218" s="158"/>
      <c r="V218" s="158"/>
    </row>
    <row r="219" spans="1:29" ht="14.1" customHeight="1" x14ac:dyDescent="0.25">
      <c r="A219" s="101"/>
      <c r="B219" s="45">
        <v>5500</v>
      </c>
      <c r="C219" s="46" t="s">
        <v>225</v>
      </c>
      <c r="D219" s="102"/>
      <c r="E219" s="156"/>
      <c r="F219" s="156"/>
      <c r="G219" s="170"/>
      <c r="H219" s="160"/>
      <c r="I219" s="211"/>
      <c r="J219" s="190"/>
      <c r="K219" s="190"/>
      <c r="L219" s="190"/>
      <c r="M219" s="161">
        <v>37</v>
      </c>
      <c r="N219" s="377"/>
      <c r="O219" s="228"/>
      <c r="P219" s="394">
        <f t="shared" si="75"/>
        <v>0</v>
      </c>
      <c r="Q219" s="174"/>
      <c r="R219" s="158"/>
      <c r="S219" s="158"/>
      <c r="T219" s="158"/>
      <c r="U219" s="158"/>
      <c r="V219" s="158"/>
    </row>
    <row r="220" spans="1:29" ht="14.1" customHeight="1" x14ac:dyDescent="0.25">
      <c r="A220" s="101"/>
      <c r="B220" s="45">
        <v>5504</v>
      </c>
      <c r="C220" s="46" t="s">
        <v>165</v>
      </c>
      <c r="D220" s="102"/>
      <c r="E220" s="156"/>
      <c r="F220" s="156"/>
      <c r="G220" s="170"/>
      <c r="H220" s="160"/>
      <c r="I220" s="211"/>
      <c r="J220" s="190"/>
      <c r="K220" s="190"/>
      <c r="L220" s="190"/>
      <c r="M220" s="161">
        <v>139</v>
      </c>
      <c r="N220" s="377"/>
      <c r="O220" s="228"/>
      <c r="P220" s="394">
        <f t="shared" si="75"/>
        <v>0</v>
      </c>
      <c r="Q220" s="174"/>
      <c r="R220" s="158"/>
      <c r="S220" s="158"/>
      <c r="T220" s="158"/>
      <c r="U220" s="158"/>
      <c r="V220" s="158"/>
    </row>
    <row r="221" spans="1:29" ht="14.1" customHeight="1" x14ac:dyDescent="0.25">
      <c r="A221" s="101"/>
      <c r="B221" s="96">
        <v>5511</v>
      </c>
      <c r="C221" s="54" t="s">
        <v>156</v>
      </c>
      <c r="D221" s="55">
        <v>1472</v>
      </c>
      <c r="E221" s="160">
        <v>55000</v>
      </c>
      <c r="F221" s="20"/>
      <c r="G221" s="289"/>
      <c r="H221" s="160">
        <f t="shared" si="57"/>
        <v>35000</v>
      </c>
      <c r="I221" s="213">
        <v>-20000</v>
      </c>
      <c r="J221" s="161">
        <v>-10000</v>
      </c>
      <c r="K221" s="161"/>
      <c r="L221" s="161">
        <v>25000</v>
      </c>
      <c r="M221" s="161">
        <v>1465</v>
      </c>
      <c r="N221" s="375">
        <v>55000</v>
      </c>
      <c r="O221" s="79">
        <v>-55000</v>
      </c>
      <c r="P221" s="394">
        <f t="shared" si="75"/>
        <v>0</v>
      </c>
      <c r="R221" s="158"/>
      <c r="S221" s="158"/>
      <c r="T221" s="158"/>
      <c r="U221" s="158"/>
      <c r="V221" s="158"/>
    </row>
    <row r="222" spans="1:29" ht="14.1" customHeight="1" x14ac:dyDescent="0.25">
      <c r="A222" s="101"/>
      <c r="B222" s="96">
        <v>5512</v>
      </c>
      <c r="C222" s="54" t="s">
        <v>238</v>
      </c>
      <c r="D222" s="93">
        <v>10962</v>
      </c>
      <c r="E222" s="161">
        <v>2000</v>
      </c>
      <c r="F222" s="63"/>
      <c r="G222" s="289"/>
      <c r="H222" s="160">
        <f t="shared" si="57"/>
        <v>2000</v>
      </c>
      <c r="I222" s="213"/>
      <c r="J222" s="161"/>
      <c r="K222" s="161"/>
      <c r="L222" s="161">
        <v>2000</v>
      </c>
      <c r="M222" s="161">
        <v>9681</v>
      </c>
      <c r="N222" s="375">
        <v>2000</v>
      </c>
      <c r="O222" s="79">
        <v>40000</v>
      </c>
      <c r="P222" s="394">
        <f t="shared" si="75"/>
        <v>42000</v>
      </c>
      <c r="R222" s="158"/>
      <c r="S222" s="158"/>
      <c r="T222" s="158"/>
      <c r="U222" s="158"/>
      <c r="V222" s="158"/>
    </row>
    <row r="223" spans="1:29" ht="14.1" customHeight="1" x14ac:dyDescent="0.25">
      <c r="A223" s="101"/>
      <c r="B223" s="96">
        <v>5513</v>
      </c>
      <c r="C223" s="54" t="s">
        <v>177</v>
      </c>
      <c r="D223" s="93">
        <v>1022</v>
      </c>
      <c r="E223" s="161">
        <v>2000</v>
      </c>
      <c r="F223" s="63"/>
      <c r="G223" s="289"/>
      <c r="H223" s="160">
        <f t="shared" si="57"/>
        <v>2000</v>
      </c>
      <c r="I223" s="213"/>
      <c r="J223" s="161"/>
      <c r="K223" s="161"/>
      <c r="L223" s="161">
        <v>2000</v>
      </c>
      <c r="M223" s="161">
        <v>158</v>
      </c>
      <c r="N223" s="375">
        <v>2000</v>
      </c>
      <c r="O223" s="79">
        <v>-1000</v>
      </c>
      <c r="P223" s="394">
        <f t="shared" si="75"/>
        <v>1000</v>
      </c>
      <c r="R223" s="158"/>
      <c r="S223" s="158"/>
      <c r="T223" s="158"/>
      <c r="U223" s="158"/>
      <c r="V223" s="158"/>
    </row>
    <row r="224" spans="1:29" ht="14.1" customHeight="1" x14ac:dyDescent="0.25">
      <c r="A224" s="101"/>
      <c r="B224" s="96">
        <v>5514</v>
      </c>
      <c r="C224" s="54" t="s">
        <v>158</v>
      </c>
      <c r="D224" s="93">
        <v>47</v>
      </c>
      <c r="E224" s="161"/>
      <c r="F224" s="63"/>
      <c r="G224" s="289"/>
      <c r="H224" s="160">
        <f t="shared" si="57"/>
        <v>0</v>
      </c>
      <c r="I224" s="213"/>
      <c r="J224" s="161"/>
      <c r="K224" s="161"/>
      <c r="L224" s="161"/>
      <c r="M224" s="161"/>
      <c r="N224" s="372"/>
      <c r="O224" s="78"/>
      <c r="P224" s="394">
        <f t="shared" si="75"/>
        <v>0</v>
      </c>
      <c r="R224" s="158"/>
      <c r="S224" s="158"/>
      <c r="T224" s="158"/>
      <c r="U224" s="158"/>
      <c r="V224" s="158"/>
    </row>
    <row r="225" spans="1:22" ht="14.1" customHeight="1" x14ac:dyDescent="0.25">
      <c r="A225" s="101"/>
      <c r="B225" s="45">
        <v>5515</v>
      </c>
      <c r="C225" s="46" t="s">
        <v>180</v>
      </c>
      <c r="D225" s="93"/>
      <c r="E225" s="161"/>
      <c r="F225" s="63"/>
      <c r="G225" s="168"/>
      <c r="H225" s="160"/>
      <c r="I225" s="213"/>
      <c r="J225" s="161"/>
      <c r="K225" s="161"/>
      <c r="L225" s="161"/>
      <c r="M225" s="161">
        <v>3668</v>
      </c>
      <c r="N225" s="372"/>
      <c r="O225" s="78"/>
      <c r="P225" s="394">
        <f t="shared" si="75"/>
        <v>0</v>
      </c>
      <c r="R225" s="158"/>
      <c r="S225" s="158"/>
      <c r="T225" s="158"/>
      <c r="U225" s="158"/>
      <c r="V225" s="158"/>
    </row>
    <row r="226" spans="1:22" ht="14.1" customHeight="1" x14ac:dyDescent="0.25">
      <c r="A226" s="84" t="s">
        <v>239</v>
      </c>
      <c r="B226" s="70">
        <v>5101</v>
      </c>
      <c r="C226" s="71" t="s">
        <v>240</v>
      </c>
      <c r="D226" s="77">
        <f t="shared" ref="D226:H226" si="78">+D227+D228</f>
        <v>955074</v>
      </c>
      <c r="E226" s="77">
        <f t="shared" si="78"/>
        <v>466600</v>
      </c>
      <c r="F226" s="77">
        <f t="shared" si="78"/>
        <v>0</v>
      </c>
      <c r="G226" s="77">
        <f t="shared" si="78"/>
        <v>0</v>
      </c>
      <c r="H226" s="108">
        <f t="shared" si="78"/>
        <v>466600</v>
      </c>
      <c r="I226" s="307">
        <f>+I227+I228</f>
        <v>0</v>
      </c>
      <c r="J226" s="72">
        <f>+J227+J228</f>
        <v>230305</v>
      </c>
      <c r="K226" s="72">
        <f t="shared" ref="K226:M226" si="79">+K227+K228</f>
        <v>233815</v>
      </c>
      <c r="L226" s="72">
        <f t="shared" si="79"/>
        <v>930720</v>
      </c>
      <c r="M226" s="72">
        <f t="shared" si="79"/>
        <v>815836.99</v>
      </c>
      <c r="N226" s="374">
        <f>+N227+N228</f>
        <v>909500</v>
      </c>
      <c r="O226" s="80">
        <f>+O227+O228</f>
        <v>0</v>
      </c>
      <c r="P226" s="80">
        <f>+O226+N226</f>
        <v>909500</v>
      </c>
      <c r="R226" s="158"/>
      <c r="S226" s="158"/>
      <c r="T226" s="158"/>
      <c r="U226" s="158"/>
      <c r="V226" s="158"/>
    </row>
    <row r="227" spans="1:22" ht="14.1" customHeight="1" x14ac:dyDescent="0.25">
      <c r="A227" s="103"/>
      <c r="B227" s="90">
        <v>50</v>
      </c>
      <c r="C227" s="91" t="s">
        <v>192</v>
      </c>
      <c r="D227" s="102">
        <v>4331</v>
      </c>
      <c r="E227" s="156">
        <v>0</v>
      </c>
      <c r="F227" s="21"/>
      <c r="G227" s="289"/>
      <c r="H227" s="160">
        <f t="shared" si="57"/>
        <v>0</v>
      </c>
      <c r="I227" s="211"/>
      <c r="J227" s="190"/>
      <c r="K227" s="190">
        <v>2500</v>
      </c>
      <c r="L227" s="190">
        <v>2500</v>
      </c>
      <c r="M227" s="190">
        <v>2344</v>
      </c>
      <c r="N227" s="376">
        <v>2500</v>
      </c>
      <c r="O227" s="227">
        <v>0</v>
      </c>
      <c r="P227" s="227">
        <f t="shared" ref="P227:P233" si="80">+O227+N227</f>
        <v>2500</v>
      </c>
      <c r="R227" s="158"/>
      <c r="S227" s="158"/>
      <c r="T227" s="158"/>
      <c r="U227" s="158"/>
      <c r="V227" s="158"/>
    </row>
    <row r="228" spans="1:22" ht="14.1" customHeight="1" x14ac:dyDescent="0.25">
      <c r="A228" s="50"/>
      <c r="B228" s="51" t="s">
        <v>149</v>
      </c>
      <c r="C228" s="52" t="s">
        <v>241</v>
      </c>
      <c r="D228" s="21">
        <f t="shared" ref="D228:E228" si="81">SUM(D229:D233)</f>
        <v>950743</v>
      </c>
      <c r="E228" s="156">
        <f t="shared" si="81"/>
        <v>466600</v>
      </c>
      <c r="F228" s="21">
        <f>+F229+F230+F231</f>
        <v>0</v>
      </c>
      <c r="G228" s="289"/>
      <c r="H228" s="160">
        <f t="shared" si="57"/>
        <v>466600</v>
      </c>
      <c r="I228" s="211"/>
      <c r="J228" s="190">
        <f>+J229+J230+J231+J232+J233</f>
        <v>230305</v>
      </c>
      <c r="K228" s="190">
        <f t="shared" ref="K228:M228" si="82">+K229+K230+K231+K232+K233</f>
        <v>231315</v>
      </c>
      <c r="L228" s="190">
        <f t="shared" si="82"/>
        <v>928220</v>
      </c>
      <c r="M228" s="190">
        <f t="shared" si="82"/>
        <v>813492.99</v>
      </c>
      <c r="N228" s="372">
        <f>+N229+N230+N231+N232+N233</f>
        <v>907000</v>
      </c>
      <c r="O228" s="78">
        <f>+O229+O230+O231+O232+O233</f>
        <v>0</v>
      </c>
      <c r="P228" s="227">
        <f t="shared" si="80"/>
        <v>907000</v>
      </c>
      <c r="R228" s="158"/>
      <c r="S228" s="158"/>
      <c r="T228" s="158"/>
      <c r="U228" s="158"/>
      <c r="V228" s="158"/>
    </row>
    <row r="229" spans="1:22" ht="14.1" customHeight="1" x14ac:dyDescent="0.25">
      <c r="A229" s="50"/>
      <c r="B229" s="45">
        <v>5511</v>
      </c>
      <c r="C229" s="46" t="s">
        <v>156</v>
      </c>
      <c r="D229" s="20">
        <v>18352</v>
      </c>
      <c r="E229" s="160">
        <v>3000</v>
      </c>
      <c r="F229" s="20"/>
      <c r="G229" s="289"/>
      <c r="H229" s="160">
        <f t="shared" si="57"/>
        <v>3000</v>
      </c>
      <c r="I229" s="213"/>
      <c r="J229" s="161">
        <v>305</v>
      </c>
      <c r="K229" s="161"/>
      <c r="L229" s="261">
        <v>3305</v>
      </c>
      <c r="M229" s="268">
        <v>1662.87</v>
      </c>
      <c r="N229" s="375">
        <v>3000</v>
      </c>
      <c r="O229" s="79"/>
      <c r="P229" s="229">
        <f t="shared" si="80"/>
        <v>3000</v>
      </c>
      <c r="R229" s="158"/>
      <c r="S229" s="158"/>
      <c r="T229" s="158"/>
      <c r="U229" s="158"/>
      <c r="V229" s="158"/>
    </row>
    <row r="230" spans="1:22" ht="14.1" customHeight="1" x14ac:dyDescent="0.25">
      <c r="A230" s="50"/>
      <c r="B230" s="45">
        <v>5512</v>
      </c>
      <c r="C230" s="46" t="s">
        <v>238</v>
      </c>
      <c r="D230" s="20">
        <v>904117</v>
      </c>
      <c r="E230" s="160">
        <v>459600</v>
      </c>
      <c r="F230" s="20"/>
      <c r="G230" s="289"/>
      <c r="H230" s="160">
        <f t="shared" si="57"/>
        <v>459600</v>
      </c>
      <c r="I230" s="213"/>
      <c r="J230" s="161">
        <v>230000</v>
      </c>
      <c r="K230" s="161">
        <v>231315</v>
      </c>
      <c r="L230" s="261">
        <v>920915</v>
      </c>
      <c r="M230" s="268">
        <v>805352.12</v>
      </c>
      <c r="N230" s="375">
        <v>900000</v>
      </c>
      <c r="O230" s="79"/>
      <c r="P230" s="229">
        <f t="shared" si="80"/>
        <v>900000</v>
      </c>
      <c r="R230" s="158"/>
      <c r="S230" s="158"/>
      <c r="T230" s="158"/>
      <c r="U230" s="158"/>
      <c r="V230" s="158"/>
    </row>
    <row r="231" spans="1:22" ht="14.1" customHeight="1" x14ac:dyDescent="0.25">
      <c r="A231" s="50"/>
      <c r="B231" s="45">
        <v>5513</v>
      </c>
      <c r="C231" s="46" t="s">
        <v>177</v>
      </c>
      <c r="D231" s="160">
        <v>2779</v>
      </c>
      <c r="E231" s="160">
        <v>4000</v>
      </c>
      <c r="F231" s="20"/>
      <c r="G231" s="289"/>
      <c r="H231" s="160">
        <f t="shared" si="57"/>
        <v>4000</v>
      </c>
      <c r="I231" s="213"/>
      <c r="J231" s="161"/>
      <c r="K231" s="161"/>
      <c r="L231" s="161">
        <v>4000</v>
      </c>
      <c r="M231" s="161">
        <v>2253</v>
      </c>
      <c r="N231" s="375">
        <v>4000</v>
      </c>
      <c r="O231" s="79"/>
      <c r="P231" s="229">
        <f t="shared" si="80"/>
        <v>4000</v>
      </c>
      <c r="R231" s="158"/>
      <c r="S231" s="158"/>
      <c r="T231" s="158"/>
      <c r="U231" s="158"/>
      <c r="V231" s="158"/>
    </row>
    <row r="232" spans="1:22" ht="14.1" customHeight="1" x14ac:dyDescent="0.25">
      <c r="A232" s="50"/>
      <c r="B232" s="45">
        <v>5515</v>
      </c>
      <c r="C232" s="46" t="s">
        <v>242</v>
      </c>
      <c r="D232" s="20">
        <v>24725</v>
      </c>
      <c r="E232" s="160"/>
      <c r="F232" s="20"/>
      <c r="G232" s="289"/>
      <c r="H232" s="160">
        <f t="shared" si="57"/>
        <v>0</v>
      </c>
      <c r="I232" s="213"/>
      <c r="J232" s="161"/>
      <c r="K232" s="161"/>
      <c r="L232" s="161"/>
      <c r="M232" s="161">
        <v>3829</v>
      </c>
      <c r="N232" s="375"/>
      <c r="O232" s="79"/>
      <c r="P232" s="229">
        <f t="shared" si="80"/>
        <v>0</v>
      </c>
      <c r="R232" s="158"/>
      <c r="S232" s="158"/>
      <c r="T232" s="158"/>
      <c r="U232" s="158"/>
      <c r="V232" s="158"/>
    </row>
    <row r="233" spans="1:22" ht="14.1" customHeight="1" x14ac:dyDescent="0.25">
      <c r="A233" s="50"/>
      <c r="B233" s="45">
        <v>5540</v>
      </c>
      <c r="C233" s="46" t="s">
        <v>243</v>
      </c>
      <c r="D233" s="20">
        <v>770</v>
      </c>
      <c r="E233" s="160"/>
      <c r="F233" s="20"/>
      <c r="G233" s="289">
        <f t="shared" si="58"/>
        <v>0</v>
      </c>
      <c r="H233" s="160">
        <f t="shared" si="57"/>
        <v>0</v>
      </c>
      <c r="I233" s="213"/>
      <c r="J233" s="161"/>
      <c r="K233" s="161"/>
      <c r="L233" s="161"/>
      <c r="M233" s="161">
        <v>396</v>
      </c>
      <c r="N233" s="375"/>
      <c r="O233" s="79"/>
      <c r="P233" s="229">
        <f t="shared" si="80"/>
        <v>0</v>
      </c>
      <c r="R233" s="158"/>
      <c r="S233" s="158"/>
      <c r="T233" s="158"/>
      <c r="U233" s="158"/>
      <c r="V233" s="158"/>
    </row>
    <row r="234" spans="1:22" ht="14.1" customHeight="1" x14ac:dyDescent="0.25">
      <c r="A234" s="39" t="s">
        <v>244</v>
      </c>
      <c r="B234" s="40">
        <v>6</v>
      </c>
      <c r="C234" s="41" t="s">
        <v>245</v>
      </c>
      <c r="D234" s="49">
        <f>+D235+D242+D247+D259+D277</f>
        <v>220893</v>
      </c>
      <c r="E234" s="49">
        <f>+E235+E242+E247+E259+E277</f>
        <v>203300</v>
      </c>
      <c r="F234" s="49">
        <f t="shared" ref="F234:G234" si="83">+F235+F242+F247+F259+F277</f>
        <v>0</v>
      </c>
      <c r="G234" s="42">
        <f t="shared" si="83"/>
        <v>0</v>
      </c>
      <c r="H234" s="48">
        <f>+H235+H242+H247+H259+H277</f>
        <v>205050</v>
      </c>
      <c r="I234" s="293">
        <f>+I235+I242+I247+I259+I277</f>
        <v>1750</v>
      </c>
      <c r="J234" s="42">
        <f>+J235+J242+J247+J259+J277</f>
        <v>-35000</v>
      </c>
      <c r="K234" s="42">
        <f t="shared" ref="K234:M234" si="84">+K235+K242+K247+K259+K277</f>
        <v>37300</v>
      </c>
      <c r="L234" s="42">
        <f t="shared" si="84"/>
        <v>207350</v>
      </c>
      <c r="M234" s="42">
        <f t="shared" si="84"/>
        <v>163118.69</v>
      </c>
      <c r="N234" s="373">
        <f>+N235+N242+N247+N259+N277</f>
        <v>225050</v>
      </c>
      <c r="O234" s="68">
        <f>+O235+O242+O247+O259+O277</f>
        <v>-7800</v>
      </c>
      <c r="P234" s="68">
        <f>+O234+N234</f>
        <v>217250</v>
      </c>
      <c r="R234" s="158"/>
      <c r="S234" s="158"/>
      <c r="T234" s="158"/>
      <c r="U234" s="158"/>
      <c r="V234" s="158"/>
    </row>
    <row r="235" spans="1:22" ht="14.1" customHeight="1" x14ac:dyDescent="0.25">
      <c r="A235" s="69" t="s">
        <v>246</v>
      </c>
      <c r="B235" s="70"/>
      <c r="C235" s="71" t="s">
        <v>247</v>
      </c>
      <c r="D235" s="77">
        <f t="shared" ref="D235" si="85">+D236</f>
        <v>11656</v>
      </c>
      <c r="E235" s="77">
        <f>+E241</f>
        <v>6700</v>
      </c>
      <c r="F235" s="77">
        <f t="shared" ref="F235:H235" si="86">+F241</f>
        <v>0</v>
      </c>
      <c r="G235" s="77">
        <f t="shared" si="86"/>
        <v>0</v>
      </c>
      <c r="H235" s="108">
        <f t="shared" si="86"/>
        <v>6700</v>
      </c>
      <c r="I235" s="307">
        <f>+I241</f>
        <v>0</v>
      </c>
      <c r="J235" s="72">
        <f>+J236</f>
        <v>0</v>
      </c>
      <c r="K235" s="72">
        <f t="shared" ref="K235:M235" si="87">+K236</f>
        <v>0</v>
      </c>
      <c r="L235" s="72">
        <f t="shared" si="87"/>
        <v>6700</v>
      </c>
      <c r="M235" s="72">
        <f t="shared" si="87"/>
        <v>5641.12</v>
      </c>
      <c r="N235" s="374">
        <f>+N236</f>
        <v>6700</v>
      </c>
      <c r="O235" s="80">
        <f>+O236</f>
        <v>0</v>
      </c>
      <c r="P235" s="80">
        <f>+P236</f>
        <v>6700</v>
      </c>
      <c r="R235" s="158"/>
      <c r="S235" s="158"/>
      <c r="T235" s="158"/>
      <c r="U235" s="158"/>
      <c r="V235" s="158"/>
    </row>
    <row r="236" spans="1:22" s="159" customFormat="1" ht="14.1" customHeight="1" x14ac:dyDescent="0.25">
      <c r="A236" s="153"/>
      <c r="B236" s="154">
        <v>55</v>
      </c>
      <c r="C236" s="155" t="s">
        <v>241</v>
      </c>
      <c r="D236" s="190">
        <f>+D237+D241</f>
        <v>11656</v>
      </c>
      <c r="E236" s="156"/>
      <c r="F236" s="227"/>
      <c r="G236" s="296"/>
      <c r="H236" s="160">
        <f t="shared" si="57"/>
        <v>0</v>
      </c>
      <c r="I236" s="227"/>
      <c r="J236" s="202">
        <f>+J237+J241</f>
        <v>0</v>
      </c>
      <c r="K236" s="202">
        <f t="shared" ref="K236:M236" si="88">+K237+K241</f>
        <v>0</v>
      </c>
      <c r="L236" s="202">
        <f t="shared" si="88"/>
        <v>6700</v>
      </c>
      <c r="M236" s="202">
        <f t="shared" si="88"/>
        <v>5641.12</v>
      </c>
      <c r="N236" s="376">
        <f>+N237+N241</f>
        <v>6700</v>
      </c>
      <c r="O236" s="227"/>
      <c r="P236" s="227">
        <v>6700</v>
      </c>
      <c r="Q236" s="242"/>
      <c r="R236" s="158"/>
      <c r="S236" s="158"/>
      <c r="T236" s="158"/>
      <c r="U236" s="158"/>
      <c r="V236" s="158"/>
    </row>
    <row r="237" spans="1:22" s="159" customFormat="1" ht="14.1" customHeight="1" x14ac:dyDescent="0.25">
      <c r="A237" s="153"/>
      <c r="B237" s="154">
        <v>5511</v>
      </c>
      <c r="C237" s="46" t="s">
        <v>150</v>
      </c>
      <c r="D237" s="161">
        <f>SUM(D238:D240)</f>
        <v>2129</v>
      </c>
      <c r="E237" s="156"/>
      <c r="F237" s="227"/>
      <c r="G237" s="296"/>
      <c r="H237" s="160">
        <f t="shared" si="57"/>
        <v>0</v>
      </c>
      <c r="I237" s="227"/>
      <c r="J237" s="202">
        <f>SUM(J238:J240)</f>
        <v>0</v>
      </c>
      <c r="K237" s="202"/>
      <c r="L237" s="261">
        <v>6700</v>
      </c>
      <c r="M237" s="268">
        <v>2428.12</v>
      </c>
      <c r="N237" s="376">
        <f>+N238+N239+N240</f>
        <v>0</v>
      </c>
      <c r="O237" s="227"/>
      <c r="P237" s="227"/>
      <c r="Q237" s="242"/>
      <c r="R237" s="158"/>
      <c r="S237" s="158"/>
      <c r="T237" s="158"/>
      <c r="U237" s="158"/>
      <c r="V237" s="158"/>
    </row>
    <row r="238" spans="1:22" s="159" customFormat="1" ht="14.1" customHeight="1" x14ac:dyDescent="0.25">
      <c r="A238" s="153"/>
      <c r="B238" s="154"/>
      <c r="C238" s="193" t="s">
        <v>168</v>
      </c>
      <c r="D238" s="161">
        <v>952</v>
      </c>
      <c r="E238" s="156"/>
      <c r="F238" s="227"/>
      <c r="G238" s="296"/>
      <c r="H238" s="160">
        <f t="shared" ref="H238:H308" si="89">E238+I238</f>
        <v>0</v>
      </c>
      <c r="I238" s="227"/>
      <c r="J238" s="202"/>
      <c r="K238" s="202"/>
      <c r="L238" s="261">
        <v>0</v>
      </c>
      <c r="M238" s="268">
        <v>292.12</v>
      </c>
      <c r="N238" s="376"/>
      <c r="O238" s="227"/>
      <c r="P238" s="227"/>
      <c r="Q238" s="242"/>
      <c r="R238" s="158"/>
      <c r="S238" s="158"/>
      <c r="T238" s="158"/>
      <c r="U238" s="158"/>
      <c r="V238" s="158"/>
    </row>
    <row r="239" spans="1:22" s="159" customFormat="1" ht="14.1" customHeight="1" x14ac:dyDescent="0.25">
      <c r="A239" s="153"/>
      <c r="B239" s="154"/>
      <c r="C239" s="87" t="s">
        <v>170</v>
      </c>
      <c r="D239" s="161">
        <v>28</v>
      </c>
      <c r="E239" s="156"/>
      <c r="F239" s="227"/>
      <c r="G239" s="296"/>
      <c r="H239" s="160">
        <f t="shared" si="89"/>
        <v>0</v>
      </c>
      <c r="I239" s="227"/>
      <c r="J239" s="202"/>
      <c r="K239" s="202"/>
      <c r="L239" s="261">
        <v>0</v>
      </c>
      <c r="M239" s="268">
        <v>696</v>
      </c>
      <c r="N239" s="376"/>
      <c r="O239" s="227"/>
      <c r="P239" s="227"/>
      <c r="Q239" s="242"/>
      <c r="R239" s="158"/>
      <c r="S239" s="158"/>
      <c r="T239" s="158"/>
      <c r="U239" s="158"/>
      <c r="V239" s="158"/>
    </row>
    <row r="240" spans="1:22" s="159" customFormat="1" ht="14.1" customHeight="1" x14ac:dyDescent="0.25">
      <c r="A240" s="153"/>
      <c r="B240" s="154"/>
      <c r="C240" s="193" t="s">
        <v>248</v>
      </c>
      <c r="D240" s="161">
        <v>1149</v>
      </c>
      <c r="E240" s="156"/>
      <c r="F240" s="227"/>
      <c r="G240" s="296"/>
      <c r="H240" s="160">
        <f t="shared" si="89"/>
        <v>0</v>
      </c>
      <c r="I240" s="227"/>
      <c r="J240" s="202"/>
      <c r="K240" s="202"/>
      <c r="L240" s="261">
        <v>0</v>
      </c>
      <c r="M240" s="268">
        <v>1440</v>
      </c>
      <c r="N240" s="376"/>
      <c r="O240" s="227"/>
      <c r="P240" s="227"/>
      <c r="Q240" s="242"/>
      <c r="R240" s="158"/>
      <c r="S240" s="158"/>
      <c r="T240" s="158"/>
      <c r="U240" s="158"/>
      <c r="V240" s="158"/>
    </row>
    <row r="241" spans="1:29" ht="14.1" customHeight="1" x14ac:dyDescent="0.25">
      <c r="A241" s="44"/>
      <c r="B241" s="45">
        <v>5512</v>
      </c>
      <c r="C241" s="54" t="s">
        <v>238</v>
      </c>
      <c r="D241" s="55">
        <v>9527</v>
      </c>
      <c r="E241" s="160">
        <v>6700</v>
      </c>
      <c r="F241" s="20"/>
      <c r="G241" s="300">
        <v>0</v>
      </c>
      <c r="H241" s="160">
        <f t="shared" si="89"/>
        <v>6700</v>
      </c>
      <c r="I241" s="160"/>
      <c r="J241" s="161"/>
      <c r="K241" s="161"/>
      <c r="L241" s="161"/>
      <c r="M241" s="161">
        <v>3213</v>
      </c>
      <c r="N241" s="372">
        <v>6700</v>
      </c>
      <c r="O241" s="78"/>
      <c r="P241" s="78"/>
      <c r="R241" s="158"/>
      <c r="S241" s="158"/>
      <c r="T241" s="158"/>
      <c r="U241" s="158"/>
      <c r="V241" s="158"/>
    </row>
    <row r="242" spans="1:29" s="8" customFormat="1" ht="14.1" customHeight="1" x14ac:dyDescent="0.25">
      <c r="A242" s="69" t="s">
        <v>249</v>
      </c>
      <c r="B242" s="70"/>
      <c r="C242" s="71" t="s">
        <v>250</v>
      </c>
      <c r="D242" s="77">
        <f t="shared" ref="D242:H242" si="90">+D243</f>
        <v>99233</v>
      </c>
      <c r="E242" s="77">
        <f t="shared" si="90"/>
        <v>80000</v>
      </c>
      <c r="F242" s="77">
        <f t="shared" si="90"/>
        <v>0</v>
      </c>
      <c r="G242" s="77">
        <f t="shared" si="90"/>
        <v>0</v>
      </c>
      <c r="H242" s="81">
        <f t="shared" si="90"/>
        <v>80000</v>
      </c>
      <c r="I242" s="307">
        <f>+I243</f>
        <v>0</v>
      </c>
      <c r="J242" s="72">
        <f>+J243</f>
        <v>0</v>
      </c>
      <c r="K242" s="72">
        <f t="shared" ref="K242:M242" si="91">+K243</f>
        <v>0</v>
      </c>
      <c r="L242" s="72">
        <f t="shared" si="91"/>
        <v>80000</v>
      </c>
      <c r="M242" s="72">
        <f t="shared" si="91"/>
        <v>74670</v>
      </c>
      <c r="N242" s="374">
        <f>+N243</f>
        <v>100000</v>
      </c>
      <c r="O242" s="80">
        <f>+O243</f>
        <v>0</v>
      </c>
      <c r="P242" s="80">
        <f>+O242+N242</f>
        <v>100000</v>
      </c>
      <c r="Q242" s="242"/>
      <c r="R242" s="158"/>
      <c r="S242" s="158"/>
      <c r="T242" s="158"/>
      <c r="U242" s="158"/>
      <c r="V242" s="158"/>
      <c r="W242" s="336"/>
      <c r="X242" s="336"/>
      <c r="Y242" s="336"/>
      <c r="Z242" s="336"/>
      <c r="AA242" s="336"/>
      <c r="AB242" s="336"/>
      <c r="AC242" s="336"/>
    </row>
    <row r="243" spans="1:29" s="9" customFormat="1" ht="14.1" customHeight="1" x14ac:dyDescent="0.25">
      <c r="A243" s="44"/>
      <c r="B243" s="45" t="s">
        <v>149</v>
      </c>
      <c r="C243" s="46" t="s">
        <v>251</v>
      </c>
      <c r="D243" s="20">
        <f>+D244+D245+D246</f>
        <v>99233</v>
      </c>
      <c r="E243" s="160">
        <v>80000</v>
      </c>
      <c r="F243" s="56"/>
      <c r="G243" s="289">
        <v>0</v>
      </c>
      <c r="H243" s="160">
        <f t="shared" si="89"/>
        <v>80000</v>
      </c>
      <c r="I243" s="213">
        <v>0</v>
      </c>
      <c r="J243" s="190">
        <f>+J244+J246</f>
        <v>0</v>
      </c>
      <c r="K243" s="190">
        <f t="shared" ref="K243:L243" si="92">+K244+K246</f>
        <v>0</v>
      </c>
      <c r="L243" s="190">
        <f t="shared" si="92"/>
        <v>80000</v>
      </c>
      <c r="M243" s="190">
        <f>+M244+M246</f>
        <v>74670</v>
      </c>
      <c r="N243" s="372">
        <f>+N244+N246</f>
        <v>100000</v>
      </c>
      <c r="O243" s="78">
        <f>+O244+O246</f>
        <v>0</v>
      </c>
      <c r="P243" s="78">
        <f>+O243+N243</f>
        <v>100000</v>
      </c>
      <c r="Q243" s="242"/>
      <c r="R243" s="158"/>
      <c r="S243" s="158"/>
      <c r="T243" s="158"/>
      <c r="U243" s="158"/>
      <c r="V243" s="158"/>
      <c r="W243" s="192"/>
      <c r="X243" s="192"/>
      <c r="Y243" s="192"/>
      <c r="Z243" s="192"/>
      <c r="AA243" s="192"/>
      <c r="AB243" s="192"/>
      <c r="AC243" s="192"/>
    </row>
    <row r="244" spans="1:29" ht="14.1" customHeight="1" x14ac:dyDescent="0.25">
      <c r="A244" s="44"/>
      <c r="B244" s="45">
        <v>5511</v>
      </c>
      <c r="C244" s="46" t="s">
        <v>252</v>
      </c>
      <c r="D244" s="63">
        <v>9620</v>
      </c>
      <c r="E244" s="161"/>
      <c r="F244" s="177"/>
      <c r="G244" s="289"/>
      <c r="H244" s="160">
        <f t="shared" si="89"/>
        <v>0</v>
      </c>
      <c r="I244" s="213"/>
      <c r="J244" s="161">
        <f>+J245</f>
        <v>0</v>
      </c>
      <c r="K244" s="161"/>
      <c r="L244" s="161"/>
      <c r="M244" s="161">
        <v>36137</v>
      </c>
      <c r="N244" s="372"/>
      <c r="O244" s="78">
        <f>+P244</f>
        <v>0</v>
      </c>
      <c r="P244" s="79"/>
      <c r="R244" s="158"/>
      <c r="S244" s="158"/>
      <c r="T244" s="158"/>
      <c r="U244" s="158"/>
      <c r="V244" s="158"/>
    </row>
    <row r="245" spans="1:29" ht="14.1" customHeight="1" x14ac:dyDescent="0.25">
      <c r="A245" s="44"/>
      <c r="B245" s="45"/>
      <c r="C245" s="46" t="s">
        <v>248</v>
      </c>
      <c r="D245" s="63">
        <v>3300</v>
      </c>
      <c r="E245" s="161"/>
      <c r="F245" s="177"/>
      <c r="G245" s="289"/>
      <c r="H245" s="160"/>
      <c r="I245" s="310"/>
      <c r="J245" s="163"/>
      <c r="K245" s="163"/>
      <c r="L245" s="161"/>
      <c r="M245" s="161">
        <v>1327</v>
      </c>
      <c r="N245" s="372"/>
      <c r="O245" s="78">
        <v>0</v>
      </c>
      <c r="P245" s="79">
        <v>0</v>
      </c>
      <c r="R245" s="158"/>
      <c r="S245" s="158"/>
      <c r="T245" s="158"/>
      <c r="U245" s="158"/>
      <c r="V245" s="158"/>
    </row>
    <row r="246" spans="1:29" ht="14.1" customHeight="1" x14ac:dyDescent="0.25">
      <c r="A246" s="44"/>
      <c r="B246" s="45">
        <v>5512</v>
      </c>
      <c r="C246" s="46" t="s">
        <v>238</v>
      </c>
      <c r="D246" s="63">
        <v>86313</v>
      </c>
      <c r="E246" s="161"/>
      <c r="F246" s="177"/>
      <c r="G246" s="289"/>
      <c r="H246" s="160">
        <f t="shared" si="89"/>
        <v>0</v>
      </c>
      <c r="I246" s="310"/>
      <c r="J246" s="163"/>
      <c r="K246" s="163"/>
      <c r="L246" s="161">
        <v>80000</v>
      </c>
      <c r="M246" s="161">
        <v>38533</v>
      </c>
      <c r="N246" s="375">
        <v>100000</v>
      </c>
      <c r="O246" s="79">
        <v>0</v>
      </c>
      <c r="P246" s="79">
        <v>100000</v>
      </c>
      <c r="R246" s="158"/>
      <c r="S246" s="158"/>
      <c r="T246" s="158"/>
      <c r="U246" s="158"/>
      <c r="V246" s="158"/>
    </row>
    <row r="247" spans="1:29" ht="14.1" customHeight="1" x14ac:dyDescent="0.25">
      <c r="A247" s="69" t="s">
        <v>253</v>
      </c>
      <c r="B247" s="70"/>
      <c r="C247" s="71" t="s">
        <v>254</v>
      </c>
      <c r="D247" s="77">
        <f>+D248+D249</f>
        <v>34944</v>
      </c>
      <c r="E247" s="77">
        <f>+E248+E249</f>
        <v>51600</v>
      </c>
      <c r="F247" s="77">
        <f t="shared" ref="F247:H247" si="93">+F248+F249</f>
        <v>0</v>
      </c>
      <c r="G247" s="77">
        <f t="shared" si="93"/>
        <v>0</v>
      </c>
      <c r="H247" s="81">
        <f t="shared" si="93"/>
        <v>52850</v>
      </c>
      <c r="I247" s="307">
        <f>+I248+I249</f>
        <v>1250</v>
      </c>
      <c r="J247" s="72">
        <f>+J248+J249</f>
        <v>-15000</v>
      </c>
      <c r="K247" s="72">
        <f t="shared" ref="K247:M247" si="94">+K248+K249</f>
        <v>30000</v>
      </c>
      <c r="L247" s="72">
        <f t="shared" si="94"/>
        <v>67850</v>
      </c>
      <c r="M247" s="72">
        <f t="shared" si="94"/>
        <v>33547</v>
      </c>
      <c r="N247" s="374">
        <f>+N248+N249</f>
        <v>52850</v>
      </c>
      <c r="O247" s="80">
        <f>+O248+O249</f>
        <v>-6300</v>
      </c>
      <c r="P247" s="80">
        <f>+O247+N247</f>
        <v>46550</v>
      </c>
      <c r="R247" s="158"/>
      <c r="S247" s="158"/>
      <c r="T247" s="158"/>
      <c r="U247" s="158"/>
      <c r="V247" s="158"/>
    </row>
    <row r="248" spans="1:29" ht="14.1" customHeight="1" x14ac:dyDescent="0.25">
      <c r="A248" s="44"/>
      <c r="B248" s="51" t="s">
        <v>147</v>
      </c>
      <c r="C248" s="52" t="s">
        <v>192</v>
      </c>
      <c r="D248" s="21">
        <v>17201</v>
      </c>
      <c r="E248" s="156">
        <v>21200</v>
      </c>
      <c r="F248" s="21"/>
      <c r="G248" s="289"/>
      <c r="H248" s="160">
        <f t="shared" si="89"/>
        <v>14950</v>
      </c>
      <c r="I248" s="211">
        <v>-6250</v>
      </c>
      <c r="J248" s="190"/>
      <c r="K248" s="190"/>
      <c r="L248" s="190">
        <v>14950</v>
      </c>
      <c r="M248" s="190">
        <v>12326</v>
      </c>
      <c r="N248" s="372">
        <v>14950</v>
      </c>
      <c r="O248" s="78">
        <v>0</v>
      </c>
      <c r="P248" s="227">
        <f t="shared" ref="P248:P258" si="95">+O248+N248</f>
        <v>14950</v>
      </c>
      <c r="R248" s="158"/>
      <c r="S248" s="158"/>
      <c r="T248" s="158"/>
      <c r="U248" s="158"/>
      <c r="V248" s="158"/>
    </row>
    <row r="249" spans="1:29" ht="14.1" customHeight="1" x14ac:dyDescent="0.25">
      <c r="A249" s="44"/>
      <c r="B249" s="51" t="s">
        <v>149</v>
      </c>
      <c r="C249" s="52" t="s">
        <v>150</v>
      </c>
      <c r="D249" s="21">
        <f>SUM(D250:D258)</f>
        <v>17743</v>
      </c>
      <c r="E249" s="156">
        <f>+E250+E252+E253+E254+E255+E256+E257+E258</f>
        <v>30400</v>
      </c>
      <c r="F249" s="21">
        <f>+F250+F252+F253+F254+F255+F256+F257+F258</f>
        <v>0</v>
      </c>
      <c r="G249" s="289"/>
      <c r="H249" s="160">
        <f t="shared" si="89"/>
        <v>37900</v>
      </c>
      <c r="I249" s="211">
        <f>+I250+I252+I253+I254+I255+I256+I257+I258</f>
        <v>7500</v>
      </c>
      <c r="J249" s="190">
        <f>+J250+J252+J253+J254+J255+J256+J257+J258</f>
        <v>-15000</v>
      </c>
      <c r="K249" s="190">
        <f t="shared" ref="K249:M249" si="96">+K250+K252+K253+K254+K255+K256+K257+K258</f>
        <v>30000</v>
      </c>
      <c r="L249" s="190">
        <f t="shared" si="96"/>
        <v>52900</v>
      </c>
      <c r="M249" s="190">
        <f t="shared" si="96"/>
        <v>21221</v>
      </c>
      <c r="N249" s="372">
        <f>+N250+N251+N252+N253+N254+N255+N256+N257+N258</f>
        <v>37900</v>
      </c>
      <c r="O249" s="78">
        <f>+O250+O251+O252+O253+O254+O255+O256+O257+O258</f>
        <v>-6300</v>
      </c>
      <c r="P249" s="227">
        <f t="shared" si="95"/>
        <v>31600</v>
      </c>
      <c r="R249" s="158"/>
      <c r="S249" s="158"/>
      <c r="T249" s="158"/>
      <c r="U249" s="158"/>
      <c r="V249" s="158"/>
    </row>
    <row r="250" spans="1:29" ht="14.1" customHeight="1" x14ac:dyDescent="0.25">
      <c r="A250" s="44"/>
      <c r="B250" s="45">
        <v>5500</v>
      </c>
      <c r="C250" s="46" t="s">
        <v>225</v>
      </c>
      <c r="D250" s="20">
        <v>4696</v>
      </c>
      <c r="E250" s="160">
        <v>600</v>
      </c>
      <c r="F250" s="20"/>
      <c r="G250" s="289"/>
      <c r="H250" s="160">
        <f t="shared" si="89"/>
        <v>600</v>
      </c>
      <c r="I250" s="213"/>
      <c r="J250" s="161"/>
      <c r="K250" s="161"/>
      <c r="L250" s="161">
        <v>600</v>
      </c>
      <c r="M250" s="161">
        <v>404</v>
      </c>
      <c r="N250" s="375">
        <v>600</v>
      </c>
      <c r="O250" s="79"/>
      <c r="P250" s="229">
        <f t="shared" si="95"/>
        <v>600</v>
      </c>
      <c r="R250" s="158"/>
      <c r="S250" s="158"/>
      <c r="T250" s="158"/>
      <c r="U250" s="158"/>
      <c r="V250" s="158"/>
    </row>
    <row r="251" spans="1:29" ht="14.1" customHeight="1" x14ac:dyDescent="0.25">
      <c r="A251" s="44"/>
      <c r="B251" s="45">
        <v>5502</v>
      </c>
      <c r="C251" s="46" t="s">
        <v>255</v>
      </c>
      <c r="D251" s="20">
        <v>5875</v>
      </c>
      <c r="E251" s="160"/>
      <c r="F251" s="20"/>
      <c r="G251" s="289"/>
      <c r="H251" s="160"/>
      <c r="I251" s="213"/>
      <c r="J251" s="161"/>
      <c r="K251" s="161"/>
      <c r="L251" s="161"/>
      <c r="M251" s="161"/>
      <c r="N251" s="375"/>
      <c r="O251" s="79"/>
      <c r="P251" s="229">
        <f t="shared" si="95"/>
        <v>0</v>
      </c>
      <c r="R251" s="158"/>
      <c r="S251" s="174"/>
      <c r="T251" s="158"/>
      <c r="U251" s="158"/>
      <c r="V251" s="158"/>
    </row>
    <row r="252" spans="1:29" ht="14.1" customHeight="1" x14ac:dyDescent="0.25">
      <c r="A252" s="44"/>
      <c r="B252" s="45">
        <v>5511</v>
      </c>
      <c r="C252" s="46" t="s">
        <v>156</v>
      </c>
      <c r="D252" s="20">
        <v>1129</v>
      </c>
      <c r="E252" s="160">
        <v>5000</v>
      </c>
      <c r="F252" s="20"/>
      <c r="G252" s="289"/>
      <c r="H252" s="160">
        <f t="shared" si="89"/>
        <v>5000</v>
      </c>
      <c r="I252" s="213"/>
      <c r="J252" s="161"/>
      <c r="K252" s="161">
        <v>-3000</v>
      </c>
      <c r="L252" s="161">
        <v>2000</v>
      </c>
      <c r="M252" s="161">
        <v>1809</v>
      </c>
      <c r="N252" s="375">
        <v>5000</v>
      </c>
      <c r="O252" s="79"/>
      <c r="P252" s="229">
        <f t="shared" si="95"/>
        <v>5000</v>
      </c>
      <c r="R252" s="158"/>
      <c r="S252" s="158"/>
      <c r="T252" s="158"/>
      <c r="U252" s="158"/>
      <c r="V252" s="158"/>
    </row>
    <row r="253" spans="1:29" ht="14.1" customHeight="1" x14ac:dyDescent="0.25">
      <c r="A253" s="44"/>
      <c r="B253" s="45">
        <v>5512</v>
      </c>
      <c r="C253" s="46" t="s">
        <v>238</v>
      </c>
      <c r="D253" s="20">
        <v>5665</v>
      </c>
      <c r="E253" s="160">
        <v>15000</v>
      </c>
      <c r="F253" s="20"/>
      <c r="G253" s="289"/>
      <c r="H253" s="160">
        <f t="shared" si="89"/>
        <v>22500</v>
      </c>
      <c r="I253" s="213">
        <v>7500</v>
      </c>
      <c r="J253" s="161">
        <v>-15000</v>
      </c>
      <c r="K253" s="161">
        <v>41800</v>
      </c>
      <c r="L253" s="161">
        <v>49300</v>
      </c>
      <c r="M253" s="161">
        <v>18594</v>
      </c>
      <c r="N253" s="375">
        <v>22500</v>
      </c>
      <c r="O253" s="79"/>
      <c r="P253" s="229">
        <f t="shared" si="95"/>
        <v>22500</v>
      </c>
      <c r="R253" s="158"/>
      <c r="S253" s="158"/>
      <c r="T253" s="158"/>
      <c r="U253" s="158"/>
      <c r="V253" s="158"/>
    </row>
    <row r="254" spans="1:29" ht="14.1" customHeight="1" x14ac:dyDescent="0.25">
      <c r="A254" s="44"/>
      <c r="B254" s="45">
        <v>5513</v>
      </c>
      <c r="C254" s="46" t="s">
        <v>177</v>
      </c>
      <c r="D254" s="20"/>
      <c r="E254" s="160">
        <v>2500</v>
      </c>
      <c r="F254" s="20"/>
      <c r="G254" s="289"/>
      <c r="H254" s="160">
        <f t="shared" si="89"/>
        <v>2500</v>
      </c>
      <c r="I254" s="213"/>
      <c r="J254" s="161"/>
      <c r="K254" s="161">
        <v>-2500</v>
      </c>
      <c r="L254" s="161"/>
      <c r="M254" s="161"/>
      <c r="N254" s="375">
        <v>2500</v>
      </c>
      <c r="O254" s="79">
        <v>-2500</v>
      </c>
      <c r="P254" s="229">
        <f t="shared" si="95"/>
        <v>0</v>
      </c>
      <c r="R254" s="158"/>
      <c r="S254" s="158"/>
      <c r="T254" s="158"/>
      <c r="U254" s="158"/>
      <c r="V254" s="158"/>
    </row>
    <row r="255" spans="1:29" ht="14.1" customHeight="1" x14ac:dyDescent="0.25">
      <c r="A255" s="44"/>
      <c r="B255" s="45">
        <v>5514</v>
      </c>
      <c r="C255" s="46" t="s">
        <v>158</v>
      </c>
      <c r="D255" s="20"/>
      <c r="E255" s="160">
        <v>1800</v>
      </c>
      <c r="F255" s="20"/>
      <c r="G255" s="289"/>
      <c r="H255" s="160">
        <f t="shared" si="89"/>
        <v>1800</v>
      </c>
      <c r="I255" s="213"/>
      <c r="J255" s="161"/>
      <c r="K255" s="161">
        <v>-1800</v>
      </c>
      <c r="L255" s="161"/>
      <c r="M255" s="161"/>
      <c r="N255" s="375">
        <v>1800</v>
      </c>
      <c r="O255" s="79">
        <v>-1800</v>
      </c>
      <c r="P255" s="229">
        <f t="shared" si="95"/>
        <v>0</v>
      </c>
      <c r="R255" s="158"/>
      <c r="S255" s="158"/>
      <c r="T255" s="158"/>
      <c r="U255" s="158"/>
      <c r="V255" s="158"/>
    </row>
    <row r="256" spans="1:29" ht="14.1" customHeight="1" x14ac:dyDescent="0.25">
      <c r="A256" s="44"/>
      <c r="B256" s="45">
        <v>5515</v>
      </c>
      <c r="C256" s="46" t="s">
        <v>180</v>
      </c>
      <c r="D256" s="20">
        <v>378</v>
      </c>
      <c r="E256" s="160">
        <v>1000</v>
      </c>
      <c r="F256" s="20"/>
      <c r="G256" s="289"/>
      <c r="H256" s="160">
        <f t="shared" si="89"/>
        <v>1000</v>
      </c>
      <c r="I256" s="213"/>
      <c r="J256" s="161"/>
      <c r="K256" s="161"/>
      <c r="L256" s="161">
        <v>1000</v>
      </c>
      <c r="M256" s="161">
        <v>414</v>
      </c>
      <c r="N256" s="375">
        <v>1000</v>
      </c>
      <c r="O256" s="79"/>
      <c r="P256" s="229">
        <f t="shared" si="95"/>
        <v>1000</v>
      </c>
      <c r="R256" s="158"/>
      <c r="S256" s="158"/>
      <c r="T256" s="158"/>
      <c r="U256" s="158"/>
      <c r="V256" s="158"/>
    </row>
    <row r="257" spans="1:22" ht="14.1" customHeight="1" x14ac:dyDescent="0.25">
      <c r="A257" s="44"/>
      <c r="B257" s="45">
        <v>5532</v>
      </c>
      <c r="C257" s="46" t="s">
        <v>256</v>
      </c>
      <c r="D257" s="20"/>
      <c r="E257" s="160">
        <v>2500</v>
      </c>
      <c r="F257" s="20"/>
      <c r="G257" s="289"/>
      <c r="H257" s="160">
        <f t="shared" si="89"/>
        <v>2500</v>
      </c>
      <c r="I257" s="213"/>
      <c r="J257" s="161"/>
      <c r="K257" s="161">
        <v>-2500</v>
      </c>
      <c r="L257" s="161"/>
      <c r="M257" s="161"/>
      <c r="N257" s="375">
        <v>2500</v>
      </c>
      <c r="O257" s="79"/>
      <c r="P257" s="229">
        <f t="shared" si="95"/>
        <v>2500</v>
      </c>
      <c r="R257" s="158"/>
      <c r="S257" s="158"/>
      <c r="T257" s="158"/>
      <c r="U257" s="158"/>
      <c r="V257" s="158"/>
    </row>
    <row r="258" spans="1:22" ht="14.1" customHeight="1" x14ac:dyDescent="0.25">
      <c r="A258" s="44"/>
      <c r="B258" s="45">
        <v>5540</v>
      </c>
      <c r="C258" s="61" t="s">
        <v>729</v>
      </c>
      <c r="D258" s="26"/>
      <c r="E258" s="160">
        <v>2000</v>
      </c>
      <c r="F258" s="20"/>
      <c r="G258" s="289"/>
      <c r="H258" s="160">
        <f t="shared" si="89"/>
        <v>2000</v>
      </c>
      <c r="I258" s="213"/>
      <c r="J258" s="161"/>
      <c r="K258" s="161">
        <v>-2000</v>
      </c>
      <c r="L258" s="161"/>
      <c r="M258" s="161"/>
      <c r="N258" s="375">
        <v>2000</v>
      </c>
      <c r="O258" s="79">
        <v>-2000</v>
      </c>
      <c r="P258" s="229">
        <f t="shared" si="95"/>
        <v>0</v>
      </c>
      <c r="R258" s="173"/>
      <c r="S258" s="158"/>
      <c r="T258" s="158"/>
      <c r="U258" s="158"/>
      <c r="V258" s="158"/>
    </row>
    <row r="259" spans="1:22" ht="14.1" customHeight="1" x14ac:dyDescent="0.25">
      <c r="A259" s="69" t="s">
        <v>257</v>
      </c>
      <c r="B259" s="70"/>
      <c r="C259" s="95" t="s">
        <v>258</v>
      </c>
      <c r="D259" s="83">
        <f t="shared" ref="D259" si="97">+D261</f>
        <v>75060</v>
      </c>
      <c r="E259" s="83">
        <f>+E260+E261</f>
        <v>58000</v>
      </c>
      <c r="F259" s="83">
        <f t="shared" ref="F259:H259" si="98">+F260+F261</f>
        <v>0</v>
      </c>
      <c r="G259" s="83">
        <f t="shared" si="98"/>
        <v>0</v>
      </c>
      <c r="H259" s="81">
        <f t="shared" si="98"/>
        <v>58000</v>
      </c>
      <c r="I259" s="254">
        <f>+I261</f>
        <v>0</v>
      </c>
      <c r="J259" s="77">
        <f>+J260+J261</f>
        <v>-15000</v>
      </c>
      <c r="K259" s="77">
        <f t="shared" ref="K259:M259" si="99">+K260+K261</f>
        <v>3000</v>
      </c>
      <c r="L259" s="77">
        <f t="shared" si="99"/>
        <v>46000</v>
      </c>
      <c r="M259" s="77">
        <f t="shared" si="99"/>
        <v>42614.57</v>
      </c>
      <c r="N259" s="374">
        <f>+N260+N261</f>
        <v>58000</v>
      </c>
      <c r="O259" s="374">
        <f>+O260+O261</f>
        <v>-1500</v>
      </c>
      <c r="P259" s="80">
        <f>+O259+N259</f>
        <v>56500</v>
      </c>
      <c r="R259" s="158"/>
      <c r="S259" s="158"/>
      <c r="T259" s="158"/>
      <c r="U259" s="158"/>
      <c r="V259" s="158"/>
    </row>
    <row r="260" spans="1:22" s="159" customFormat="1" ht="14.1" customHeight="1" x14ac:dyDescent="0.25">
      <c r="A260" s="153"/>
      <c r="B260" s="154">
        <v>45</v>
      </c>
      <c r="C260" s="182" t="s">
        <v>237</v>
      </c>
      <c r="D260" s="183">
        <v>0</v>
      </c>
      <c r="E260" s="183">
        <v>20000</v>
      </c>
      <c r="F260" s="156"/>
      <c r="G260" s="215"/>
      <c r="H260" s="160">
        <f t="shared" si="89"/>
        <v>20000</v>
      </c>
      <c r="I260" s="211"/>
      <c r="J260" s="190">
        <v>-15000</v>
      </c>
      <c r="K260" s="190">
        <v>3000</v>
      </c>
      <c r="L260" s="190">
        <v>8000</v>
      </c>
      <c r="M260" s="190">
        <v>5000</v>
      </c>
      <c r="N260" s="376">
        <v>20000</v>
      </c>
      <c r="O260" s="227">
        <v>0</v>
      </c>
      <c r="P260" s="227">
        <f t="shared" ref="P260:P276" si="100">+O260+N260</f>
        <v>20000</v>
      </c>
      <c r="Q260" s="242"/>
      <c r="R260" s="158"/>
      <c r="S260" s="158"/>
      <c r="T260" s="158"/>
      <c r="U260" s="158"/>
      <c r="V260" s="158"/>
    </row>
    <row r="261" spans="1:22" ht="14.1" customHeight="1" x14ac:dyDescent="0.25">
      <c r="A261" s="44"/>
      <c r="B261" s="45">
        <v>55</v>
      </c>
      <c r="C261" s="87" t="s">
        <v>150</v>
      </c>
      <c r="D261" s="20">
        <f>+D262+D273+D274+D275+D276</f>
        <v>75060</v>
      </c>
      <c r="E261" s="160">
        <v>38000</v>
      </c>
      <c r="F261" s="162"/>
      <c r="G261" s="289"/>
      <c r="H261" s="160">
        <f t="shared" si="89"/>
        <v>38000</v>
      </c>
      <c r="I261" s="213"/>
      <c r="J261" s="161">
        <f>+J262+J273+J274+J275+J276</f>
        <v>0</v>
      </c>
      <c r="K261" s="161">
        <f t="shared" ref="K261:M261" si="101">+K262+K273+K274+K275+K276</f>
        <v>0</v>
      </c>
      <c r="L261" s="161">
        <f t="shared" si="101"/>
        <v>38000</v>
      </c>
      <c r="M261" s="161">
        <f t="shared" si="101"/>
        <v>37614.57</v>
      </c>
      <c r="N261" s="372">
        <f>+N262+N273+N274+N275+N276</f>
        <v>38000</v>
      </c>
      <c r="O261" s="78">
        <f>+O262+O273+O274+O275+O276</f>
        <v>-1500</v>
      </c>
      <c r="P261" s="227">
        <f t="shared" si="100"/>
        <v>36500</v>
      </c>
      <c r="R261" s="158"/>
      <c r="S261" s="158"/>
      <c r="T261" s="158"/>
      <c r="U261" s="158"/>
      <c r="V261" s="158"/>
    </row>
    <row r="262" spans="1:22" ht="14.1" customHeight="1" x14ac:dyDescent="0.25">
      <c r="A262" s="44"/>
      <c r="B262" s="45">
        <v>5511</v>
      </c>
      <c r="C262" s="46" t="s">
        <v>156</v>
      </c>
      <c r="D262" s="63">
        <f>SUM(D263:D272)</f>
        <v>67077</v>
      </c>
      <c r="E262" s="161"/>
      <c r="F262" s="163"/>
      <c r="G262" s="289"/>
      <c r="H262" s="160">
        <f t="shared" si="89"/>
        <v>0</v>
      </c>
      <c r="I262" s="213"/>
      <c r="J262" s="161">
        <f>SUM(J263:J272)</f>
        <v>0</v>
      </c>
      <c r="K262" s="161"/>
      <c r="L262" s="161">
        <v>38000</v>
      </c>
      <c r="M262" s="161">
        <v>35138.57</v>
      </c>
      <c r="N262" s="375">
        <v>38000</v>
      </c>
      <c r="O262" s="79">
        <v>-1500</v>
      </c>
      <c r="P262" s="229">
        <f t="shared" si="100"/>
        <v>36500</v>
      </c>
      <c r="R262" s="158"/>
      <c r="S262" s="158"/>
      <c r="T262" s="158"/>
      <c r="U262" s="158"/>
      <c r="V262" s="158"/>
    </row>
    <row r="263" spans="1:22" ht="14.1" customHeight="1" x14ac:dyDescent="0.25">
      <c r="A263" s="44"/>
      <c r="B263" s="45"/>
      <c r="C263" s="87" t="s">
        <v>167</v>
      </c>
      <c r="D263" s="63">
        <v>196</v>
      </c>
      <c r="E263" s="161"/>
      <c r="F263" s="163"/>
      <c r="G263" s="289"/>
      <c r="H263" s="160">
        <f t="shared" si="89"/>
        <v>0</v>
      </c>
      <c r="I263" s="213"/>
      <c r="J263" s="161"/>
      <c r="K263" s="161"/>
      <c r="L263" s="161">
        <v>0</v>
      </c>
      <c r="M263" s="161">
        <v>7698.23</v>
      </c>
      <c r="N263" s="372"/>
      <c r="O263" s="78"/>
      <c r="P263" s="229">
        <f t="shared" si="100"/>
        <v>0</v>
      </c>
      <c r="R263" s="158"/>
      <c r="S263" s="158"/>
      <c r="T263" s="158"/>
      <c r="U263" s="158"/>
      <c r="V263" s="158"/>
    </row>
    <row r="264" spans="1:22" ht="14.1" customHeight="1" x14ac:dyDescent="0.25">
      <c r="A264" s="44"/>
      <c r="B264" s="45"/>
      <c r="C264" s="87" t="s">
        <v>168</v>
      </c>
      <c r="D264" s="63">
        <v>9433</v>
      </c>
      <c r="E264" s="161"/>
      <c r="F264" s="163"/>
      <c r="G264" s="289"/>
      <c r="H264" s="160">
        <f t="shared" si="89"/>
        <v>0</v>
      </c>
      <c r="I264" s="213"/>
      <c r="J264" s="161"/>
      <c r="K264" s="161"/>
      <c r="L264" s="161">
        <v>0</v>
      </c>
      <c r="M264" s="161">
        <v>1373.1</v>
      </c>
      <c r="N264" s="372"/>
      <c r="O264" s="78"/>
      <c r="P264" s="229">
        <f t="shared" si="100"/>
        <v>0</v>
      </c>
      <c r="R264" s="158"/>
      <c r="S264" s="158"/>
      <c r="T264" s="158"/>
      <c r="U264" s="158"/>
      <c r="V264" s="158"/>
    </row>
    <row r="265" spans="1:22" ht="14.1" customHeight="1" x14ac:dyDescent="0.25">
      <c r="A265" s="44"/>
      <c r="B265" s="45"/>
      <c r="C265" s="87" t="s">
        <v>169</v>
      </c>
      <c r="D265" s="63">
        <v>865</v>
      </c>
      <c r="E265" s="161"/>
      <c r="F265" s="163"/>
      <c r="G265" s="289"/>
      <c r="H265" s="160">
        <f t="shared" si="89"/>
        <v>0</v>
      </c>
      <c r="I265" s="213"/>
      <c r="J265" s="161"/>
      <c r="K265" s="161"/>
      <c r="L265" s="161">
        <v>0</v>
      </c>
      <c r="M265" s="161">
        <v>895.61</v>
      </c>
      <c r="N265" s="372"/>
      <c r="O265" s="78"/>
      <c r="P265" s="229">
        <f t="shared" si="100"/>
        <v>0</v>
      </c>
      <c r="R265" s="158"/>
      <c r="S265" s="158"/>
      <c r="T265" s="158"/>
      <c r="U265" s="158"/>
      <c r="V265" s="158"/>
    </row>
    <row r="266" spans="1:22" ht="14.1" customHeight="1" x14ac:dyDescent="0.25">
      <c r="A266" s="44"/>
      <c r="B266" s="45"/>
      <c r="C266" s="87" t="s">
        <v>170</v>
      </c>
      <c r="D266" s="63">
        <v>8133</v>
      </c>
      <c r="E266" s="161"/>
      <c r="F266" s="163"/>
      <c r="G266" s="289"/>
      <c r="H266" s="160">
        <f t="shared" si="89"/>
        <v>0</v>
      </c>
      <c r="I266" s="213"/>
      <c r="J266" s="161"/>
      <c r="K266" s="161"/>
      <c r="L266" s="161">
        <v>0</v>
      </c>
      <c r="M266" s="161">
        <v>2500.62</v>
      </c>
      <c r="N266" s="372"/>
      <c r="O266" s="78"/>
      <c r="P266" s="229">
        <f t="shared" si="100"/>
        <v>0</v>
      </c>
      <c r="R266" s="158"/>
      <c r="S266" s="158"/>
      <c r="T266" s="158"/>
      <c r="U266" s="158"/>
      <c r="V266" s="158"/>
    </row>
    <row r="267" spans="1:22" ht="14.1" customHeight="1" x14ac:dyDescent="0.25">
      <c r="A267" s="44"/>
      <c r="B267" s="45"/>
      <c r="C267" s="87" t="s">
        <v>171</v>
      </c>
      <c r="D267" s="63">
        <v>2005</v>
      </c>
      <c r="E267" s="161"/>
      <c r="F267" s="163"/>
      <c r="G267" s="289"/>
      <c r="H267" s="160">
        <f t="shared" si="89"/>
        <v>0</v>
      </c>
      <c r="I267" s="213"/>
      <c r="J267" s="161"/>
      <c r="K267" s="161"/>
      <c r="L267" s="161">
        <v>0</v>
      </c>
      <c r="M267" s="161">
        <v>276</v>
      </c>
      <c r="N267" s="372"/>
      <c r="O267" s="78"/>
      <c r="P267" s="229">
        <f t="shared" si="100"/>
        <v>0</v>
      </c>
      <c r="R267" s="158"/>
      <c r="S267" s="158"/>
      <c r="T267" s="158"/>
      <c r="U267" s="158"/>
      <c r="V267" s="158"/>
    </row>
    <row r="268" spans="1:22" ht="14.1" customHeight="1" x14ac:dyDescent="0.25">
      <c r="A268" s="44"/>
      <c r="B268" s="45"/>
      <c r="C268" s="87" t="s">
        <v>172</v>
      </c>
      <c r="D268" s="63">
        <v>264</v>
      </c>
      <c r="E268" s="161"/>
      <c r="F268" s="163"/>
      <c r="G268" s="289"/>
      <c r="H268" s="160">
        <f t="shared" si="89"/>
        <v>0</v>
      </c>
      <c r="I268" s="213"/>
      <c r="J268" s="161"/>
      <c r="K268" s="161"/>
      <c r="L268" s="161">
        <v>0</v>
      </c>
      <c r="M268" s="161">
        <v>16727.009999999998</v>
      </c>
      <c r="N268" s="372"/>
      <c r="O268" s="78"/>
      <c r="P268" s="229">
        <f t="shared" si="100"/>
        <v>0</v>
      </c>
      <c r="R268" s="158"/>
      <c r="S268" s="158"/>
      <c r="T268" s="158"/>
      <c r="U268" s="158"/>
      <c r="V268" s="158"/>
    </row>
    <row r="269" spans="1:22" ht="14.1" customHeight="1" x14ac:dyDescent="0.25">
      <c r="A269" s="44"/>
      <c r="B269" s="45"/>
      <c r="C269" s="87" t="s">
        <v>248</v>
      </c>
      <c r="D269" s="63">
        <v>36628</v>
      </c>
      <c r="E269" s="161"/>
      <c r="F269" s="163"/>
      <c r="G269" s="289"/>
      <c r="H269" s="160">
        <f t="shared" si="89"/>
        <v>0</v>
      </c>
      <c r="I269" s="213"/>
      <c r="J269" s="161"/>
      <c r="K269" s="161"/>
      <c r="L269" s="161">
        <v>0</v>
      </c>
      <c r="M269" s="161">
        <v>509</v>
      </c>
      <c r="N269" s="372"/>
      <c r="O269" s="78"/>
      <c r="P269" s="229">
        <f t="shared" si="100"/>
        <v>0</v>
      </c>
      <c r="R269" s="158"/>
      <c r="S269" s="158"/>
      <c r="T269" s="158"/>
      <c r="U269" s="158"/>
      <c r="V269" s="158"/>
    </row>
    <row r="270" spans="1:22" ht="14.1" customHeight="1" x14ac:dyDescent="0.25">
      <c r="A270" s="44"/>
      <c r="B270" s="45"/>
      <c r="C270" s="87" t="s">
        <v>174</v>
      </c>
      <c r="D270" s="63">
        <v>567</v>
      </c>
      <c r="E270" s="161"/>
      <c r="F270" s="163"/>
      <c r="G270" s="289"/>
      <c r="H270" s="160">
        <f t="shared" si="89"/>
        <v>0</v>
      </c>
      <c r="I270" s="213"/>
      <c r="J270" s="161"/>
      <c r="K270" s="161"/>
      <c r="L270" s="161"/>
      <c r="M270" s="161"/>
      <c r="N270" s="372"/>
      <c r="O270" s="78"/>
      <c r="P270" s="229">
        <f t="shared" si="100"/>
        <v>0</v>
      </c>
      <c r="R270" s="158"/>
      <c r="S270" s="158"/>
      <c r="T270" s="158"/>
      <c r="U270" s="158"/>
      <c r="V270" s="158"/>
    </row>
    <row r="271" spans="1:22" ht="14.1" customHeight="1" x14ac:dyDescent="0.25">
      <c r="A271" s="194"/>
      <c r="B271" s="45"/>
      <c r="C271" s="87" t="s">
        <v>259</v>
      </c>
      <c r="D271" s="63">
        <v>125</v>
      </c>
      <c r="E271" s="161"/>
      <c r="F271" s="163"/>
      <c r="G271" s="289"/>
      <c r="H271" s="160">
        <f t="shared" si="89"/>
        <v>0</v>
      </c>
      <c r="I271" s="213"/>
      <c r="J271" s="161"/>
      <c r="K271" s="161"/>
      <c r="L271" s="161"/>
      <c r="M271" s="161"/>
      <c r="N271" s="372"/>
      <c r="O271" s="78"/>
      <c r="P271" s="229">
        <f t="shared" si="100"/>
        <v>0</v>
      </c>
      <c r="R271" s="158"/>
      <c r="S271" s="158"/>
      <c r="T271" s="158"/>
      <c r="U271" s="158"/>
      <c r="V271" s="158"/>
    </row>
    <row r="272" spans="1:22" ht="14.1" customHeight="1" x14ac:dyDescent="0.25">
      <c r="A272" s="194"/>
      <c r="B272" s="45"/>
      <c r="C272" s="87" t="s">
        <v>260</v>
      </c>
      <c r="D272" s="63">
        <v>8861</v>
      </c>
      <c r="E272" s="161"/>
      <c r="F272" s="163"/>
      <c r="G272" s="289"/>
      <c r="H272" s="160">
        <f t="shared" si="89"/>
        <v>0</v>
      </c>
      <c r="I272" s="213"/>
      <c r="J272" s="161"/>
      <c r="K272" s="161"/>
      <c r="L272" s="161"/>
      <c r="M272" s="161">
        <v>5210</v>
      </c>
      <c r="N272" s="372"/>
      <c r="O272" s="78"/>
      <c r="P272" s="229">
        <f t="shared" si="100"/>
        <v>0</v>
      </c>
      <c r="R272" s="158"/>
      <c r="S272" s="158"/>
      <c r="T272" s="158"/>
      <c r="U272" s="158"/>
      <c r="V272" s="158"/>
    </row>
    <row r="273" spans="1:22" ht="14.1" customHeight="1" x14ac:dyDescent="0.25">
      <c r="A273" s="194"/>
      <c r="B273" s="45">
        <v>5512</v>
      </c>
      <c r="C273" s="46" t="s">
        <v>238</v>
      </c>
      <c r="D273" s="63">
        <v>343</v>
      </c>
      <c r="E273" s="161"/>
      <c r="F273" s="163"/>
      <c r="G273" s="168"/>
      <c r="H273" s="160"/>
      <c r="I273" s="213"/>
      <c r="J273" s="161"/>
      <c r="K273" s="161"/>
      <c r="L273" s="161"/>
      <c r="M273" s="161"/>
      <c r="N273" s="372"/>
      <c r="O273" s="78"/>
      <c r="P273" s="229">
        <f t="shared" si="100"/>
        <v>0</v>
      </c>
      <c r="R273" s="158"/>
      <c r="S273" s="158"/>
      <c r="T273" s="158"/>
      <c r="U273" s="158"/>
      <c r="V273" s="158"/>
    </row>
    <row r="274" spans="1:22" ht="14.1" customHeight="1" x14ac:dyDescent="0.25">
      <c r="A274" s="194"/>
      <c r="B274" s="45">
        <v>5513</v>
      </c>
      <c r="C274" s="46" t="s">
        <v>177</v>
      </c>
      <c r="D274" s="63">
        <v>378</v>
      </c>
      <c r="E274" s="161"/>
      <c r="F274" s="163"/>
      <c r="G274" s="168"/>
      <c r="H274" s="160"/>
      <c r="I274" s="213"/>
      <c r="J274" s="161"/>
      <c r="K274" s="161"/>
      <c r="L274" s="161"/>
      <c r="M274" s="161"/>
      <c r="N274" s="372"/>
      <c r="O274" s="78"/>
      <c r="P274" s="229">
        <f t="shared" si="100"/>
        <v>0</v>
      </c>
      <c r="R274" s="158"/>
      <c r="S274" s="158"/>
      <c r="T274" s="158"/>
      <c r="U274" s="158"/>
      <c r="V274" s="158"/>
    </row>
    <row r="275" spans="1:22" ht="14.1" customHeight="1" x14ac:dyDescent="0.25">
      <c r="A275" s="194"/>
      <c r="B275" s="45">
        <v>5515</v>
      </c>
      <c r="C275" s="46" t="s">
        <v>180</v>
      </c>
      <c r="D275" s="63">
        <v>5216</v>
      </c>
      <c r="E275" s="161"/>
      <c r="F275" s="163"/>
      <c r="G275" s="168"/>
      <c r="H275" s="160"/>
      <c r="I275" s="213"/>
      <c r="J275" s="161"/>
      <c r="K275" s="161"/>
      <c r="L275" s="161"/>
      <c r="M275" s="161">
        <v>550</v>
      </c>
      <c r="N275" s="372"/>
      <c r="O275" s="78"/>
      <c r="P275" s="229">
        <f t="shared" si="100"/>
        <v>0</v>
      </c>
      <c r="R275" s="158"/>
      <c r="S275" s="158"/>
      <c r="T275" s="158"/>
      <c r="U275" s="158"/>
      <c r="V275" s="158"/>
    </row>
    <row r="276" spans="1:22" ht="14.1" customHeight="1" x14ac:dyDescent="0.25">
      <c r="A276" s="194"/>
      <c r="B276" s="45">
        <v>5540</v>
      </c>
      <c r="C276" s="61" t="s">
        <v>159</v>
      </c>
      <c r="D276" s="63">
        <v>2046</v>
      </c>
      <c r="E276" s="161"/>
      <c r="F276" s="163"/>
      <c r="G276" s="168"/>
      <c r="H276" s="160"/>
      <c r="I276" s="213"/>
      <c r="J276" s="161"/>
      <c r="K276" s="161"/>
      <c r="L276" s="161"/>
      <c r="M276" s="161">
        <v>1926</v>
      </c>
      <c r="N276" s="372"/>
      <c r="O276" s="78"/>
      <c r="P276" s="229">
        <f t="shared" si="100"/>
        <v>0</v>
      </c>
      <c r="R276" s="158"/>
      <c r="S276" s="158"/>
      <c r="T276" s="158"/>
      <c r="U276" s="158"/>
      <c r="V276" s="158"/>
    </row>
    <row r="277" spans="1:22" ht="14.1" customHeight="1" x14ac:dyDescent="0.25">
      <c r="A277" s="164" t="s">
        <v>261</v>
      </c>
      <c r="B277" s="70"/>
      <c r="C277" s="165" t="s">
        <v>262</v>
      </c>
      <c r="D277" s="77">
        <f t="shared" ref="D277:H277" si="102">+D278</f>
        <v>0</v>
      </c>
      <c r="E277" s="77">
        <f t="shared" si="102"/>
        <v>7000</v>
      </c>
      <c r="F277" s="77">
        <f t="shared" si="102"/>
        <v>0</v>
      </c>
      <c r="G277" s="77">
        <f t="shared" si="102"/>
        <v>0</v>
      </c>
      <c r="H277" s="108">
        <f t="shared" si="102"/>
        <v>7500</v>
      </c>
      <c r="I277" s="254">
        <v>500</v>
      </c>
      <c r="J277" s="77">
        <f>+J278</f>
        <v>-5000</v>
      </c>
      <c r="K277" s="77">
        <f t="shared" ref="K277:M277" si="103">+K278</f>
        <v>4300</v>
      </c>
      <c r="L277" s="77">
        <f t="shared" si="103"/>
        <v>6800</v>
      </c>
      <c r="M277" s="77">
        <f t="shared" si="103"/>
        <v>6646</v>
      </c>
      <c r="N277" s="374">
        <f>+N278</f>
        <v>7500</v>
      </c>
      <c r="O277" s="80">
        <f>+O278</f>
        <v>0</v>
      </c>
      <c r="P277" s="80">
        <f>+P278</f>
        <v>7500</v>
      </c>
      <c r="R277" s="158"/>
      <c r="S277" s="158"/>
      <c r="T277" s="158"/>
      <c r="U277" s="158"/>
      <c r="V277" s="158"/>
    </row>
    <row r="278" spans="1:22" ht="14.1" customHeight="1" x14ac:dyDescent="0.25">
      <c r="A278" s="185"/>
      <c r="B278" s="328">
        <v>55</v>
      </c>
      <c r="C278" s="61" t="s">
        <v>150</v>
      </c>
      <c r="D278" s="63"/>
      <c r="E278" s="161">
        <v>7000</v>
      </c>
      <c r="F278" s="163"/>
      <c r="G278" s="289"/>
      <c r="H278" s="160">
        <f t="shared" si="89"/>
        <v>7500</v>
      </c>
      <c r="I278" s="213">
        <v>500</v>
      </c>
      <c r="J278" s="161">
        <v>-5000</v>
      </c>
      <c r="K278" s="161">
        <v>4300</v>
      </c>
      <c r="L278" s="161">
        <v>6800</v>
      </c>
      <c r="M278" s="161">
        <v>6646</v>
      </c>
      <c r="N278" s="375">
        <v>7500</v>
      </c>
      <c r="O278" s="79">
        <v>0</v>
      </c>
      <c r="P278" s="79">
        <f>+O278+N278</f>
        <v>7500</v>
      </c>
      <c r="R278" s="158"/>
      <c r="S278" s="158"/>
      <c r="T278" s="158"/>
      <c r="U278" s="158"/>
      <c r="V278" s="158"/>
    </row>
    <row r="279" spans="1:22" ht="14.1" customHeight="1" thickBot="1" x14ac:dyDescent="0.3">
      <c r="A279" s="184">
        <v>7</v>
      </c>
      <c r="B279" s="104"/>
      <c r="C279" s="41" t="s">
        <v>263</v>
      </c>
      <c r="D279" s="42">
        <f>+D280</f>
        <v>2563</v>
      </c>
      <c r="E279" s="60">
        <f>+E280</f>
        <v>4400</v>
      </c>
      <c r="F279" s="60">
        <f>+F280</f>
        <v>0</v>
      </c>
      <c r="G279" s="291"/>
      <c r="H279" s="48">
        <f t="shared" si="89"/>
        <v>8800</v>
      </c>
      <c r="I279" s="260">
        <f>+I280</f>
        <v>4400</v>
      </c>
      <c r="J279" s="60">
        <f>+J280</f>
        <v>0</v>
      </c>
      <c r="K279" s="60">
        <f t="shared" ref="K279:M279" si="104">+K280</f>
        <v>-5800</v>
      </c>
      <c r="L279" s="60">
        <f t="shared" si="104"/>
        <v>3000</v>
      </c>
      <c r="M279" s="60">
        <f t="shared" si="104"/>
        <v>2105.86</v>
      </c>
      <c r="N279" s="373">
        <f>+N280</f>
        <v>4400</v>
      </c>
      <c r="O279" s="68">
        <f>+O280</f>
        <v>0</v>
      </c>
      <c r="P279" s="68">
        <f>+P280</f>
        <v>4400</v>
      </c>
      <c r="R279" s="158"/>
      <c r="S279" s="158"/>
      <c r="T279" s="158"/>
      <c r="U279" s="158"/>
      <c r="V279" s="158"/>
    </row>
    <row r="280" spans="1:22" ht="14.1" customHeight="1" thickTop="1" x14ac:dyDescent="0.25">
      <c r="A280" s="101"/>
      <c r="B280" s="90">
        <v>55</v>
      </c>
      <c r="C280" s="91" t="s">
        <v>264</v>
      </c>
      <c r="D280" s="20">
        <f>SUM(D282:D284)</f>
        <v>2563</v>
      </c>
      <c r="E280" s="160">
        <v>4400</v>
      </c>
      <c r="F280" s="20"/>
      <c r="G280" s="287"/>
      <c r="H280" s="160">
        <f t="shared" si="89"/>
        <v>8800</v>
      </c>
      <c r="I280" s="213">
        <v>4400</v>
      </c>
      <c r="J280" s="161">
        <f>SUM(J282:J284)</f>
        <v>0</v>
      </c>
      <c r="K280" s="161">
        <v>-5800</v>
      </c>
      <c r="L280" s="161">
        <v>3000</v>
      </c>
      <c r="M280" s="161">
        <f>+M281+M282+M283+M284</f>
        <v>2105.86</v>
      </c>
      <c r="N280" s="375">
        <v>4400</v>
      </c>
      <c r="O280" s="79"/>
      <c r="P280" s="79">
        <f>+O280+N280</f>
        <v>4400</v>
      </c>
      <c r="R280" s="158"/>
      <c r="S280" s="158"/>
      <c r="T280" s="158"/>
      <c r="U280" s="158"/>
      <c r="V280" s="158"/>
    </row>
    <row r="281" spans="1:22" ht="14.1" customHeight="1" x14ac:dyDescent="0.25">
      <c r="A281" s="101"/>
      <c r="B281" s="90"/>
      <c r="C281" s="54" t="s">
        <v>265</v>
      </c>
      <c r="D281" s="63"/>
      <c r="E281" s="161"/>
      <c r="F281" s="63"/>
      <c r="G281" s="168"/>
      <c r="H281" s="160"/>
      <c r="I281" s="213"/>
      <c r="J281" s="161"/>
      <c r="K281" s="161"/>
      <c r="L281" s="161"/>
      <c r="M281" s="161">
        <v>165</v>
      </c>
      <c r="N281" s="375"/>
      <c r="O281" s="79"/>
      <c r="P281" s="79"/>
      <c r="R281" s="158"/>
      <c r="S281" s="158"/>
      <c r="T281" s="158"/>
      <c r="U281" s="158"/>
      <c r="V281" s="158"/>
    </row>
    <row r="282" spans="1:22" ht="14.1" customHeight="1" x14ac:dyDescent="0.25">
      <c r="A282" s="101"/>
      <c r="B282" s="90"/>
      <c r="C282" s="54" t="s">
        <v>168</v>
      </c>
      <c r="D282" s="63">
        <v>2311</v>
      </c>
      <c r="E282" s="161"/>
      <c r="F282" s="63"/>
      <c r="G282" s="63"/>
      <c r="H282" s="160">
        <f t="shared" si="89"/>
        <v>0</v>
      </c>
      <c r="I282" s="213"/>
      <c r="J282" s="161"/>
      <c r="K282" s="161"/>
      <c r="L282" s="261">
        <v>0</v>
      </c>
      <c r="M282" s="268">
        <v>1607.04</v>
      </c>
      <c r="N282" s="372"/>
      <c r="O282" s="78"/>
      <c r="P282" s="78"/>
      <c r="R282" s="158"/>
      <c r="S282" s="158"/>
      <c r="T282" s="158"/>
      <c r="U282" s="158"/>
      <c r="V282" s="158"/>
    </row>
    <row r="283" spans="1:22" ht="14.1" customHeight="1" x14ac:dyDescent="0.25">
      <c r="A283" s="101"/>
      <c r="B283" s="90"/>
      <c r="C283" s="54" t="s">
        <v>169</v>
      </c>
      <c r="D283" s="63">
        <v>30</v>
      </c>
      <c r="E283" s="161"/>
      <c r="F283" s="63"/>
      <c r="G283" s="63"/>
      <c r="H283" s="160">
        <f t="shared" si="89"/>
        <v>0</v>
      </c>
      <c r="I283" s="213"/>
      <c r="J283" s="161"/>
      <c r="K283" s="161"/>
      <c r="L283" s="261">
        <v>0</v>
      </c>
      <c r="M283" s="268">
        <v>9.93</v>
      </c>
      <c r="N283" s="372"/>
      <c r="O283" s="78"/>
      <c r="P283" s="78"/>
      <c r="R283" s="158"/>
      <c r="S283" s="158"/>
      <c r="T283" s="158"/>
      <c r="U283" s="158"/>
      <c r="V283" s="158"/>
    </row>
    <row r="284" spans="1:22" ht="14.1" customHeight="1" x14ac:dyDescent="0.25">
      <c r="A284" s="101"/>
      <c r="B284" s="90"/>
      <c r="C284" s="87" t="s">
        <v>171</v>
      </c>
      <c r="D284" s="63">
        <v>222</v>
      </c>
      <c r="E284" s="161"/>
      <c r="F284" s="63"/>
      <c r="G284" s="63"/>
      <c r="H284" s="160">
        <f t="shared" si="89"/>
        <v>0</v>
      </c>
      <c r="I284" s="213"/>
      <c r="J284" s="161"/>
      <c r="K284" s="161"/>
      <c r="L284" s="261">
        <v>0</v>
      </c>
      <c r="M284" s="268">
        <v>323.89</v>
      </c>
      <c r="N284" s="372"/>
      <c r="O284" s="78"/>
      <c r="P284" s="78"/>
      <c r="R284" s="158"/>
      <c r="S284" s="158"/>
      <c r="T284" s="158"/>
      <c r="U284" s="158"/>
      <c r="V284" s="158"/>
    </row>
    <row r="285" spans="1:22" ht="14.1" customHeight="1" x14ac:dyDescent="0.25">
      <c r="A285" s="39" t="s">
        <v>266</v>
      </c>
      <c r="B285" s="40"/>
      <c r="C285" s="41" t="s">
        <v>267</v>
      </c>
      <c r="D285" s="42">
        <f>+D286+D305+D315+D351+D352+D369+D376+D410+D422+D437+D455+D488+D500+D515+D533+D553+D576+D590+D593+D613+D625+D641+D655+D663+D683+D704+D747+D750+D753+D759+D761</f>
        <v>1735716</v>
      </c>
      <c r="E285" s="42">
        <f>+E286+E305+E315+E351+E352+E369+E376+E410+E422+E437+E455+E488+E500+E515+E533+E553+E576+E590+E593+E613+E625+E641+E655+E663+E683+E704+E747+E750+E753+E759+E761</f>
        <v>1917485</v>
      </c>
      <c r="F285" s="42">
        <f>+F286+F305+F315+F351+F352+F369+F376+F410+F422+F437+F455+F488+F500+F515+F533+F553+F576+F590+F593+F613+F625+F641+F655+F663+F683+F704+F747+F750+F753+F759+F761</f>
        <v>98000</v>
      </c>
      <c r="G285" s="42">
        <f>+G286+G305+G315+G351+G352+G369+G376+G410+G422+G437+G455+G488+G500+G515+G533+G553+G576+G590+G593+G613+G625+G641+G655+G663+G683+G704+G747+G750+G753+G759+G761</f>
        <v>-420895</v>
      </c>
      <c r="H285" s="48">
        <f>E285+I285</f>
        <v>1944080</v>
      </c>
      <c r="I285" s="293">
        <f>+I286+I305+I315+I351+I352+I369+I376+I410+I422+I437+I455+I488+I500+I515+I533+I553+I576+I590+I593+I613+I625+I641+I655+I663+I683+I704+I747+I750+I753+I759+I761</f>
        <v>26595</v>
      </c>
      <c r="J285" s="42">
        <f>+J286+J305+J315+J351+J352+J369+J376+J410+J422+J437+J455+J488+J500+J515+J533+J553+J576+J590+J593+J613+J625+J641+J655+J663+J683+J704+J747+J750+J753+J759+J761+J475+J726</f>
        <v>-114603</v>
      </c>
      <c r="K285" s="42">
        <f>+K286+K305+K315+K351+K352+K369+K376+K410+K422+K437+K455+K488+K500+K515+K533+K553+K576+K590+K593+K613+K625+K641+K655+K663+K683+K704+K747+K750+K753+K759+K761+K475+K726</f>
        <v>11180</v>
      </c>
      <c r="L285" s="42">
        <f>+L286+L305+L315+L351+L352+L369+L376+L410+L422+L437+L455+L488+L500+L515+L533+L553+L576+L590+L593+L613+L625+L641+L655+L663+L683+L704+L747+L750+L753+L759+L761+L475+L726</f>
        <v>1845157</v>
      </c>
      <c r="M285" s="42">
        <f>+M286+M305+M315+M351+M352+M369+M376+M410+M422+M437+M455+M488+M500+M515+M533+M553+M576+M590+M593+M613+M625+M641+M655+M663+M683+M704+M747+M750+M753+M759+M761+M475+M726</f>
        <v>1533441.0100000002</v>
      </c>
      <c r="N285" s="373">
        <f>+N286+N305+N315+N339+N351+N352+N369+N376+N384+N397+N410+N422+N437+N455+N475+N488+N500+N515+N533+N553+N576+N590+N593+N613+N625+N641+N655+N663+N683+N704+N726+N747+N750+N753+N759+N761</f>
        <v>2074593</v>
      </c>
      <c r="O285" s="68">
        <f>+O286+O305+O315+O339+O351+O352+O369+O376+O384+O397+O410+O422+O437+O455+O475+O486+O488+O500+O515+O533+O553+O576+O590+O593+O613+O625+O641+O655+O663+O683+O704+O726+O747+O750+O753+O759+O761</f>
        <v>-28657</v>
      </c>
      <c r="P285" s="68">
        <f>+O285+N285</f>
        <v>2045936</v>
      </c>
      <c r="R285" s="158"/>
      <c r="S285" s="158"/>
      <c r="T285" s="158"/>
      <c r="U285" s="158"/>
      <c r="V285" s="158"/>
    </row>
    <row r="286" spans="1:22" ht="14.1" customHeight="1" x14ac:dyDescent="0.25">
      <c r="A286" s="69" t="s">
        <v>268</v>
      </c>
      <c r="B286" s="70"/>
      <c r="C286" s="71" t="s">
        <v>269</v>
      </c>
      <c r="D286" s="81">
        <f>+D287+D288</f>
        <v>61549</v>
      </c>
      <c r="E286" s="81">
        <f>+E287+E288</f>
        <v>47205</v>
      </c>
      <c r="F286" s="81">
        <f>+F287+F288</f>
        <v>0</v>
      </c>
      <c r="G286" s="253">
        <f t="shared" ref="G286:G329" si="105">F286-E286</f>
        <v>-47205</v>
      </c>
      <c r="H286" s="108">
        <f t="shared" si="89"/>
        <v>47205</v>
      </c>
      <c r="I286" s="254">
        <f>+I287+I288</f>
        <v>0</v>
      </c>
      <c r="J286" s="77">
        <f>+J287+J288</f>
        <v>0</v>
      </c>
      <c r="K286" s="77">
        <f t="shared" ref="K286:M286" si="106">+K287+K288</f>
        <v>0</v>
      </c>
      <c r="L286" s="77">
        <f t="shared" si="106"/>
        <v>47205</v>
      </c>
      <c r="M286" s="77">
        <f t="shared" si="106"/>
        <v>40591.050000000003</v>
      </c>
      <c r="N286" s="379">
        <f>+N287+N288</f>
        <v>47205</v>
      </c>
      <c r="O286" s="231">
        <f>+O287+O288</f>
        <v>0</v>
      </c>
      <c r="P286" s="231">
        <f>+O286+N286</f>
        <v>47205</v>
      </c>
      <c r="Q286" s="174"/>
      <c r="R286" s="158"/>
      <c r="S286" s="158"/>
      <c r="T286" s="158"/>
      <c r="U286" s="158"/>
      <c r="V286" s="158"/>
    </row>
    <row r="287" spans="1:22" ht="14.1" customHeight="1" x14ac:dyDescent="0.25">
      <c r="A287" s="44"/>
      <c r="B287" s="51" t="s">
        <v>147</v>
      </c>
      <c r="C287" s="52" t="s">
        <v>148</v>
      </c>
      <c r="D287" s="21">
        <v>26939</v>
      </c>
      <c r="E287" s="156">
        <v>27615</v>
      </c>
      <c r="F287" s="21"/>
      <c r="G287" s="289">
        <f t="shared" si="105"/>
        <v>-27615</v>
      </c>
      <c r="H287" s="160">
        <f t="shared" si="89"/>
        <v>27615</v>
      </c>
      <c r="I287" s="211"/>
      <c r="J287" s="190"/>
      <c r="K287" s="190"/>
      <c r="L287" s="14">
        <v>27615</v>
      </c>
      <c r="M287" s="19">
        <v>24570.880000000001</v>
      </c>
      <c r="N287" s="377">
        <v>27615</v>
      </c>
      <c r="O287" s="228">
        <v>0</v>
      </c>
      <c r="P287" s="228">
        <f>+O287+N287</f>
        <v>27615</v>
      </c>
      <c r="Q287" s="174"/>
      <c r="R287" s="158"/>
      <c r="S287" s="158"/>
      <c r="T287" s="158"/>
      <c r="U287" s="158"/>
      <c r="V287" s="158"/>
    </row>
    <row r="288" spans="1:22" ht="14.1" customHeight="1" x14ac:dyDescent="0.25">
      <c r="A288" s="44"/>
      <c r="B288" s="51" t="s">
        <v>149</v>
      </c>
      <c r="C288" s="52" t="s">
        <v>150</v>
      </c>
      <c r="D288" s="21">
        <f t="shared" ref="D288:E288" si="107">+D289+D290+D299+D300+D301+D302+D303+D304</f>
        <v>34610</v>
      </c>
      <c r="E288" s="156">
        <f t="shared" si="107"/>
        <v>19590</v>
      </c>
      <c r="F288" s="21">
        <f>+F289+F290+F299+F300+F301+F302+F304</f>
        <v>0</v>
      </c>
      <c r="G288" s="289">
        <f t="shared" si="105"/>
        <v>-19590</v>
      </c>
      <c r="H288" s="160">
        <f t="shared" si="89"/>
        <v>19590</v>
      </c>
      <c r="I288" s="211">
        <f>+I289+I290+I299+I300+I301+I302+I304</f>
        <v>0</v>
      </c>
      <c r="J288" s="190">
        <f>+J289+J290+J299+J300+J301+J302+J303+J304</f>
        <v>0</v>
      </c>
      <c r="K288" s="190">
        <f t="shared" ref="K288:M288" si="108">+K289+K290+K299+K300+K301+K302+K303+K304</f>
        <v>0</v>
      </c>
      <c r="L288" s="190">
        <f t="shared" si="108"/>
        <v>19590</v>
      </c>
      <c r="M288" s="190">
        <f t="shared" si="108"/>
        <v>16020.170000000002</v>
      </c>
      <c r="N288" s="377">
        <f>+N289+N290+N299+N300+N301+N302+N303+N304</f>
        <v>19590</v>
      </c>
      <c r="O288" s="228">
        <f>+O289+O290+O299+O300+O301+O302+O303+O304</f>
        <v>0</v>
      </c>
      <c r="P288" s="228">
        <f t="shared" ref="P288:P304" si="109">+O288+N288</f>
        <v>19590</v>
      </c>
      <c r="Q288" s="174"/>
      <c r="R288" s="158"/>
      <c r="S288" s="158"/>
      <c r="T288" s="158"/>
      <c r="U288" s="158"/>
      <c r="V288" s="158"/>
    </row>
    <row r="289" spans="1:29" ht="14.1" customHeight="1" x14ac:dyDescent="0.25">
      <c r="A289" s="44"/>
      <c r="B289" s="45" t="s">
        <v>151</v>
      </c>
      <c r="C289" s="46" t="s">
        <v>225</v>
      </c>
      <c r="D289" s="20">
        <v>136</v>
      </c>
      <c r="E289" s="160">
        <v>150</v>
      </c>
      <c r="F289" s="20"/>
      <c r="G289" s="289">
        <f t="shared" si="105"/>
        <v>-150</v>
      </c>
      <c r="H289" s="160">
        <f t="shared" si="89"/>
        <v>150</v>
      </c>
      <c r="I289" s="213"/>
      <c r="J289" s="161"/>
      <c r="K289" s="161"/>
      <c r="L289" s="161">
        <v>150</v>
      </c>
      <c r="M289" s="161">
        <v>118</v>
      </c>
      <c r="N289" s="378">
        <v>150</v>
      </c>
      <c r="O289" s="232"/>
      <c r="P289" s="232">
        <f t="shared" si="109"/>
        <v>150</v>
      </c>
      <c r="Q289" s="174"/>
      <c r="R289" s="158"/>
      <c r="S289" s="158"/>
      <c r="T289" s="158"/>
      <c r="U289" s="158"/>
      <c r="V289" s="158"/>
    </row>
    <row r="290" spans="1:29" ht="14.1" customHeight="1" x14ac:dyDescent="0.25">
      <c r="A290" s="44"/>
      <c r="B290" s="45" t="s">
        <v>166</v>
      </c>
      <c r="C290" s="46" t="s">
        <v>156</v>
      </c>
      <c r="D290" s="20">
        <f>+D291+D292+D293+D294+D295+D296+D297+D298</f>
        <v>17407</v>
      </c>
      <c r="E290" s="160">
        <f>SUM(E291:E298)</f>
        <v>14190</v>
      </c>
      <c r="F290" s="20"/>
      <c r="G290" s="289">
        <f t="shared" si="105"/>
        <v>-14190</v>
      </c>
      <c r="H290" s="160">
        <f t="shared" si="89"/>
        <v>14190</v>
      </c>
      <c r="I290" s="213"/>
      <c r="J290" s="161"/>
      <c r="K290" s="161"/>
      <c r="L290" s="261">
        <v>14190</v>
      </c>
      <c r="M290" s="268">
        <v>12552.12</v>
      </c>
      <c r="N290" s="378">
        <f>+N291+N292+N293+N294+N295+N296+N297+N298</f>
        <v>14190</v>
      </c>
      <c r="O290" s="232"/>
      <c r="P290" s="232">
        <f t="shared" si="109"/>
        <v>14190</v>
      </c>
      <c r="Q290" s="174"/>
      <c r="R290" s="158"/>
      <c r="S290" s="158"/>
      <c r="T290" s="158"/>
      <c r="U290" s="158"/>
      <c r="V290" s="158"/>
    </row>
    <row r="291" spans="1:29" s="5" customFormat="1" ht="14.1" customHeight="1" x14ac:dyDescent="0.3">
      <c r="A291" s="112"/>
      <c r="B291" s="117"/>
      <c r="C291" s="106" t="s">
        <v>167</v>
      </c>
      <c r="D291" s="107">
        <v>8396</v>
      </c>
      <c r="E291" s="179">
        <v>6200</v>
      </c>
      <c r="F291" s="107"/>
      <c r="G291" s="292"/>
      <c r="H291" s="160">
        <f t="shared" si="89"/>
        <v>6200</v>
      </c>
      <c r="I291" s="295"/>
      <c r="J291" s="210"/>
      <c r="K291" s="210"/>
      <c r="L291" s="261">
        <v>0</v>
      </c>
      <c r="M291" s="268">
        <v>6314.75</v>
      </c>
      <c r="N291" s="381">
        <v>6200</v>
      </c>
      <c r="O291" s="393"/>
      <c r="P291" s="393">
        <f t="shared" si="109"/>
        <v>6200</v>
      </c>
      <c r="Q291" s="435"/>
      <c r="R291" s="158"/>
      <c r="S291" s="158"/>
      <c r="T291" s="158"/>
      <c r="U291" s="158"/>
      <c r="V291" s="158"/>
      <c r="W291" s="343"/>
      <c r="X291" s="343"/>
      <c r="Y291" s="343"/>
      <c r="Z291" s="343"/>
      <c r="AA291" s="343"/>
      <c r="AB291" s="343"/>
      <c r="AC291" s="343"/>
    </row>
    <row r="292" spans="1:29" s="5" customFormat="1" ht="14.1" customHeight="1" x14ac:dyDescent="0.3">
      <c r="A292" s="112"/>
      <c r="B292" s="117"/>
      <c r="C292" s="106" t="s">
        <v>168</v>
      </c>
      <c r="D292" s="107">
        <v>3187</v>
      </c>
      <c r="E292" s="179">
        <v>2700</v>
      </c>
      <c r="F292" s="107"/>
      <c r="G292" s="292"/>
      <c r="H292" s="160">
        <f t="shared" si="89"/>
        <v>2700</v>
      </c>
      <c r="I292" s="295"/>
      <c r="J292" s="210"/>
      <c r="K292" s="210"/>
      <c r="L292" s="261">
        <v>0</v>
      </c>
      <c r="M292" s="268">
        <v>2073.2399999999998</v>
      </c>
      <c r="N292" s="381">
        <v>2700</v>
      </c>
      <c r="O292" s="393"/>
      <c r="P292" s="393">
        <f t="shared" si="109"/>
        <v>2700</v>
      </c>
      <c r="Q292" s="435"/>
      <c r="R292" s="158"/>
      <c r="S292" s="158"/>
      <c r="T292" s="158"/>
      <c r="U292" s="158"/>
      <c r="V292" s="158"/>
      <c r="W292" s="343"/>
      <c r="X292" s="343"/>
      <c r="Y292" s="343"/>
      <c r="Z292" s="343"/>
      <c r="AA292" s="343"/>
      <c r="AB292" s="343"/>
      <c r="AC292" s="343"/>
    </row>
    <row r="293" spans="1:29" s="5" customFormat="1" ht="14.1" customHeight="1" x14ac:dyDescent="0.3">
      <c r="A293" s="112"/>
      <c r="B293" s="117"/>
      <c r="C293" s="106" t="s">
        <v>169</v>
      </c>
      <c r="D293" s="107">
        <v>263</v>
      </c>
      <c r="E293" s="179">
        <v>500</v>
      </c>
      <c r="F293" s="107"/>
      <c r="G293" s="292"/>
      <c r="H293" s="160">
        <f t="shared" si="89"/>
        <v>500</v>
      </c>
      <c r="I293" s="295"/>
      <c r="J293" s="210"/>
      <c r="K293" s="210"/>
      <c r="L293" s="261">
        <v>0</v>
      </c>
      <c r="M293" s="268">
        <v>486.43</v>
      </c>
      <c r="N293" s="381">
        <v>500</v>
      </c>
      <c r="O293" s="393"/>
      <c r="P293" s="393">
        <f t="shared" si="109"/>
        <v>500</v>
      </c>
      <c r="Q293" s="435"/>
      <c r="R293" s="158"/>
      <c r="S293" s="158"/>
      <c r="T293" s="158"/>
      <c r="U293" s="158"/>
      <c r="V293" s="158"/>
      <c r="W293" s="343"/>
      <c r="X293" s="343"/>
      <c r="Y293" s="343"/>
      <c r="Z293" s="343"/>
      <c r="AA293" s="343"/>
      <c r="AB293" s="343"/>
      <c r="AC293" s="343"/>
    </row>
    <row r="294" spans="1:29" s="5" customFormat="1" ht="14.1" customHeight="1" x14ac:dyDescent="0.3">
      <c r="A294" s="112"/>
      <c r="B294" s="117"/>
      <c r="C294" s="106" t="s">
        <v>170</v>
      </c>
      <c r="D294" s="107">
        <v>1739</v>
      </c>
      <c r="E294" s="179">
        <v>2000</v>
      </c>
      <c r="F294" s="107"/>
      <c r="G294" s="292"/>
      <c r="H294" s="160">
        <f t="shared" si="89"/>
        <v>2000</v>
      </c>
      <c r="I294" s="295"/>
      <c r="J294" s="210"/>
      <c r="K294" s="210"/>
      <c r="L294" s="261">
        <v>0</v>
      </c>
      <c r="M294" s="268">
        <v>1801.39</v>
      </c>
      <c r="N294" s="381">
        <v>2000</v>
      </c>
      <c r="O294" s="393"/>
      <c r="P294" s="393">
        <f t="shared" si="109"/>
        <v>2000</v>
      </c>
      <c r="Q294" s="435"/>
      <c r="R294" s="158"/>
      <c r="S294" s="158"/>
      <c r="T294" s="158"/>
      <c r="U294" s="158"/>
      <c r="V294" s="158"/>
      <c r="W294" s="343"/>
      <c r="X294" s="343"/>
      <c r="Y294" s="343"/>
      <c r="Z294" s="343"/>
      <c r="AA294" s="343"/>
      <c r="AB294" s="343"/>
      <c r="AC294" s="343"/>
    </row>
    <row r="295" spans="1:29" s="5" customFormat="1" ht="14.1" customHeight="1" x14ac:dyDescent="0.3">
      <c r="A295" s="112"/>
      <c r="B295" s="117"/>
      <c r="C295" s="106" t="s">
        <v>171</v>
      </c>
      <c r="D295" s="107">
        <v>191</v>
      </c>
      <c r="E295" s="179">
        <v>200</v>
      </c>
      <c r="F295" s="107"/>
      <c r="G295" s="292"/>
      <c r="H295" s="160">
        <f t="shared" si="89"/>
        <v>200</v>
      </c>
      <c r="I295" s="295"/>
      <c r="J295" s="210"/>
      <c r="K295" s="210"/>
      <c r="L295" s="261">
        <v>0</v>
      </c>
      <c r="M295" s="268">
        <v>517.11</v>
      </c>
      <c r="N295" s="381">
        <v>200</v>
      </c>
      <c r="O295" s="393"/>
      <c r="P295" s="393">
        <f t="shared" si="109"/>
        <v>200</v>
      </c>
      <c r="Q295" s="435"/>
      <c r="R295" s="158"/>
      <c r="S295" s="158"/>
      <c r="T295" s="158"/>
      <c r="U295" s="158"/>
      <c r="V295" s="158"/>
      <c r="W295" s="343"/>
      <c r="X295" s="343"/>
      <c r="Y295" s="343"/>
      <c r="Z295" s="343"/>
      <c r="AA295" s="343"/>
      <c r="AB295" s="343"/>
      <c r="AC295" s="343"/>
    </row>
    <row r="296" spans="1:29" s="5" customFormat="1" ht="14.1" customHeight="1" x14ac:dyDescent="0.3">
      <c r="A296" s="112"/>
      <c r="B296" s="117"/>
      <c r="C296" s="106" t="s">
        <v>172</v>
      </c>
      <c r="D296" s="107">
        <v>466</v>
      </c>
      <c r="E296" s="179">
        <v>450</v>
      </c>
      <c r="F296" s="107"/>
      <c r="G296" s="292"/>
      <c r="H296" s="160">
        <f t="shared" si="89"/>
        <v>450</v>
      </c>
      <c r="I296" s="295"/>
      <c r="J296" s="210"/>
      <c r="K296" s="210"/>
      <c r="L296" s="261">
        <v>0</v>
      </c>
      <c r="M296" s="268">
        <v>777</v>
      </c>
      <c r="N296" s="381">
        <v>450</v>
      </c>
      <c r="O296" s="393"/>
      <c r="P296" s="393">
        <f t="shared" si="109"/>
        <v>450</v>
      </c>
      <c r="Q296" s="435"/>
      <c r="R296" s="158"/>
      <c r="S296" s="158"/>
      <c r="T296" s="158"/>
      <c r="U296" s="158"/>
      <c r="V296" s="158"/>
      <c r="W296" s="343"/>
      <c r="X296" s="343"/>
      <c r="Y296" s="343"/>
      <c r="Z296" s="343"/>
      <c r="AA296" s="343"/>
      <c r="AB296" s="343"/>
      <c r="AC296" s="343"/>
    </row>
    <row r="297" spans="1:29" s="5" customFormat="1" ht="14.1" customHeight="1" x14ac:dyDescent="0.3">
      <c r="A297" s="112"/>
      <c r="B297" s="117"/>
      <c r="C297" s="106" t="s">
        <v>248</v>
      </c>
      <c r="D297" s="107">
        <v>2800</v>
      </c>
      <c r="E297" s="179">
        <v>2000</v>
      </c>
      <c r="F297" s="107"/>
      <c r="G297" s="292"/>
      <c r="H297" s="160">
        <f t="shared" si="89"/>
        <v>2000</v>
      </c>
      <c r="I297" s="295"/>
      <c r="J297" s="210"/>
      <c r="K297" s="210"/>
      <c r="L297" s="261">
        <v>0</v>
      </c>
      <c r="M297" s="268">
        <v>373.2</v>
      </c>
      <c r="N297" s="381">
        <v>2000</v>
      </c>
      <c r="O297" s="393"/>
      <c r="P297" s="393">
        <f t="shared" si="109"/>
        <v>2000</v>
      </c>
      <c r="Q297" s="435"/>
      <c r="R297" s="158"/>
      <c r="S297" s="158"/>
      <c r="T297" s="158"/>
      <c r="U297" s="158"/>
      <c r="V297" s="158"/>
      <c r="W297" s="343"/>
      <c r="X297" s="343"/>
      <c r="Y297" s="343"/>
      <c r="Z297" s="343"/>
      <c r="AA297" s="343"/>
      <c r="AB297" s="343"/>
      <c r="AC297" s="343"/>
    </row>
    <row r="298" spans="1:29" s="5" customFormat="1" ht="14.1" customHeight="1" x14ac:dyDescent="0.3">
      <c r="A298" s="112"/>
      <c r="B298" s="117"/>
      <c r="C298" s="106" t="s">
        <v>174</v>
      </c>
      <c r="D298" s="107">
        <v>365</v>
      </c>
      <c r="E298" s="179">
        <v>140</v>
      </c>
      <c r="F298" s="107"/>
      <c r="G298" s="292"/>
      <c r="H298" s="160">
        <f t="shared" si="89"/>
        <v>140</v>
      </c>
      <c r="I298" s="295"/>
      <c r="J298" s="210"/>
      <c r="K298" s="210"/>
      <c r="L298" s="261">
        <v>0</v>
      </c>
      <c r="M298" s="261">
        <v>209</v>
      </c>
      <c r="N298" s="381">
        <v>140</v>
      </c>
      <c r="O298" s="393"/>
      <c r="P298" s="232">
        <f t="shared" si="109"/>
        <v>140</v>
      </c>
      <c r="Q298" s="435"/>
      <c r="R298" s="158"/>
      <c r="S298" s="158"/>
      <c r="T298" s="158"/>
      <c r="U298" s="158"/>
      <c r="V298" s="158"/>
      <c r="W298" s="343"/>
      <c r="X298" s="343"/>
      <c r="Y298" s="343"/>
      <c r="Z298" s="343"/>
      <c r="AA298" s="343"/>
      <c r="AB298" s="343"/>
      <c r="AC298" s="343"/>
    </row>
    <row r="299" spans="1:29" ht="14.1" customHeight="1" x14ac:dyDescent="0.25">
      <c r="A299" s="44"/>
      <c r="B299" s="45" t="s">
        <v>176</v>
      </c>
      <c r="C299" s="46" t="s">
        <v>177</v>
      </c>
      <c r="D299" s="20">
        <v>4039</v>
      </c>
      <c r="E299" s="160">
        <v>2000</v>
      </c>
      <c r="F299" s="56"/>
      <c r="G299" s="289">
        <f t="shared" si="105"/>
        <v>-2000</v>
      </c>
      <c r="H299" s="160">
        <f t="shared" si="89"/>
        <v>2000</v>
      </c>
      <c r="I299" s="213"/>
      <c r="J299" s="161"/>
      <c r="K299" s="161"/>
      <c r="L299" s="161">
        <v>2000</v>
      </c>
      <c r="M299" s="161">
        <v>10</v>
      </c>
      <c r="N299" s="378">
        <v>2000</v>
      </c>
      <c r="O299" s="232"/>
      <c r="P299" s="232">
        <f t="shared" si="109"/>
        <v>2000</v>
      </c>
      <c r="Q299" s="174"/>
      <c r="R299" s="158"/>
      <c r="S299" s="158"/>
      <c r="T299" s="158"/>
      <c r="U299" s="158"/>
      <c r="V299" s="158"/>
    </row>
    <row r="300" spans="1:29" ht="14.1" customHeight="1" x14ac:dyDescent="0.25">
      <c r="A300" s="44"/>
      <c r="B300" s="45" t="s">
        <v>178</v>
      </c>
      <c r="C300" s="46" t="s">
        <v>158</v>
      </c>
      <c r="D300" s="20">
        <v>144</v>
      </c>
      <c r="E300" s="160">
        <v>200</v>
      </c>
      <c r="F300" s="20"/>
      <c r="G300" s="289">
        <f t="shared" si="105"/>
        <v>-200</v>
      </c>
      <c r="H300" s="160">
        <f t="shared" si="89"/>
        <v>200</v>
      </c>
      <c r="I300" s="213"/>
      <c r="J300" s="161"/>
      <c r="K300" s="161"/>
      <c r="L300" s="161">
        <v>200</v>
      </c>
      <c r="M300" s="161">
        <v>118.94</v>
      </c>
      <c r="N300" s="378">
        <v>200</v>
      </c>
      <c r="O300" s="232"/>
      <c r="P300" s="232">
        <f t="shared" si="109"/>
        <v>200</v>
      </c>
      <c r="Q300" s="174"/>
      <c r="R300" s="158"/>
      <c r="S300" s="158"/>
      <c r="T300" s="158"/>
      <c r="U300" s="158"/>
      <c r="V300" s="158"/>
    </row>
    <row r="301" spans="1:29" ht="14.1" customHeight="1" x14ac:dyDescent="0.25">
      <c r="A301" s="44"/>
      <c r="B301" s="45" t="s">
        <v>179</v>
      </c>
      <c r="C301" s="46" t="s">
        <v>180</v>
      </c>
      <c r="D301" s="20">
        <v>10216</v>
      </c>
      <c r="E301" s="160">
        <v>2500</v>
      </c>
      <c r="F301" s="20"/>
      <c r="G301" s="289">
        <f t="shared" si="105"/>
        <v>-2500</v>
      </c>
      <c r="H301" s="160">
        <f t="shared" si="89"/>
        <v>2500</v>
      </c>
      <c r="I301" s="213"/>
      <c r="J301" s="161"/>
      <c r="K301" s="161"/>
      <c r="L301" s="161">
        <v>2500</v>
      </c>
      <c r="M301" s="161">
        <v>2181.11</v>
      </c>
      <c r="N301" s="378">
        <v>2500</v>
      </c>
      <c r="O301" s="232"/>
      <c r="P301" s="232">
        <f t="shared" si="109"/>
        <v>2500</v>
      </c>
      <c r="Q301" s="174"/>
      <c r="R301" s="158"/>
      <c r="S301" s="158"/>
      <c r="T301" s="158"/>
      <c r="U301" s="158"/>
      <c r="V301" s="158"/>
    </row>
    <row r="302" spans="1:29" ht="14.1" customHeight="1" x14ac:dyDescent="0.25">
      <c r="A302" s="44"/>
      <c r="B302" s="45">
        <v>5522</v>
      </c>
      <c r="C302" s="46" t="s">
        <v>184</v>
      </c>
      <c r="D302" s="20">
        <v>0</v>
      </c>
      <c r="E302" s="160">
        <v>50</v>
      </c>
      <c r="F302" s="20"/>
      <c r="G302" s="289">
        <f t="shared" si="105"/>
        <v>-50</v>
      </c>
      <c r="H302" s="160">
        <f t="shared" si="89"/>
        <v>50</v>
      </c>
      <c r="I302" s="213"/>
      <c r="J302" s="161"/>
      <c r="K302" s="161"/>
      <c r="L302" s="161">
        <v>50</v>
      </c>
      <c r="M302" s="161">
        <v>0</v>
      </c>
      <c r="N302" s="378">
        <v>50</v>
      </c>
      <c r="O302" s="232"/>
      <c r="P302" s="232">
        <f t="shared" si="109"/>
        <v>50</v>
      </c>
      <c r="Q302" s="174"/>
      <c r="R302" s="158"/>
      <c r="S302" s="158"/>
      <c r="T302" s="158"/>
      <c r="U302" s="158"/>
      <c r="V302" s="158"/>
    </row>
    <row r="303" spans="1:29" ht="14.1" customHeight="1" x14ac:dyDescent="0.25">
      <c r="A303" s="44"/>
      <c r="B303" s="45" t="s">
        <v>185</v>
      </c>
      <c r="C303" s="46" t="s">
        <v>186</v>
      </c>
      <c r="D303" s="20">
        <v>949</v>
      </c>
      <c r="E303" s="160">
        <v>0</v>
      </c>
      <c r="F303" s="20"/>
      <c r="G303" s="289">
        <f t="shared" si="105"/>
        <v>0</v>
      </c>
      <c r="H303" s="160">
        <f t="shared" si="89"/>
        <v>0</v>
      </c>
      <c r="I303" s="213"/>
      <c r="J303" s="161"/>
      <c r="K303" s="161"/>
      <c r="L303" s="161"/>
      <c r="M303" s="161"/>
      <c r="N303" s="378"/>
      <c r="O303" s="232"/>
      <c r="P303" s="232">
        <f t="shared" si="109"/>
        <v>0</v>
      </c>
      <c r="Q303" s="174"/>
      <c r="R303" s="158"/>
      <c r="S303" s="158"/>
      <c r="T303" s="158"/>
      <c r="U303" s="158"/>
      <c r="V303" s="158"/>
    </row>
    <row r="304" spans="1:29" ht="14.1" customHeight="1" x14ac:dyDescent="0.25">
      <c r="A304" s="44"/>
      <c r="B304" s="45" t="s">
        <v>209</v>
      </c>
      <c r="C304" s="46" t="s">
        <v>159</v>
      </c>
      <c r="D304" s="20">
        <v>1719</v>
      </c>
      <c r="E304" s="160">
        <v>500</v>
      </c>
      <c r="F304" s="20"/>
      <c r="G304" s="289">
        <f t="shared" si="105"/>
        <v>-500</v>
      </c>
      <c r="H304" s="160">
        <f t="shared" si="89"/>
        <v>500</v>
      </c>
      <c r="I304" s="213"/>
      <c r="J304" s="161"/>
      <c r="K304" s="161"/>
      <c r="L304" s="161">
        <v>500</v>
      </c>
      <c r="M304" s="161">
        <v>1040</v>
      </c>
      <c r="N304" s="378">
        <v>500</v>
      </c>
      <c r="O304" s="232"/>
      <c r="P304" s="232">
        <f t="shared" si="109"/>
        <v>500</v>
      </c>
      <c r="Q304" s="174"/>
      <c r="R304" s="158"/>
      <c r="S304" s="158"/>
      <c r="T304" s="158"/>
      <c r="U304" s="158"/>
      <c r="V304" s="158"/>
    </row>
    <row r="305" spans="1:22" ht="14.1" customHeight="1" x14ac:dyDescent="0.25">
      <c r="A305" s="84" t="s">
        <v>270</v>
      </c>
      <c r="B305" s="70"/>
      <c r="C305" s="71" t="s">
        <v>271</v>
      </c>
      <c r="D305" s="81">
        <f>+D306+D307</f>
        <v>56753</v>
      </c>
      <c r="E305" s="81">
        <f>+E307</f>
        <v>42000</v>
      </c>
      <c r="F305" s="81">
        <f t="shared" ref="F305:H305" si="110">+F307</f>
        <v>0</v>
      </c>
      <c r="G305" s="77">
        <f t="shared" si="110"/>
        <v>0</v>
      </c>
      <c r="H305" s="108">
        <f t="shared" si="110"/>
        <v>52000</v>
      </c>
      <c r="I305" s="254">
        <f>+I307</f>
        <v>10000</v>
      </c>
      <c r="J305" s="77">
        <f>+J306+J307</f>
        <v>-4500</v>
      </c>
      <c r="K305" s="77">
        <f t="shared" ref="K305:M305" si="111">+K306+K307</f>
        <v>3000</v>
      </c>
      <c r="L305" s="77">
        <f t="shared" si="111"/>
        <v>50500</v>
      </c>
      <c r="M305" s="77">
        <f t="shared" si="111"/>
        <v>43909</v>
      </c>
      <c r="N305" s="379">
        <f>+N306+N307</f>
        <v>52000</v>
      </c>
      <c r="O305" s="231">
        <f>+O306+O307</f>
        <v>-4000</v>
      </c>
      <c r="P305" s="231">
        <f>+O305+N305</f>
        <v>48000</v>
      </c>
      <c r="Q305" s="174"/>
      <c r="R305" s="158"/>
      <c r="S305" s="158"/>
      <c r="T305" s="158"/>
      <c r="U305" s="158"/>
      <c r="V305" s="158"/>
    </row>
    <row r="306" spans="1:22" s="159" customFormat="1" ht="14.1" customHeight="1" x14ac:dyDescent="0.25">
      <c r="A306" s="197"/>
      <c r="B306" s="167">
        <v>45</v>
      </c>
      <c r="C306" s="193" t="s">
        <v>272</v>
      </c>
      <c r="D306" s="160">
        <v>29710</v>
      </c>
      <c r="E306" s="160"/>
      <c r="F306" s="156"/>
      <c r="G306" s="215"/>
      <c r="H306" s="160">
        <f t="shared" si="89"/>
        <v>0</v>
      </c>
      <c r="I306" s="211"/>
      <c r="J306" s="190">
        <v>500</v>
      </c>
      <c r="K306" s="190">
        <v>29600</v>
      </c>
      <c r="L306" s="190">
        <v>28100</v>
      </c>
      <c r="M306" s="190">
        <v>28160</v>
      </c>
      <c r="N306" s="382">
        <v>28000</v>
      </c>
      <c r="O306" s="233"/>
      <c r="P306" s="233">
        <f t="shared" ref="P306:P313" si="112">+O306+N306</f>
        <v>28000</v>
      </c>
      <c r="Q306" s="174"/>
      <c r="R306" s="158"/>
      <c r="S306" s="158"/>
      <c r="T306" s="158"/>
      <c r="U306" s="158"/>
      <c r="V306" s="158"/>
    </row>
    <row r="307" spans="1:22" s="159" customFormat="1" ht="14.1" customHeight="1" x14ac:dyDescent="0.25">
      <c r="A307" s="197"/>
      <c r="B307" s="167">
        <v>55</v>
      </c>
      <c r="C307" s="193" t="s">
        <v>150</v>
      </c>
      <c r="D307" s="160">
        <f>SUM(D308:D314)</f>
        <v>27043</v>
      </c>
      <c r="E307" s="160">
        <v>42000</v>
      </c>
      <c r="F307" s="156"/>
      <c r="G307" s="215"/>
      <c r="H307" s="160">
        <f t="shared" si="89"/>
        <v>52000</v>
      </c>
      <c r="I307" s="211">
        <v>10000</v>
      </c>
      <c r="J307" s="190">
        <f>SUM(J308:J314)</f>
        <v>-5000</v>
      </c>
      <c r="K307" s="190">
        <f t="shared" ref="K307:M307" si="113">SUM(K308:K314)</f>
        <v>-26600</v>
      </c>
      <c r="L307" s="190">
        <f t="shared" si="113"/>
        <v>22400</v>
      </c>
      <c r="M307" s="190">
        <f t="shared" si="113"/>
        <v>15749</v>
      </c>
      <c r="N307" s="382">
        <v>24000</v>
      </c>
      <c r="O307" s="233">
        <v>-4000</v>
      </c>
      <c r="P307" s="233">
        <f t="shared" si="112"/>
        <v>20000</v>
      </c>
      <c r="Q307" s="174"/>
      <c r="R307" s="158"/>
      <c r="S307" s="158"/>
      <c r="T307" s="158"/>
      <c r="U307" s="158"/>
      <c r="V307" s="158"/>
    </row>
    <row r="308" spans="1:22" s="159" customFormat="1" ht="14.1" customHeight="1" x14ac:dyDescent="0.25">
      <c r="A308" s="197"/>
      <c r="B308" s="167">
        <v>5500</v>
      </c>
      <c r="C308" s="193" t="s">
        <v>162</v>
      </c>
      <c r="D308" s="160">
        <v>350</v>
      </c>
      <c r="E308" s="160"/>
      <c r="F308" s="156"/>
      <c r="G308" s="215"/>
      <c r="H308" s="160">
        <f t="shared" si="89"/>
        <v>0</v>
      </c>
      <c r="I308" s="211"/>
      <c r="J308" s="190"/>
      <c r="K308" s="161">
        <v>2000</v>
      </c>
      <c r="L308" s="161">
        <v>2000</v>
      </c>
      <c r="M308" s="161">
        <v>2242</v>
      </c>
      <c r="N308" s="382"/>
      <c r="O308" s="233"/>
      <c r="P308" s="394">
        <f t="shared" si="112"/>
        <v>0</v>
      </c>
      <c r="Q308" s="174"/>
      <c r="R308" s="158"/>
      <c r="S308" s="158"/>
      <c r="T308" s="158"/>
      <c r="U308" s="158"/>
      <c r="V308" s="158"/>
    </row>
    <row r="309" spans="1:22" s="159" customFormat="1" ht="14.1" customHeight="1" x14ac:dyDescent="0.25">
      <c r="A309" s="197"/>
      <c r="B309" s="167">
        <v>5504</v>
      </c>
      <c r="C309" s="193" t="s">
        <v>273</v>
      </c>
      <c r="D309" s="160">
        <v>663</v>
      </c>
      <c r="E309" s="160"/>
      <c r="F309" s="156"/>
      <c r="G309" s="215"/>
      <c r="H309" s="160">
        <f t="shared" ref="H309:H417" si="114">E309+I309</f>
        <v>0</v>
      </c>
      <c r="I309" s="211"/>
      <c r="J309" s="190"/>
      <c r="K309" s="161"/>
      <c r="L309" s="161"/>
      <c r="M309" s="161">
        <v>210</v>
      </c>
      <c r="N309" s="382"/>
      <c r="O309" s="233"/>
      <c r="P309" s="394">
        <f t="shared" si="112"/>
        <v>0</v>
      </c>
      <c r="Q309" s="174"/>
      <c r="R309" s="158"/>
      <c r="S309" s="158"/>
      <c r="T309" s="158"/>
      <c r="U309" s="158"/>
      <c r="V309" s="158"/>
    </row>
    <row r="310" spans="1:22" s="159" customFormat="1" ht="14.1" customHeight="1" x14ac:dyDescent="0.25">
      <c r="A310" s="197"/>
      <c r="B310" s="167">
        <v>5511</v>
      </c>
      <c r="C310" s="193" t="s">
        <v>274</v>
      </c>
      <c r="D310" s="160">
        <v>1622</v>
      </c>
      <c r="E310" s="160"/>
      <c r="F310" s="156"/>
      <c r="G310" s="215"/>
      <c r="H310" s="160">
        <f t="shared" si="114"/>
        <v>0</v>
      </c>
      <c r="I310" s="211"/>
      <c r="J310" s="190"/>
      <c r="K310" s="161"/>
      <c r="L310" s="161"/>
      <c r="M310" s="161"/>
      <c r="N310" s="382"/>
      <c r="O310" s="233"/>
      <c r="P310" s="394">
        <f t="shared" si="112"/>
        <v>0</v>
      </c>
      <c r="Q310" s="174"/>
      <c r="R310" s="158"/>
      <c r="S310" s="158"/>
      <c r="T310" s="158"/>
      <c r="U310" s="158"/>
      <c r="V310" s="158"/>
    </row>
    <row r="311" spans="1:22" s="159" customFormat="1" ht="14.1" customHeight="1" x14ac:dyDescent="0.25">
      <c r="A311" s="197"/>
      <c r="B311" s="167">
        <v>5513</v>
      </c>
      <c r="C311" s="193" t="s">
        <v>177</v>
      </c>
      <c r="D311" s="160">
        <v>143</v>
      </c>
      <c r="E311" s="160"/>
      <c r="F311" s="156"/>
      <c r="G311" s="215"/>
      <c r="H311" s="160">
        <f t="shared" si="114"/>
        <v>0</v>
      </c>
      <c r="I311" s="211"/>
      <c r="J311" s="190"/>
      <c r="K311" s="161"/>
      <c r="L311" s="161"/>
      <c r="M311" s="161">
        <v>10</v>
      </c>
      <c r="N311" s="382"/>
      <c r="O311" s="233"/>
      <c r="P311" s="394">
        <f t="shared" si="112"/>
        <v>0</v>
      </c>
      <c r="Q311" s="174"/>
      <c r="R311" s="158"/>
      <c r="S311" s="158"/>
      <c r="T311" s="158"/>
      <c r="U311" s="158"/>
      <c r="V311" s="158"/>
    </row>
    <row r="312" spans="1:22" s="159" customFormat="1" ht="14.1" customHeight="1" x14ac:dyDescent="0.25">
      <c r="A312" s="197"/>
      <c r="B312" s="167">
        <v>5515</v>
      </c>
      <c r="C312" s="193" t="s">
        <v>180</v>
      </c>
      <c r="D312" s="160">
        <v>3746</v>
      </c>
      <c r="E312" s="160"/>
      <c r="F312" s="156"/>
      <c r="G312" s="215"/>
      <c r="H312" s="160">
        <f t="shared" si="114"/>
        <v>0</v>
      </c>
      <c r="I312" s="211"/>
      <c r="J312" s="190"/>
      <c r="K312" s="161"/>
      <c r="L312" s="161"/>
      <c r="M312" s="161">
        <v>889</v>
      </c>
      <c r="N312" s="382"/>
      <c r="O312" s="233"/>
      <c r="P312" s="394">
        <f t="shared" si="112"/>
        <v>0</v>
      </c>
      <c r="Q312" s="174"/>
      <c r="R312" s="158"/>
      <c r="S312" s="158"/>
      <c r="T312" s="158"/>
      <c r="U312" s="158"/>
      <c r="V312" s="158"/>
    </row>
    <row r="313" spans="1:22" s="159" customFormat="1" ht="14.1" customHeight="1" x14ac:dyDescent="0.25">
      <c r="A313" s="197"/>
      <c r="B313" s="167">
        <v>5525</v>
      </c>
      <c r="C313" s="193" t="s">
        <v>186</v>
      </c>
      <c r="D313" s="160">
        <v>6015</v>
      </c>
      <c r="E313" s="160"/>
      <c r="F313" s="156"/>
      <c r="G313" s="215"/>
      <c r="H313" s="160">
        <f t="shared" si="114"/>
        <v>0</v>
      </c>
      <c r="I313" s="211"/>
      <c r="J313" s="190"/>
      <c r="K313" s="161">
        <v>-33600</v>
      </c>
      <c r="L313" s="161">
        <v>20400</v>
      </c>
      <c r="M313" s="161">
        <v>7503</v>
      </c>
      <c r="N313" s="382"/>
      <c r="O313" s="233"/>
      <c r="P313" s="394">
        <f t="shared" si="112"/>
        <v>0</v>
      </c>
      <c r="Q313" s="174"/>
      <c r="R313" s="158"/>
      <c r="S313" s="158"/>
      <c r="T313" s="158"/>
      <c r="U313" s="158"/>
      <c r="V313" s="158"/>
    </row>
    <row r="314" spans="1:22" s="192" customFormat="1" ht="14.1" customHeight="1" x14ac:dyDescent="0.25">
      <c r="A314" s="197"/>
      <c r="B314" s="167">
        <v>5540</v>
      </c>
      <c r="C314" s="193" t="s">
        <v>159</v>
      </c>
      <c r="D314" s="160">
        <v>14504</v>
      </c>
      <c r="E314" s="160"/>
      <c r="F314" s="160"/>
      <c r="G314" s="215"/>
      <c r="H314" s="160">
        <f t="shared" si="114"/>
        <v>0</v>
      </c>
      <c r="I314" s="213"/>
      <c r="J314" s="161">
        <v>-5000</v>
      </c>
      <c r="K314" s="161">
        <v>5000</v>
      </c>
      <c r="L314" s="161"/>
      <c r="M314" s="161">
        <v>4895</v>
      </c>
      <c r="N314" s="383"/>
      <c r="O314" s="394"/>
      <c r="P314" s="394"/>
      <c r="Q314" s="173"/>
      <c r="R314" s="158"/>
      <c r="S314" s="158"/>
      <c r="T314" s="158"/>
      <c r="U314" s="158"/>
      <c r="V314" s="158"/>
    </row>
    <row r="315" spans="1:22" ht="14.1" customHeight="1" x14ac:dyDescent="0.25">
      <c r="A315" s="84" t="s">
        <v>275</v>
      </c>
      <c r="B315" s="70"/>
      <c r="C315" s="71" t="s">
        <v>733</v>
      </c>
      <c r="D315" s="81">
        <f t="shared" ref="D315:I315" si="115">+D316+D317</f>
        <v>318030</v>
      </c>
      <c r="E315" s="81">
        <f t="shared" si="115"/>
        <v>344280</v>
      </c>
      <c r="F315" s="81">
        <f t="shared" si="115"/>
        <v>0</v>
      </c>
      <c r="G315" s="77">
        <f t="shared" si="115"/>
        <v>-250080</v>
      </c>
      <c r="H315" s="108">
        <f t="shared" si="115"/>
        <v>357280</v>
      </c>
      <c r="I315" s="254">
        <f t="shared" si="115"/>
        <v>13000</v>
      </c>
      <c r="J315" s="77">
        <f>+J316+J317</f>
        <v>-15000</v>
      </c>
      <c r="K315" s="77">
        <f t="shared" ref="K315:M315" si="116">+K316+K317</f>
        <v>0</v>
      </c>
      <c r="L315" s="77">
        <f t="shared" si="116"/>
        <v>342280</v>
      </c>
      <c r="M315" s="77">
        <f t="shared" si="116"/>
        <v>286410.29000000004</v>
      </c>
      <c r="N315" s="374">
        <f>+N316+N317</f>
        <v>78210</v>
      </c>
      <c r="O315" s="80">
        <f>+O316+O317</f>
        <v>3800</v>
      </c>
      <c r="P315" s="80">
        <f>+O315+N315</f>
        <v>82010</v>
      </c>
      <c r="Q315" s="174"/>
      <c r="R315" s="158"/>
      <c r="S315" s="158"/>
      <c r="T315" s="158"/>
      <c r="U315" s="158"/>
      <c r="V315" s="158"/>
    </row>
    <row r="316" spans="1:22" ht="14.1" customHeight="1" x14ac:dyDescent="0.25">
      <c r="A316" s="50"/>
      <c r="B316" s="51" t="s">
        <v>147</v>
      </c>
      <c r="C316" s="52" t="s">
        <v>148</v>
      </c>
      <c r="D316" s="21">
        <v>218342</v>
      </c>
      <c r="E316" s="156">
        <v>250080</v>
      </c>
      <c r="F316" s="21"/>
      <c r="G316" s="289">
        <f t="shared" si="105"/>
        <v>-250080</v>
      </c>
      <c r="H316" s="160">
        <f t="shared" si="114"/>
        <v>250080</v>
      </c>
      <c r="I316" s="211">
        <v>0</v>
      </c>
      <c r="J316" s="190">
        <v>-10000</v>
      </c>
      <c r="K316" s="190"/>
      <c r="L316">
        <v>240080</v>
      </c>
      <c r="M316" s="6">
        <v>207947.54</v>
      </c>
      <c r="N316" s="372">
        <v>19910</v>
      </c>
      <c r="O316" s="78">
        <v>0</v>
      </c>
      <c r="P316" s="227">
        <f t="shared" ref="P316:P337" si="117">+O316+N316</f>
        <v>19910</v>
      </c>
      <c r="R316" s="158"/>
      <c r="S316" s="158"/>
      <c r="T316" s="158"/>
      <c r="U316" s="158"/>
      <c r="V316" s="158"/>
    </row>
    <row r="317" spans="1:22" ht="14.1" customHeight="1" x14ac:dyDescent="0.25">
      <c r="A317" s="44"/>
      <c r="B317" s="51" t="s">
        <v>149</v>
      </c>
      <c r="C317" s="52" t="s">
        <v>150</v>
      </c>
      <c r="D317" s="21">
        <f>+D318+D319+D320+D321+D332+D333+D334+D335+D336+D337+D338</f>
        <v>99688</v>
      </c>
      <c r="E317" s="156">
        <f>+E318+E320+E321+E332+E333+E334+E335+E336+E337+E338</f>
        <v>94200</v>
      </c>
      <c r="F317" s="21">
        <f>+F318+F320+F321+F332+F333+F334+F335+F336+F337+F338</f>
        <v>0</v>
      </c>
      <c r="G317" s="289">
        <v>0</v>
      </c>
      <c r="H317" s="160">
        <f t="shared" si="114"/>
        <v>107200</v>
      </c>
      <c r="I317" s="211">
        <f>+I318+I320+I321+I332+I333+I334+I335+I336+I337+I338</f>
        <v>13000</v>
      </c>
      <c r="J317" s="190">
        <f>+J318+J319+J320+J321+J332+J333+J334+J335+J336+J337+J338</f>
        <v>-5000</v>
      </c>
      <c r="K317" s="190">
        <f t="shared" ref="K317:M317" si="118">+K318+K319+K320+K321+K332+K333+K334+K335+K336+K337+K338</f>
        <v>0</v>
      </c>
      <c r="L317" s="190">
        <f>+L318+L319+L320+L321+L332+L333+L334+L335+L336+L337+L338</f>
        <v>102200</v>
      </c>
      <c r="M317" s="190">
        <f t="shared" si="118"/>
        <v>78462.75</v>
      </c>
      <c r="N317" s="376">
        <f>+N318+N319+N320+N321+N332+N333+N334+N335+N336+N337+N338</f>
        <v>58300</v>
      </c>
      <c r="O317" s="227">
        <f>+O318+O319+O320+O321+O332+O333+O334+O335+O336+O337+O338</f>
        <v>3800</v>
      </c>
      <c r="P317" s="227">
        <f t="shared" si="117"/>
        <v>62100</v>
      </c>
      <c r="Q317" s="174"/>
      <c r="R317" s="158"/>
      <c r="S317" s="158"/>
      <c r="T317" s="158"/>
      <c r="U317" s="158"/>
      <c r="V317" s="158"/>
    </row>
    <row r="318" spans="1:22" ht="14.1" customHeight="1" x14ac:dyDescent="0.25">
      <c r="A318" s="44"/>
      <c r="B318" s="45" t="s">
        <v>151</v>
      </c>
      <c r="C318" s="46" t="s">
        <v>162</v>
      </c>
      <c r="D318" s="20">
        <v>330</v>
      </c>
      <c r="E318" s="160">
        <v>700</v>
      </c>
      <c r="F318" s="20"/>
      <c r="G318" s="289">
        <v>0</v>
      </c>
      <c r="H318" s="160">
        <f t="shared" si="114"/>
        <v>700</v>
      </c>
      <c r="I318" s="213"/>
      <c r="J318" s="161"/>
      <c r="K318" s="161"/>
      <c r="L318" s="161">
        <v>700</v>
      </c>
      <c r="M318" s="161">
        <v>317</v>
      </c>
      <c r="N318" s="378">
        <v>200</v>
      </c>
      <c r="O318" s="232"/>
      <c r="P318" s="229">
        <f t="shared" si="117"/>
        <v>200</v>
      </c>
      <c r="Q318" s="174"/>
      <c r="R318" s="158"/>
      <c r="S318" s="158"/>
      <c r="T318" s="158"/>
      <c r="U318" s="158"/>
      <c r="V318" s="158"/>
    </row>
    <row r="319" spans="1:22" ht="14.1" customHeight="1" x14ac:dyDescent="0.25">
      <c r="A319" s="44"/>
      <c r="B319" s="45">
        <v>5503</v>
      </c>
      <c r="C319" s="46" t="s">
        <v>153</v>
      </c>
      <c r="D319" s="20">
        <v>586</v>
      </c>
      <c r="E319" s="160"/>
      <c r="F319" s="20"/>
      <c r="G319" s="289"/>
      <c r="H319" s="160">
        <f t="shared" si="114"/>
        <v>0</v>
      </c>
      <c r="I319" s="213"/>
      <c r="J319" s="161"/>
      <c r="K319" s="161"/>
      <c r="L319" s="161"/>
      <c r="M319" s="161">
        <v>144</v>
      </c>
      <c r="N319" s="378">
        <v>0</v>
      </c>
      <c r="O319" s="232"/>
      <c r="P319" s="229">
        <f t="shared" si="117"/>
        <v>0</v>
      </c>
      <c r="Q319" s="174"/>
      <c r="R319" s="158"/>
      <c r="S319" s="158"/>
      <c r="T319" s="158"/>
      <c r="U319" s="158"/>
      <c r="V319" s="158"/>
    </row>
    <row r="320" spans="1:22" ht="14.1" customHeight="1" x14ac:dyDescent="0.25">
      <c r="A320" s="44"/>
      <c r="B320" s="45" t="s">
        <v>154</v>
      </c>
      <c r="C320" s="46" t="s">
        <v>165</v>
      </c>
      <c r="D320" s="20">
        <v>442</v>
      </c>
      <c r="E320" s="160">
        <v>1900</v>
      </c>
      <c r="F320" s="20"/>
      <c r="G320" s="289">
        <v>0</v>
      </c>
      <c r="H320" s="160">
        <f t="shared" si="114"/>
        <v>1900</v>
      </c>
      <c r="I320" s="213"/>
      <c r="J320" s="161"/>
      <c r="K320" s="161"/>
      <c r="L320" s="161">
        <v>1900</v>
      </c>
      <c r="M320" s="161">
        <v>453</v>
      </c>
      <c r="N320" s="378">
        <v>0</v>
      </c>
      <c r="O320" s="232"/>
      <c r="P320" s="229">
        <f t="shared" si="117"/>
        <v>0</v>
      </c>
      <c r="Q320" s="174"/>
      <c r="R320" s="158"/>
      <c r="S320" s="158"/>
      <c r="T320" s="158"/>
      <c r="U320" s="158"/>
      <c r="V320" s="158"/>
    </row>
    <row r="321" spans="1:22" ht="14.1" customHeight="1" x14ac:dyDescent="0.25">
      <c r="A321" s="44"/>
      <c r="B321" s="45" t="s">
        <v>166</v>
      </c>
      <c r="C321" s="46" t="s">
        <v>274</v>
      </c>
      <c r="D321" s="20">
        <f>SUM(D322:D331)</f>
        <v>63901</v>
      </c>
      <c r="E321" s="160">
        <f t="shared" ref="E321" si="119">SUM(E322:E330)</f>
        <v>47100</v>
      </c>
      <c r="F321" s="20">
        <f>+F322+F323+F324+F325+F326+F327+F328+F329+F330</f>
        <v>0</v>
      </c>
      <c r="G321" s="289"/>
      <c r="H321" s="160">
        <f t="shared" si="114"/>
        <v>52100</v>
      </c>
      <c r="I321" s="213">
        <v>5000</v>
      </c>
      <c r="J321" s="161">
        <f>SUM(J322:J331)</f>
        <v>0</v>
      </c>
      <c r="K321" s="161"/>
      <c r="L321" s="161">
        <v>52100</v>
      </c>
      <c r="M321" s="161">
        <f>+M322+M323+M324+M325+M326+M327+M328+M329+M330+M331</f>
        <v>45145.93</v>
      </c>
      <c r="N321" s="384">
        <f>SUM(N322:N331)</f>
        <v>58100</v>
      </c>
      <c r="O321" s="229"/>
      <c r="P321" s="229">
        <f t="shared" si="117"/>
        <v>58100</v>
      </c>
      <c r="Q321" s="174"/>
      <c r="R321" s="158"/>
      <c r="S321" s="158"/>
      <c r="T321" s="158"/>
      <c r="U321" s="158"/>
      <c r="V321" s="158"/>
    </row>
    <row r="322" spans="1:22" ht="14.1" customHeight="1" x14ac:dyDescent="0.3">
      <c r="A322" s="44"/>
      <c r="B322" s="45"/>
      <c r="C322" s="106" t="s">
        <v>276</v>
      </c>
      <c r="D322" s="107">
        <v>28535</v>
      </c>
      <c r="E322" s="179">
        <v>25000</v>
      </c>
      <c r="F322" s="56"/>
      <c r="G322" s="289">
        <v>0</v>
      </c>
      <c r="H322" s="160">
        <f t="shared" si="114"/>
        <v>25000</v>
      </c>
      <c r="I322" s="213"/>
      <c r="J322" s="161"/>
      <c r="K322" s="161"/>
      <c r="L322" s="401">
        <v>0</v>
      </c>
      <c r="M322" s="402">
        <v>14545.09</v>
      </c>
      <c r="N322" s="381">
        <v>30000</v>
      </c>
      <c r="O322" s="393"/>
      <c r="P322" s="246">
        <f t="shared" si="117"/>
        <v>30000</v>
      </c>
      <c r="Q322" s="174"/>
      <c r="R322" s="158"/>
      <c r="S322" s="158"/>
      <c r="T322" s="158"/>
      <c r="U322" s="158"/>
      <c r="V322" s="158"/>
    </row>
    <row r="323" spans="1:22" ht="14.1" customHeight="1" x14ac:dyDescent="0.3">
      <c r="A323" s="44"/>
      <c r="B323" s="45"/>
      <c r="C323" s="106" t="s">
        <v>277</v>
      </c>
      <c r="D323" s="107">
        <v>6290</v>
      </c>
      <c r="E323" s="179">
        <v>7500</v>
      </c>
      <c r="F323" s="56"/>
      <c r="G323" s="289"/>
      <c r="H323" s="160">
        <f t="shared" si="114"/>
        <v>7500</v>
      </c>
      <c r="I323" s="213"/>
      <c r="J323" s="161"/>
      <c r="K323" s="161"/>
      <c r="L323" s="401">
        <v>0</v>
      </c>
      <c r="M323" s="402">
        <v>4457.45</v>
      </c>
      <c r="N323" s="381">
        <v>7500</v>
      </c>
      <c r="O323" s="393"/>
      <c r="P323" s="246">
        <f t="shared" si="117"/>
        <v>7500</v>
      </c>
      <c r="Q323" s="174"/>
      <c r="R323" s="158"/>
      <c r="S323" s="158"/>
      <c r="T323" s="158"/>
      <c r="U323" s="158"/>
      <c r="V323" s="158"/>
    </row>
    <row r="324" spans="1:22" ht="14.1" customHeight="1" x14ac:dyDescent="0.25">
      <c r="A324" s="44"/>
      <c r="B324" s="45"/>
      <c r="C324" s="106" t="s">
        <v>278</v>
      </c>
      <c r="D324" s="107">
        <v>5717</v>
      </c>
      <c r="E324" s="179">
        <v>6000</v>
      </c>
      <c r="F324" s="20"/>
      <c r="G324" s="289"/>
      <c r="H324" s="160">
        <f t="shared" si="114"/>
        <v>6000</v>
      </c>
      <c r="I324" s="213"/>
      <c r="J324" s="161"/>
      <c r="K324" s="161"/>
      <c r="L324" s="401">
        <v>0</v>
      </c>
      <c r="M324" s="402">
        <v>2957.87</v>
      </c>
      <c r="N324" s="385">
        <v>6000</v>
      </c>
      <c r="O324" s="395"/>
      <c r="P324" s="246">
        <f t="shared" si="117"/>
        <v>6000</v>
      </c>
      <c r="Q324" s="174"/>
      <c r="R324" s="158"/>
      <c r="S324" s="158"/>
      <c r="T324" s="158"/>
      <c r="U324" s="158"/>
      <c r="V324" s="158"/>
    </row>
    <row r="325" spans="1:22" ht="14.1" customHeight="1" x14ac:dyDescent="0.25">
      <c r="A325" s="44"/>
      <c r="B325" s="45"/>
      <c r="C325" s="106" t="s">
        <v>279</v>
      </c>
      <c r="D325" s="107">
        <v>6696</v>
      </c>
      <c r="E325" s="179">
        <v>3000</v>
      </c>
      <c r="F325" s="20"/>
      <c r="G325" s="289"/>
      <c r="H325" s="160">
        <f t="shared" si="114"/>
        <v>3000</v>
      </c>
      <c r="I325" s="213"/>
      <c r="J325" s="161"/>
      <c r="K325" s="161"/>
      <c r="L325" s="401">
        <v>0</v>
      </c>
      <c r="M325" s="402">
        <v>3882.31</v>
      </c>
      <c r="N325" s="385">
        <v>3000</v>
      </c>
      <c r="O325" s="395"/>
      <c r="P325" s="246">
        <f t="shared" si="117"/>
        <v>3000</v>
      </c>
      <c r="Q325" s="174"/>
      <c r="R325" s="158"/>
      <c r="S325" s="158"/>
      <c r="T325" s="158"/>
      <c r="U325" s="158"/>
      <c r="V325" s="158"/>
    </row>
    <row r="326" spans="1:22" ht="14.1" customHeight="1" x14ac:dyDescent="0.25">
      <c r="A326" s="44"/>
      <c r="B326" s="45"/>
      <c r="C326" s="106" t="s">
        <v>280</v>
      </c>
      <c r="D326" s="107">
        <v>3070</v>
      </c>
      <c r="E326" s="179">
        <v>3500</v>
      </c>
      <c r="F326" s="20"/>
      <c r="G326" s="289"/>
      <c r="H326" s="160">
        <f t="shared" si="114"/>
        <v>3500</v>
      </c>
      <c r="I326" s="213"/>
      <c r="J326" s="161"/>
      <c r="K326" s="161"/>
      <c r="L326" s="401">
        <v>0</v>
      </c>
      <c r="M326" s="402">
        <v>6202.8</v>
      </c>
      <c r="N326" s="385">
        <v>3500</v>
      </c>
      <c r="O326" s="395"/>
      <c r="P326" s="246">
        <f t="shared" si="117"/>
        <v>3500</v>
      </c>
      <c r="Q326" s="174"/>
      <c r="R326" s="158"/>
      <c r="S326" s="158"/>
      <c r="T326" s="158"/>
      <c r="U326" s="158"/>
      <c r="V326" s="158"/>
    </row>
    <row r="327" spans="1:22" ht="14.1" customHeight="1" x14ac:dyDescent="0.25">
      <c r="A327" s="44"/>
      <c r="B327" s="45"/>
      <c r="C327" s="106" t="s">
        <v>281</v>
      </c>
      <c r="D327" s="107">
        <v>779</v>
      </c>
      <c r="E327" s="179">
        <v>350</v>
      </c>
      <c r="F327" s="20"/>
      <c r="G327" s="289"/>
      <c r="H327" s="160">
        <f t="shared" si="114"/>
        <v>350</v>
      </c>
      <c r="I327" s="213"/>
      <c r="J327" s="161"/>
      <c r="K327" s="161"/>
      <c r="L327" s="401">
        <v>0</v>
      </c>
      <c r="M327" s="402">
        <v>934.41</v>
      </c>
      <c r="N327" s="385">
        <v>350</v>
      </c>
      <c r="O327" s="395"/>
      <c r="P327" s="246">
        <f t="shared" si="117"/>
        <v>350</v>
      </c>
      <c r="Q327" s="174"/>
      <c r="R327" s="158"/>
      <c r="S327" s="158"/>
      <c r="T327" s="158"/>
      <c r="U327" s="158"/>
      <c r="V327" s="158"/>
    </row>
    <row r="328" spans="1:22" ht="14.1" customHeight="1" x14ac:dyDescent="0.25">
      <c r="A328" s="44"/>
      <c r="B328" s="45"/>
      <c r="C328" s="106" t="s">
        <v>282</v>
      </c>
      <c r="D328" s="107">
        <v>1991</v>
      </c>
      <c r="E328" s="179">
        <v>1200</v>
      </c>
      <c r="F328" s="56"/>
      <c r="G328" s="289"/>
      <c r="H328" s="160">
        <f t="shared" si="114"/>
        <v>1200</v>
      </c>
      <c r="I328" s="213"/>
      <c r="J328" s="161"/>
      <c r="K328" s="161"/>
      <c r="L328" s="210"/>
      <c r="M328" s="210">
        <v>1314</v>
      </c>
      <c r="N328" s="385">
        <v>1200</v>
      </c>
      <c r="O328" s="395"/>
      <c r="P328" s="246">
        <f t="shared" si="117"/>
        <v>1200</v>
      </c>
      <c r="Q328" s="174"/>
      <c r="R328" s="158"/>
      <c r="S328" s="158"/>
      <c r="T328" s="158"/>
      <c r="U328" s="158"/>
      <c r="V328" s="158"/>
    </row>
    <row r="329" spans="1:22" ht="14.1" customHeight="1" x14ac:dyDescent="0.25">
      <c r="A329" s="44"/>
      <c r="B329" s="45"/>
      <c r="C329" s="106" t="s">
        <v>283</v>
      </c>
      <c r="D329" s="107">
        <v>9595</v>
      </c>
      <c r="E329" s="179">
        <v>0</v>
      </c>
      <c r="F329" s="20"/>
      <c r="G329" s="289">
        <f t="shared" si="105"/>
        <v>0</v>
      </c>
      <c r="H329" s="160">
        <f t="shared" si="114"/>
        <v>0</v>
      </c>
      <c r="I329" s="213"/>
      <c r="J329" s="161"/>
      <c r="K329" s="161"/>
      <c r="L329" s="210"/>
      <c r="M329" s="210">
        <v>10285</v>
      </c>
      <c r="N329" s="385">
        <v>6000</v>
      </c>
      <c r="O329" s="395"/>
      <c r="P329" s="246">
        <f t="shared" si="117"/>
        <v>6000</v>
      </c>
      <c r="Q329" s="174"/>
      <c r="R329" s="158"/>
      <c r="S329" s="158"/>
      <c r="T329" s="158"/>
      <c r="U329" s="158"/>
      <c r="V329" s="158"/>
    </row>
    <row r="330" spans="1:22" ht="14.1" customHeight="1" x14ac:dyDescent="0.25">
      <c r="A330" s="44"/>
      <c r="B330" s="45"/>
      <c r="C330" s="106" t="s">
        <v>284</v>
      </c>
      <c r="D330" s="107">
        <v>940</v>
      </c>
      <c r="E330" s="179">
        <v>550</v>
      </c>
      <c r="F330" s="20"/>
      <c r="G330" s="289"/>
      <c r="H330" s="160">
        <f t="shared" si="114"/>
        <v>550</v>
      </c>
      <c r="I330" s="213"/>
      <c r="J330" s="161"/>
      <c r="K330" s="161"/>
      <c r="L330" s="210"/>
      <c r="M330" s="210">
        <v>567</v>
      </c>
      <c r="N330" s="385">
        <v>550</v>
      </c>
      <c r="O330" s="395"/>
      <c r="P330" s="246">
        <f t="shared" si="117"/>
        <v>550</v>
      </c>
      <c r="Q330" s="174"/>
      <c r="R330" s="158"/>
      <c r="S330" s="158"/>
      <c r="T330" s="158"/>
      <c r="U330" s="158"/>
      <c r="V330" s="158"/>
    </row>
    <row r="331" spans="1:22" ht="14.1" customHeight="1" x14ac:dyDescent="0.25">
      <c r="A331" s="44"/>
      <c r="B331" s="45"/>
      <c r="C331" s="106" t="s">
        <v>285</v>
      </c>
      <c r="D331" s="107">
        <v>288</v>
      </c>
      <c r="E331" s="179"/>
      <c r="F331" s="20"/>
      <c r="G331" s="289"/>
      <c r="H331" s="160"/>
      <c r="I331" s="213"/>
      <c r="J331" s="161"/>
      <c r="K331" s="161"/>
      <c r="L331" s="210"/>
      <c r="M331" s="210"/>
      <c r="N331" s="385"/>
      <c r="O331" s="395"/>
      <c r="P331" s="246">
        <f t="shared" si="117"/>
        <v>0</v>
      </c>
      <c r="Q331" s="174"/>
      <c r="R331" s="158"/>
      <c r="S331" s="158"/>
      <c r="T331" s="158"/>
      <c r="U331" s="158"/>
      <c r="V331" s="158"/>
    </row>
    <row r="332" spans="1:22" ht="14.1" customHeight="1" x14ac:dyDescent="0.25">
      <c r="A332" s="44"/>
      <c r="B332" s="45" t="s">
        <v>176</v>
      </c>
      <c r="C332" s="46" t="s">
        <v>177</v>
      </c>
      <c r="D332" s="20">
        <v>6983</v>
      </c>
      <c r="E332" s="160">
        <v>12000</v>
      </c>
      <c r="F332" s="56"/>
      <c r="G332" s="289"/>
      <c r="H332" s="160">
        <f t="shared" si="114"/>
        <v>12000</v>
      </c>
      <c r="I332" s="213"/>
      <c r="J332" s="161"/>
      <c r="K332" s="161"/>
      <c r="L332" s="161">
        <v>12000</v>
      </c>
      <c r="M332" s="161">
        <v>5195.7299999999996</v>
      </c>
      <c r="N332" s="375">
        <v>0</v>
      </c>
      <c r="O332" s="79"/>
      <c r="P332" s="229">
        <f t="shared" si="117"/>
        <v>0</v>
      </c>
      <c r="Q332" s="174"/>
      <c r="R332" s="158"/>
      <c r="S332" s="158"/>
      <c r="T332" s="158"/>
      <c r="U332" s="158"/>
      <c r="V332" s="158"/>
    </row>
    <row r="333" spans="1:22" ht="14.1" customHeight="1" x14ac:dyDescent="0.25">
      <c r="A333" s="44"/>
      <c r="B333" s="45" t="s">
        <v>178</v>
      </c>
      <c r="C333" s="46" t="s">
        <v>158</v>
      </c>
      <c r="D333" s="20">
        <v>1288</v>
      </c>
      <c r="E333" s="160">
        <v>700</v>
      </c>
      <c r="F333" s="20"/>
      <c r="G333" s="289"/>
      <c r="H333" s="160">
        <f t="shared" si="114"/>
        <v>700</v>
      </c>
      <c r="I333" s="213"/>
      <c r="J333" s="161"/>
      <c r="K333" s="161"/>
      <c r="L333" s="161">
        <v>700</v>
      </c>
      <c r="M333" s="161">
        <v>267.64</v>
      </c>
      <c r="N333" s="375">
        <v>0</v>
      </c>
      <c r="O333" s="79">
        <v>3800</v>
      </c>
      <c r="P333" s="229">
        <f t="shared" si="117"/>
        <v>3800</v>
      </c>
      <c r="Q333" s="174"/>
      <c r="R333" s="158"/>
      <c r="S333" s="158"/>
      <c r="T333" s="158"/>
      <c r="U333" s="158"/>
      <c r="V333" s="158"/>
    </row>
    <row r="334" spans="1:22" ht="14.1" customHeight="1" x14ac:dyDescent="0.25">
      <c r="A334" s="44"/>
      <c r="B334" s="45" t="s">
        <v>179</v>
      </c>
      <c r="C334" s="46" t="s">
        <v>180</v>
      </c>
      <c r="D334" s="20">
        <v>699</v>
      </c>
      <c r="E334" s="160">
        <v>2000</v>
      </c>
      <c r="F334" s="20"/>
      <c r="G334" s="289"/>
      <c r="H334" s="160">
        <f t="shared" si="114"/>
        <v>10000</v>
      </c>
      <c r="I334" s="213">
        <v>8000</v>
      </c>
      <c r="J334" s="161"/>
      <c r="K334" s="161"/>
      <c r="L334" s="161">
        <v>10000</v>
      </c>
      <c r="M334" s="161">
        <v>5794</v>
      </c>
      <c r="N334" s="375">
        <v>0</v>
      </c>
      <c r="O334" s="79"/>
      <c r="P334" s="229">
        <f t="shared" si="117"/>
        <v>0</v>
      </c>
      <c r="Q334" s="174"/>
      <c r="R334" s="158"/>
      <c r="S334" s="158"/>
      <c r="T334" s="158"/>
      <c r="U334" s="158"/>
      <c r="V334" s="158"/>
    </row>
    <row r="335" spans="1:22" ht="14.1" customHeight="1" x14ac:dyDescent="0.25">
      <c r="A335" s="44"/>
      <c r="B335" s="45">
        <v>5516</v>
      </c>
      <c r="C335" s="61" t="s">
        <v>286</v>
      </c>
      <c r="D335" s="20">
        <v>3711</v>
      </c>
      <c r="E335" s="160">
        <v>3000</v>
      </c>
      <c r="F335" s="20"/>
      <c r="G335" s="289"/>
      <c r="H335" s="160">
        <f t="shared" si="114"/>
        <v>3000</v>
      </c>
      <c r="I335" s="213"/>
      <c r="J335" s="161"/>
      <c r="K335" s="161"/>
      <c r="L335" s="161">
        <v>3000</v>
      </c>
      <c r="M335" s="161">
        <v>1293.58</v>
      </c>
      <c r="N335" s="375">
        <v>0</v>
      </c>
      <c r="O335" s="79"/>
      <c r="P335" s="229">
        <f t="shared" si="117"/>
        <v>0</v>
      </c>
      <c r="Q335" s="174"/>
      <c r="R335" s="158"/>
      <c r="S335" s="158"/>
      <c r="T335" s="158"/>
      <c r="U335" s="158"/>
      <c r="V335" s="158"/>
    </row>
    <row r="336" spans="1:22" ht="14.1" customHeight="1" x14ac:dyDescent="0.25">
      <c r="A336" s="44"/>
      <c r="B336" s="45">
        <v>5522</v>
      </c>
      <c r="C336" s="46" t="s">
        <v>184</v>
      </c>
      <c r="D336" s="20">
        <v>21</v>
      </c>
      <c r="E336" s="160">
        <v>300</v>
      </c>
      <c r="F336" s="20"/>
      <c r="G336" s="289"/>
      <c r="H336" s="160">
        <f t="shared" si="114"/>
        <v>300</v>
      </c>
      <c r="I336" s="213"/>
      <c r="J336" s="161"/>
      <c r="K336" s="161"/>
      <c r="L336" s="161">
        <v>300</v>
      </c>
      <c r="M336" s="161">
        <v>18.84</v>
      </c>
      <c r="N336" s="375">
        <v>0</v>
      </c>
      <c r="O336" s="79"/>
      <c r="P336" s="229">
        <f t="shared" si="117"/>
        <v>0</v>
      </c>
      <c r="Q336" s="174"/>
      <c r="R336" s="158"/>
      <c r="S336" s="158"/>
      <c r="T336" s="158"/>
      <c r="U336" s="158"/>
      <c r="V336" s="436"/>
    </row>
    <row r="337" spans="1:22" ht="14.1" customHeight="1" x14ac:dyDescent="0.25">
      <c r="A337" s="44"/>
      <c r="B337" s="45" t="s">
        <v>185</v>
      </c>
      <c r="C337" s="46" t="s">
        <v>186</v>
      </c>
      <c r="D337" s="20">
        <v>697</v>
      </c>
      <c r="E337" s="160">
        <v>1500</v>
      </c>
      <c r="F337" s="20"/>
      <c r="G337" s="289"/>
      <c r="H337" s="160">
        <f t="shared" si="114"/>
        <v>1500</v>
      </c>
      <c r="I337" s="213"/>
      <c r="J337" s="161"/>
      <c r="K337" s="161"/>
      <c r="L337" s="161">
        <v>1500</v>
      </c>
      <c r="M337" s="161">
        <v>5360.82</v>
      </c>
      <c r="N337" s="375">
        <v>0</v>
      </c>
      <c r="O337" s="79"/>
      <c r="P337" s="229">
        <f t="shared" si="117"/>
        <v>0</v>
      </c>
      <c r="Q337" s="174"/>
      <c r="R337" s="158"/>
      <c r="S337" s="158"/>
      <c r="T337" s="158"/>
      <c r="U337" s="158"/>
      <c r="V337" s="158"/>
    </row>
    <row r="338" spans="1:22" ht="14.1" customHeight="1" x14ac:dyDescent="0.25">
      <c r="A338" s="44"/>
      <c r="B338" s="45" t="s">
        <v>209</v>
      </c>
      <c r="C338" s="46" t="s">
        <v>159</v>
      </c>
      <c r="D338" s="20">
        <v>21030</v>
      </c>
      <c r="E338" s="160">
        <v>25000</v>
      </c>
      <c r="F338" s="20"/>
      <c r="G338" s="289"/>
      <c r="H338" s="160">
        <f t="shared" si="114"/>
        <v>25000</v>
      </c>
      <c r="I338" s="213"/>
      <c r="J338" s="161">
        <v>-5000</v>
      </c>
      <c r="K338" s="161"/>
      <c r="L338" s="161">
        <v>20000</v>
      </c>
      <c r="M338" s="161">
        <v>14472.21</v>
      </c>
      <c r="N338" s="375">
        <v>0</v>
      </c>
      <c r="O338" s="79"/>
      <c r="P338" s="79"/>
      <c r="Q338" s="174"/>
      <c r="R338" s="158"/>
      <c r="S338" s="158"/>
      <c r="T338" s="158"/>
      <c r="U338" s="158"/>
      <c r="V338" s="158"/>
    </row>
    <row r="339" spans="1:22" ht="14.1" customHeight="1" x14ac:dyDescent="0.25">
      <c r="A339" s="240" t="s">
        <v>287</v>
      </c>
      <c r="B339" s="70"/>
      <c r="C339" s="71" t="s">
        <v>713</v>
      </c>
      <c r="D339" s="81"/>
      <c r="E339" s="81"/>
      <c r="F339" s="81"/>
      <c r="G339" s="208"/>
      <c r="H339" s="81"/>
      <c r="I339" s="254"/>
      <c r="J339" s="77"/>
      <c r="K339" s="77"/>
      <c r="L339" s="77"/>
      <c r="M339" s="77"/>
      <c r="N339" s="374">
        <f>+N340+N341</f>
        <v>294935</v>
      </c>
      <c r="O339" s="80">
        <f>+O340+O341</f>
        <v>0</v>
      </c>
      <c r="P339" s="80">
        <f>+O339+N339</f>
        <v>294935</v>
      </c>
      <c r="Q339" s="174"/>
      <c r="R339" s="173"/>
      <c r="S339" s="158"/>
      <c r="T339" s="158"/>
      <c r="U339" s="158"/>
      <c r="V339" s="158"/>
    </row>
    <row r="340" spans="1:22" ht="14.1" customHeight="1" x14ac:dyDescent="0.25">
      <c r="A340" s="44"/>
      <c r="B340" s="51" t="s">
        <v>147</v>
      </c>
      <c r="C340" s="52" t="s">
        <v>148</v>
      </c>
      <c r="D340" s="20"/>
      <c r="E340" s="160"/>
      <c r="F340" s="20"/>
      <c r="G340" s="20"/>
      <c r="H340" s="160"/>
      <c r="I340" s="213"/>
      <c r="J340" s="161"/>
      <c r="K340" s="161"/>
      <c r="L340" s="161"/>
      <c r="M340" s="161"/>
      <c r="N340" s="375">
        <v>239635</v>
      </c>
      <c r="O340" s="79">
        <v>0</v>
      </c>
      <c r="P340" s="227">
        <f t="shared" ref="P340:P350" si="120">+O340+N340</f>
        <v>239635</v>
      </c>
      <c r="Q340" s="174"/>
      <c r="R340" s="158"/>
      <c r="S340" s="158"/>
      <c r="T340" s="158"/>
      <c r="U340" s="158"/>
      <c r="V340" s="158"/>
    </row>
    <row r="341" spans="1:22" ht="14.1" customHeight="1" x14ac:dyDescent="0.25">
      <c r="A341" s="44"/>
      <c r="B341" s="51" t="s">
        <v>149</v>
      </c>
      <c r="C341" s="52" t="s">
        <v>150</v>
      </c>
      <c r="D341" s="20"/>
      <c r="E341" s="160"/>
      <c r="F341" s="20"/>
      <c r="G341" s="20"/>
      <c r="H341" s="160"/>
      <c r="I341" s="213"/>
      <c r="J341" s="161"/>
      <c r="K341" s="161"/>
      <c r="L341" s="161"/>
      <c r="M341" s="161"/>
      <c r="N341" s="375">
        <f>SUM(N342:N350)</f>
        <v>55300</v>
      </c>
      <c r="O341" s="375">
        <f>+O342+O343+O344+O345+O346+O347+O348+O349+O350</f>
        <v>0</v>
      </c>
      <c r="P341" s="227">
        <f t="shared" si="120"/>
        <v>55300</v>
      </c>
      <c r="Q341" s="174"/>
      <c r="R341" s="158"/>
      <c r="S341" s="158"/>
      <c r="T341" s="158"/>
      <c r="U341" s="158"/>
      <c r="V341" s="158"/>
    </row>
    <row r="342" spans="1:22" ht="14.1" customHeight="1" x14ac:dyDescent="0.25">
      <c r="A342" s="44"/>
      <c r="B342" s="45" t="s">
        <v>151</v>
      </c>
      <c r="C342" s="46" t="s">
        <v>162</v>
      </c>
      <c r="D342" s="20"/>
      <c r="E342" s="160"/>
      <c r="F342" s="20"/>
      <c r="G342" s="20"/>
      <c r="H342" s="160"/>
      <c r="I342" s="213"/>
      <c r="J342" s="161"/>
      <c r="K342" s="161"/>
      <c r="L342" s="161"/>
      <c r="M342" s="161"/>
      <c r="N342" s="375">
        <v>700</v>
      </c>
      <c r="O342" s="79"/>
      <c r="P342" s="229">
        <f t="shared" si="120"/>
        <v>700</v>
      </c>
      <c r="Q342" s="174"/>
      <c r="R342" s="158"/>
      <c r="S342" s="158"/>
      <c r="T342" s="158"/>
      <c r="U342" s="158"/>
      <c r="V342" s="158"/>
    </row>
    <row r="343" spans="1:22" ht="14.1" customHeight="1" x14ac:dyDescent="0.25">
      <c r="A343" s="44"/>
      <c r="B343" s="45">
        <v>5503</v>
      </c>
      <c r="C343" s="46" t="s">
        <v>153</v>
      </c>
      <c r="D343" s="20"/>
      <c r="E343" s="160"/>
      <c r="F343" s="20"/>
      <c r="G343" s="20"/>
      <c r="H343" s="160"/>
      <c r="I343" s="213"/>
      <c r="J343" s="161"/>
      <c r="K343" s="161"/>
      <c r="L343" s="161"/>
      <c r="M343" s="161"/>
      <c r="N343" s="375">
        <v>0</v>
      </c>
      <c r="O343" s="79">
        <v>2000</v>
      </c>
      <c r="P343" s="229">
        <f t="shared" si="120"/>
        <v>2000</v>
      </c>
      <c r="Q343" s="174"/>
      <c r="R343" s="158"/>
      <c r="S343" s="158"/>
      <c r="T343" s="158"/>
      <c r="U343" s="158"/>
      <c r="V343" s="158"/>
    </row>
    <row r="344" spans="1:22" ht="14.1" customHeight="1" x14ac:dyDescent="0.25">
      <c r="A344" s="44"/>
      <c r="B344" s="45" t="s">
        <v>154</v>
      </c>
      <c r="C344" s="46" t="s">
        <v>165</v>
      </c>
      <c r="D344" s="20"/>
      <c r="E344" s="160"/>
      <c r="F344" s="20"/>
      <c r="G344" s="20"/>
      <c r="H344" s="160"/>
      <c r="I344" s="213"/>
      <c r="J344" s="161"/>
      <c r="K344" s="161"/>
      <c r="L344" s="161"/>
      <c r="M344" s="161"/>
      <c r="N344" s="375">
        <v>1900</v>
      </c>
      <c r="O344" s="79"/>
      <c r="P344" s="229">
        <f t="shared" si="120"/>
        <v>1900</v>
      </c>
      <c r="Q344" s="174"/>
      <c r="R344" s="158"/>
      <c r="S344" s="158"/>
      <c r="T344" s="158"/>
      <c r="U344" s="158"/>
      <c r="V344" s="158"/>
    </row>
    <row r="345" spans="1:22" ht="14.1" customHeight="1" x14ac:dyDescent="0.25">
      <c r="A345" s="44"/>
      <c r="B345" s="45" t="s">
        <v>176</v>
      </c>
      <c r="C345" s="46" t="s">
        <v>177</v>
      </c>
      <c r="D345" s="20"/>
      <c r="E345" s="160"/>
      <c r="F345" s="20"/>
      <c r="G345" s="20"/>
      <c r="H345" s="160"/>
      <c r="I345" s="213"/>
      <c r="J345" s="161"/>
      <c r="K345" s="161"/>
      <c r="L345" s="161"/>
      <c r="M345" s="161"/>
      <c r="N345" s="375">
        <v>12000</v>
      </c>
      <c r="O345" s="79"/>
      <c r="P345" s="229">
        <f t="shared" si="120"/>
        <v>12000</v>
      </c>
      <c r="Q345" s="174"/>
      <c r="R345" s="158"/>
      <c r="S345" s="158"/>
      <c r="T345" s="158"/>
      <c r="U345" s="158"/>
      <c r="V345" s="158"/>
    </row>
    <row r="346" spans="1:22" ht="14.1" customHeight="1" x14ac:dyDescent="0.25">
      <c r="A346" s="44"/>
      <c r="B346" s="45" t="s">
        <v>178</v>
      </c>
      <c r="C346" s="46" t="s">
        <v>158</v>
      </c>
      <c r="D346" s="20"/>
      <c r="E346" s="160"/>
      <c r="F346" s="20"/>
      <c r="G346" s="20"/>
      <c r="H346" s="160"/>
      <c r="I346" s="213"/>
      <c r="J346" s="161"/>
      <c r="K346" s="161"/>
      <c r="L346" s="161"/>
      <c r="M346" s="161"/>
      <c r="N346" s="375">
        <v>700</v>
      </c>
      <c r="O346" s="79"/>
      <c r="P346" s="229">
        <f t="shared" si="120"/>
        <v>700</v>
      </c>
      <c r="Q346" s="174"/>
      <c r="R346" s="158"/>
      <c r="S346" s="158"/>
      <c r="T346" s="158"/>
      <c r="U346" s="158"/>
      <c r="V346" s="158"/>
    </row>
    <row r="347" spans="1:22" ht="14.1" customHeight="1" x14ac:dyDescent="0.25">
      <c r="A347" s="44"/>
      <c r="B347" s="45" t="s">
        <v>179</v>
      </c>
      <c r="C347" s="46" t="s">
        <v>180</v>
      </c>
      <c r="D347" s="20"/>
      <c r="E347" s="160"/>
      <c r="F347" s="20"/>
      <c r="G347" s="20"/>
      <c r="H347" s="160"/>
      <c r="I347" s="213"/>
      <c r="J347" s="161"/>
      <c r="K347" s="161"/>
      <c r="L347" s="161"/>
      <c r="M347" s="161"/>
      <c r="N347" s="375">
        <v>12000</v>
      </c>
      <c r="O347" s="79"/>
      <c r="P347" s="229">
        <f t="shared" si="120"/>
        <v>12000</v>
      </c>
      <c r="Q347" s="174"/>
      <c r="R347" s="158"/>
      <c r="S347" s="158"/>
      <c r="T347" s="158"/>
      <c r="U347" s="158"/>
      <c r="V347" s="158"/>
    </row>
    <row r="348" spans="1:22" ht="14.1" customHeight="1" x14ac:dyDescent="0.25">
      <c r="A348" s="44"/>
      <c r="B348" s="45">
        <v>5522</v>
      </c>
      <c r="C348" s="46" t="s">
        <v>184</v>
      </c>
      <c r="D348" s="20"/>
      <c r="E348" s="160"/>
      <c r="F348" s="20"/>
      <c r="G348" s="20"/>
      <c r="H348" s="160"/>
      <c r="I348" s="213"/>
      <c r="J348" s="161"/>
      <c r="K348" s="161"/>
      <c r="L348" s="161"/>
      <c r="M348" s="161"/>
      <c r="N348" s="375">
        <v>0</v>
      </c>
      <c r="O348" s="79"/>
      <c r="P348" s="229">
        <f t="shared" si="120"/>
        <v>0</v>
      </c>
      <c r="Q348" s="174"/>
      <c r="R348" s="158"/>
      <c r="S348" s="158"/>
      <c r="T348" s="158"/>
      <c r="U348" s="158"/>
      <c r="V348" s="158"/>
    </row>
    <row r="349" spans="1:22" ht="14.1" customHeight="1" x14ac:dyDescent="0.25">
      <c r="A349" s="44"/>
      <c r="B349" s="45" t="s">
        <v>185</v>
      </c>
      <c r="C349" s="46" t="s">
        <v>186</v>
      </c>
      <c r="D349" s="20"/>
      <c r="E349" s="160"/>
      <c r="F349" s="20"/>
      <c r="G349" s="20"/>
      <c r="H349" s="160"/>
      <c r="I349" s="213"/>
      <c r="J349" s="161"/>
      <c r="K349" s="161"/>
      <c r="L349" s="161"/>
      <c r="M349" s="161"/>
      <c r="N349" s="375">
        <v>3000</v>
      </c>
      <c r="O349" s="79"/>
      <c r="P349" s="229">
        <f t="shared" si="120"/>
        <v>3000</v>
      </c>
      <c r="Q349" s="174"/>
    </row>
    <row r="350" spans="1:22" ht="14.1" customHeight="1" x14ac:dyDescent="0.25">
      <c r="A350" s="44"/>
      <c r="B350" s="45" t="s">
        <v>209</v>
      </c>
      <c r="C350" s="46" t="s">
        <v>159</v>
      </c>
      <c r="D350" s="20"/>
      <c r="E350" s="160"/>
      <c r="F350" s="20"/>
      <c r="G350" s="20"/>
      <c r="H350" s="160"/>
      <c r="I350" s="213"/>
      <c r="J350" s="161"/>
      <c r="K350" s="161"/>
      <c r="L350" s="161"/>
      <c r="M350" s="161"/>
      <c r="N350" s="375">
        <v>25000</v>
      </c>
      <c r="O350" s="79">
        <v>-2000</v>
      </c>
      <c r="P350" s="229">
        <f t="shared" si="120"/>
        <v>23000</v>
      </c>
      <c r="Q350" s="174"/>
      <c r="R350" s="182"/>
    </row>
    <row r="351" spans="1:22" ht="14.1" customHeight="1" x14ac:dyDescent="0.25">
      <c r="A351" s="84" t="s">
        <v>288</v>
      </c>
      <c r="B351" s="70">
        <v>4521</v>
      </c>
      <c r="C351" s="71" t="s">
        <v>289</v>
      </c>
      <c r="D351" s="81">
        <v>49125</v>
      </c>
      <c r="E351" s="81">
        <v>98000</v>
      </c>
      <c r="F351" s="81">
        <v>98000</v>
      </c>
      <c r="G351" s="77">
        <v>98000</v>
      </c>
      <c r="H351" s="81">
        <v>98000</v>
      </c>
      <c r="I351" s="254"/>
      <c r="J351" s="77">
        <v>0</v>
      </c>
      <c r="K351" s="77">
        <v>-3500</v>
      </c>
      <c r="L351" s="77">
        <v>94500</v>
      </c>
      <c r="M351" s="77">
        <v>94530</v>
      </c>
      <c r="N351" s="374">
        <v>103000</v>
      </c>
      <c r="O351" s="80">
        <v>0</v>
      </c>
      <c r="P351" s="80">
        <f>+O351+N351</f>
        <v>103000</v>
      </c>
      <c r="Q351" s="174"/>
    </row>
    <row r="352" spans="1:22" ht="14.1" customHeight="1" x14ac:dyDescent="0.25">
      <c r="A352" s="84" t="s">
        <v>290</v>
      </c>
      <c r="B352" s="70"/>
      <c r="C352" s="71" t="s">
        <v>291</v>
      </c>
      <c r="D352" s="81">
        <f>+D353+D354</f>
        <v>17703</v>
      </c>
      <c r="E352" s="81">
        <f>+E353+E354</f>
        <v>24535</v>
      </c>
      <c r="F352" s="81">
        <f>+F353+F354</f>
        <v>0</v>
      </c>
      <c r="G352" s="219"/>
      <c r="H352" s="81">
        <f t="shared" si="114"/>
        <v>24535</v>
      </c>
      <c r="I352" s="254">
        <f>+I353+I354</f>
        <v>0</v>
      </c>
      <c r="J352" s="77">
        <v>0</v>
      </c>
      <c r="K352" s="77">
        <f>+K353+K354</f>
        <v>-5000</v>
      </c>
      <c r="L352" s="77">
        <f t="shared" ref="L352:M352" si="121">+L353+L354</f>
        <v>19535</v>
      </c>
      <c r="M352" s="77">
        <f t="shared" si="121"/>
        <v>13782.349999999999</v>
      </c>
      <c r="N352" s="374">
        <f>+N353+N354</f>
        <v>41490</v>
      </c>
      <c r="O352" s="80">
        <f>+O353+O354</f>
        <v>0</v>
      </c>
      <c r="P352" s="80">
        <f>+O352+N352</f>
        <v>41490</v>
      </c>
      <c r="Q352" s="174"/>
    </row>
    <row r="353" spans="1:29" ht="14.1" customHeight="1" x14ac:dyDescent="0.25">
      <c r="A353" s="103"/>
      <c r="B353" s="90">
        <v>50</v>
      </c>
      <c r="C353" s="91" t="s">
        <v>148</v>
      </c>
      <c r="D353" s="102">
        <v>4597</v>
      </c>
      <c r="E353" s="156">
        <v>4820</v>
      </c>
      <c r="F353" s="102"/>
      <c r="G353" s="289"/>
      <c r="H353" s="160">
        <f t="shared" si="114"/>
        <v>4820</v>
      </c>
      <c r="I353" s="211"/>
      <c r="J353" s="190"/>
      <c r="K353" s="190"/>
      <c r="L353">
        <v>4820</v>
      </c>
      <c r="M353">
        <v>3667.34</v>
      </c>
      <c r="N353" s="372">
        <v>20875</v>
      </c>
      <c r="O353" s="78">
        <v>0</v>
      </c>
      <c r="P353" s="227">
        <f t="shared" ref="P353:P368" si="122">+O353+N353</f>
        <v>20875</v>
      </c>
      <c r="Q353" s="174"/>
    </row>
    <row r="354" spans="1:29" ht="14.1" customHeight="1" x14ac:dyDescent="0.25">
      <c r="A354" s="103"/>
      <c r="B354" s="90">
        <v>55</v>
      </c>
      <c r="C354" s="91" t="s">
        <v>150</v>
      </c>
      <c r="D354" s="102">
        <f>+D355+D356+D364+D366+D367+D368</f>
        <v>13106</v>
      </c>
      <c r="E354" s="156">
        <f>+E355+E356+E364+E366+E367+E368</f>
        <v>19715</v>
      </c>
      <c r="F354" s="102">
        <f>+F355+F356+F364+F366+F367+F368</f>
        <v>0</v>
      </c>
      <c r="G354" s="289"/>
      <c r="H354" s="160">
        <f t="shared" si="114"/>
        <v>19715</v>
      </c>
      <c r="I354" s="211"/>
      <c r="J354" s="190"/>
      <c r="K354" s="190">
        <f>+K355+K356+K364+K365+K366+K367+K368</f>
        <v>-5000</v>
      </c>
      <c r="L354" s="190">
        <f>+L355+L356+L364+L365+L366+L367+L368</f>
        <v>14715</v>
      </c>
      <c r="M354" s="190">
        <f t="shared" ref="M354" si="123">+M355+M356+M364+M365+M366+M367+M368</f>
        <v>10115.009999999998</v>
      </c>
      <c r="N354" s="372">
        <f>+N355+N356+N364+N366+N367+N368</f>
        <v>20615</v>
      </c>
      <c r="O354" s="78">
        <f>+O355+O356+O364+O366+O367+O368</f>
        <v>0</v>
      </c>
      <c r="P354" s="227">
        <f t="shared" si="122"/>
        <v>20615</v>
      </c>
      <c r="Q354" s="174"/>
    </row>
    <row r="355" spans="1:29" ht="14.1" customHeight="1" x14ac:dyDescent="0.25">
      <c r="A355" s="103"/>
      <c r="B355" s="96">
        <v>5500</v>
      </c>
      <c r="C355" s="54" t="s">
        <v>292</v>
      </c>
      <c r="D355" s="55">
        <v>106</v>
      </c>
      <c r="E355" s="160">
        <v>150</v>
      </c>
      <c r="F355" s="55"/>
      <c r="G355" s="289"/>
      <c r="H355" s="160">
        <f t="shared" si="114"/>
        <v>150</v>
      </c>
      <c r="I355" s="213"/>
      <c r="J355" s="161"/>
      <c r="K355" s="161"/>
      <c r="L355" s="161">
        <v>150</v>
      </c>
      <c r="M355" s="161">
        <v>68</v>
      </c>
      <c r="N355" s="375">
        <v>150</v>
      </c>
      <c r="O355" s="79"/>
      <c r="P355" s="229">
        <f t="shared" si="122"/>
        <v>150</v>
      </c>
      <c r="Q355" s="174"/>
    </row>
    <row r="356" spans="1:29" ht="14.1" customHeight="1" x14ac:dyDescent="0.25">
      <c r="A356" s="103"/>
      <c r="B356" s="96">
        <v>5511</v>
      </c>
      <c r="C356" s="46" t="s">
        <v>156</v>
      </c>
      <c r="D356" s="20">
        <f>SUM(D357:D363)</f>
        <v>11791</v>
      </c>
      <c r="E356" s="160">
        <f>SUM(E357:E362)</f>
        <v>18000</v>
      </c>
      <c r="F356" s="55"/>
      <c r="G356" s="289"/>
      <c r="H356" s="160">
        <f t="shared" si="114"/>
        <v>18000</v>
      </c>
      <c r="I356" s="213"/>
      <c r="J356" s="161"/>
      <c r="K356" s="161">
        <v>-5000</v>
      </c>
      <c r="L356" s="161">
        <v>13000</v>
      </c>
      <c r="M356" s="161">
        <f>+M357+M358+M359+M360+M361+M362+M363</f>
        <v>8075.55</v>
      </c>
      <c r="N356" s="375">
        <f>+N357+N358+N359+N360+N361+N362+N363</f>
        <v>18900</v>
      </c>
      <c r="O356" s="79"/>
      <c r="P356" s="229">
        <f t="shared" si="122"/>
        <v>18900</v>
      </c>
      <c r="Q356" s="174"/>
    </row>
    <row r="357" spans="1:29" s="5" customFormat="1" ht="14.1" customHeight="1" x14ac:dyDescent="0.25">
      <c r="A357" s="187"/>
      <c r="B357" s="188"/>
      <c r="C357" s="106" t="s">
        <v>277</v>
      </c>
      <c r="D357" s="107">
        <v>8944</v>
      </c>
      <c r="E357" s="179">
        <v>12500</v>
      </c>
      <c r="F357" s="176"/>
      <c r="G357" s="292"/>
      <c r="H357" s="160">
        <f t="shared" si="114"/>
        <v>12500</v>
      </c>
      <c r="I357" s="295"/>
      <c r="J357" s="210"/>
      <c r="K357" s="210"/>
      <c r="L357" s="210"/>
      <c r="M357" s="210">
        <v>5975.25</v>
      </c>
      <c r="N357" s="385">
        <v>12500</v>
      </c>
      <c r="O357" s="395"/>
      <c r="P357" s="246">
        <f t="shared" si="122"/>
        <v>12500</v>
      </c>
      <c r="Q357" s="435"/>
      <c r="R357" s="343"/>
      <c r="S357" s="343"/>
      <c r="T357" s="343"/>
      <c r="U357" s="343"/>
      <c r="V357" s="343"/>
      <c r="W357" s="343"/>
      <c r="X357" s="343"/>
      <c r="Y357" s="343"/>
      <c r="Z357" s="343"/>
      <c r="AA357" s="343"/>
      <c r="AB357" s="343"/>
      <c r="AC357" s="343"/>
    </row>
    <row r="358" spans="1:29" s="5" customFormat="1" ht="14.1" customHeight="1" x14ac:dyDescent="0.25">
      <c r="A358" s="187"/>
      <c r="B358" s="188"/>
      <c r="C358" s="106" t="s">
        <v>278</v>
      </c>
      <c r="D358" s="107">
        <v>278</v>
      </c>
      <c r="E358" s="179">
        <v>500</v>
      </c>
      <c r="F358" s="176"/>
      <c r="G358" s="292"/>
      <c r="H358" s="160">
        <f t="shared" si="114"/>
        <v>500</v>
      </c>
      <c r="I358" s="295"/>
      <c r="J358" s="210"/>
      <c r="K358" s="210"/>
      <c r="L358" s="210"/>
      <c r="M358" s="210">
        <v>162.30000000000001</v>
      </c>
      <c r="N358" s="385">
        <v>500</v>
      </c>
      <c r="O358" s="395"/>
      <c r="P358" s="246">
        <f t="shared" si="122"/>
        <v>500</v>
      </c>
      <c r="Q358" s="435"/>
      <c r="R358" s="343"/>
      <c r="S358" s="343"/>
      <c r="T358" s="343"/>
      <c r="U358" s="343"/>
      <c r="V358" s="343"/>
      <c r="W358" s="343"/>
      <c r="X358" s="343"/>
      <c r="Y358" s="343"/>
      <c r="Z358" s="343"/>
      <c r="AA358" s="343"/>
      <c r="AB358" s="343"/>
      <c r="AC358" s="343"/>
    </row>
    <row r="359" spans="1:29" s="5" customFormat="1" ht="14.1" customHeight="1" x14ac:dyDescent="0.25">
      <c r="A359" s="187"/>
      <c r="B359" s="188"/>
      <c r="C359" s="106" t="s">
        <v>279</v>
      </c>
      <c r="D359" s="107">
        <v>922</v>
      </c>
      <c r="E359" s="179">
        <v>3150</v>
      </c>
      <c r="F359" s="176"/>
      <c r="G359" s="292"/>
      <c r="H359" s="160">
        <f t="shared" si="114"/>
        <v>3150</v>
      </c>
      <c r="I359" s="295"/>
      <c r="J359" s="210"/>
      <c r="K359" s="210"/>
      <c r="L359" s="210"/>
      <c r="M359" s="210">
        <v>529</v>
      </c>
      <c r="N359" s="385">
        <v>3150</v>
      </c>
      <c r="O359" s="395"/>
      <c r="P359" s="246">
        <f t="shared" si="122"/>
        <v>3150</v>
      </c>
      <c r="Q359" s="435"/>
      <c r="R359" s="343"/>
      <c r="S359" s="343"/>
      <c r="T359" s="343"/>
      <c r="U359" s="343"/>
      <c r="V359" s="343"/>
      <c r="W359" s="343"/>
      <c r="X359" s="343"/>
      <c r="Y359" s="343"/>
      <c r="Z359" s="343"/>
      <c r="AA359" s="343"/>
      <c r="AB359" s="343"/>
      <c r="AC359" s="343"/>
    </row>
    <row r="360" spans="1:29" s="5" customFormat="1" ht="14.1" customHeight="1" x14ac:dyDescent="0.25">
      <c r="A360" s="187"/>
      <c r="B360" s="188"/>
      <c r="C360" s="106" t="s">
        <v>280</v>
      </c>
      <c r="D360" s="107">
        <v>384</v>
      </c>
      <c r="E360" s="179">
        <v>500</v>
      </c>
      <c r="F360" s="176"/>
      <c r="G360" s="292"/>
      <c r="H360" s="160">
        <f t="shared" si="114"/>
        <v>500</v>
      </c>
      <c r="I360" s="295"/>
      <c r="J360" s="210"/>
      <c r="K360" s="210"/>
      <c r="L360" s="210"/>
      <c r="M360" s="210">
        <v>300</v>
      </c>
      <c r="N360" s="385">
        <v>500</v>
      </c>
      <c r="O360" s="395"/>
      <c r="P360" s="246">
        <f t="shared" si="122"/>
        <v>500</v>
      </c>
      <c r="Q360" s="435"/>
      <c r="R360" s="343"/>
      <c r="S360" s="343"/>
      <c r="T360" s="343"/>
      <c r="U360" s="343"/>
      <c r="V360" s="343"/>
      <c r="W360" s="343"/>
      <c r="X360" s="343"/>
      <c r="Y360" s="343"/>
      <c r="Z360" s="343"/>
      <c r="AA360" s="343"/>
      <c r="AB360" s="343"/>
      <c r="AC360" s="343"/>
    </row>
    <row r="361" spans="1:29" s="5" customFormat="1" ht="14.1" customHeight="1" x14ac:dyDescent="0.25">
      <c r="A361" s="187"/>
      <c r="B361" s="188"/>
      <c r="C361" s="106" t="s">
        <v>281</v>
      </c>
      <c r="D361" s="107">
        <v>353</v>
      </c>
      <c r="E361" s="179">
        <v>350</v>
      </c>
      <c r="F361" s="176"/>
      <c r="G361" s="292"/>
      <c r="H361" s="160">
        <f t="shared" si="114"/>
        <v>350</v>
      </c>
      <c r="I361" s="295"/>
      <c r="J361" s="210"/>
      <c r="K361" s="210"/>
      <c r="L361" s="210"/>
      <c r="M361" s="210">
        <v>264</v>
      </c>
      <c r="N361" s="385">
        <v>350</v>
      </c>
      <c r="O361" s="395"/>
      <c r="P361" s="246">
        <f t="shared" si="122"/>
        <v>350</v>
      </c>
      <c r="Q361" s="435"/>
      <c r="R361" s="343"/>
      <c r="S361" s="343"/>
      <c r="T361" s="343"/>
      <c r="U361" s="343"/>
      <c r="V361" s="343"/>
      <c r="W361" s="343"/>
      <c r="X361" s="343"/>
      <c r="Y361" s="343"/>
      <c r="Z361" s="343"/>
      <c r="AA361" s="343"/>
      <c r="AB361" s="343"/>
      <c r="AC361" s="343"/>
    </row>
    <row r="362" spans="1:29" s="5" customFormat="1" ht="14.1" customHeight="1" x14ac:dyDescent="0.25">
      <c r="A362" s="187"/>
      <c r="B362" s="188"/>
      <c r="C362" s="106" t="s">
        <v>283</v>
      </c>
      <c r="D362" s="107">
        <v>61</v>
      </c>
      <c r="E362" s="179">
        <v>1000</v>
      </c>
      <c r="F362" s="176"/>
      <c r="G362" s="292"/>
      <c r="H362" s="160">
        <f t="shared" si="114"/>
        <v>1000</v>
      </c>
      <c r="I362" s="295"/>
      <c r="J362" s="210"/>
      <c r="K362" s="210"/>
      <c r="L362" s="210"/>
      <c r="M362" s="210"/>
      <c r="N362" s="385">
        <v>1000</v>
      </c>
      <c r="O362" s="395"/>
      <c r="P362" s="246">
        <f t="shared" si="122"/>
        <v>1000</v>
      </c>
      <c r="Q362" s="435"/>
      <c r="R362" s="343"/>
      <c r="S362" s="343"/>
      <c r="T362" s="343"/>
      <c r="U362" s="343"/>
      <c r="V362" s="343"/>
      <c r="W362" s="343"/>
      <c r="X362" s="343"/>
      <c r="Y362" s="343"/>
      <c r="Z362" s="343"/>
      <c r="AA362" s="343"/>
      <c r="AB362" s="343"/>
      <c r="AC362" s="343"/>
    </row>
    <row r="363" spans="1:29" s="5" customFormat="1" ht="14.1" customHeight="1" x14ac:dyDescent="0.25">
      <c r="A363" s="187"/>
      <c r="B363" s="188"/>
      <c r="C363" s="106" t="s">
        <v>284</v>
      </c>
      <c r="D363" s="107">
        <v>849</v>
      </c>
      <c r="E363" s="179">
        <v>900</v>
      </c>
      <c r="F363" s="176"/>
      <c r="G363" s="292"/>
      <c r="H363" s="160">
        <f t="shared" si="114"/>
        <v>900</v>
      </c>
      <c r="I363" s="295"/>
      <c r="J363" s="210"/>
      <c r="K363" s="210"/>
      <c r="L363" s="210"/>
      <c r="M363" s="210">
        <v>845</v>
      </c>
      <c r="N363" s="385">
        <v>900</v>
      </c>
      <c r="O363" s="395"/>
      <c r="P363" s="246">
        <f t="shared" si="122"/>
        <v>900</v>
      </c>
      <c r="Q363" s="435"/>
      <c r="R363" s="343"/>
      <c r="S363" s="343"/>
      <c r="T363" s="343"/>
      <c r="U363" s="343"/>
      <c r="V363" s="343"/>
      <c r="W363" s="343"/>
      <c r="X363" s="343"/>
      <c r="Y363" s="343"/>
      <c r="Z363" s="343"/>
      <c r="AA363" s="343"/>
      <c r="AB363" s="343"/>
      <c r="AC363" s="343"/>
    </row>
    <row r="364" spans="1:29" ht="14.1" customHeight="1" x14ac:dyDescent="0.25">
      <c r="A364" s="103"/>
      <c r="B364" s="96">
        <v>5515</v>
      </c>
      <c r="C364" s="46" t="s">
        <v>180</v>
      </c>
      <c r="D364" s="20">
        <v>856</v>
      </c>
      <c r="E364" s="160">
        <v>500</v>
      </c>
      <c r="F364" s="55"/>
      <c r="G364" s="289"/>
      <c r="H364" s="160">
        <f t="shared" si="114"/>
        <v>500</v>
      </c>
      <c r="I364" s="213"/>
      <c r="J364" s="161"/>
      <c r="K364" s="161"/>
      <c r="L364" s="161">
        <v>500</v>
      </c>
      <c r="M364" s="161">
        <v>488.5</v>
      </c>
      <c r="N364" s="375">
        <v>500</v>
      </c>
      <c r="O364" s="79"/>
      <c r="P364" s="229">
        <f t="shared" si="122"/>
        <v>500</v>
      </c>
      <c r="Q364" s="174"/>
    </row>
    <row r="365" spans="1:29" ht="14.1" customHeight="1" x14ac:dyDescent="0.25">
      <c r="A365" s="103"/>
      <c r="B365" s="45">
        <v>5516</v>
      </c>
      <c r="C365" s="61" t="s">
        <v>286</v>
      </c>
      <c r="D365" s="20"/>
      <c r="E365" s="160"/>
      <c r="F365" s="55"/>
      <c r="G365" s="289"/>
      <c r="H365" s="160"/>
      <c r="I365" s="213"/>
      <c r="J365" s="161"/>
      <c r="K365" s="161"/>
      <c r="L365" s="161">
        <v>0</v>
      </c>
      <c r="M365" s="161">
        <v>1121</v>
      </c>
      <c r="N365" s="375"/>
      <c r="O365" s="79"/>
      <c r="P365" s="229">
        <f t="shared" si="122"/>
        <v>0</v>
      </c>
      <c r="Q365" s="174"/>
    </row>
    <row r="366" spans="1:29" ht="14.1" customHeight="1" x14ac:dyDescent="0.25">
      <c r="A366" s="103"/>
      <c r="B366" s="96">
        <v>5522</v>
      </c>
      <c r="C366" s="46" t="s">
        <v>184</v>
      </c>
      <c r="D366" s="20">
        <v>25</v>
      </c>
      <c r="E366" s="160">
        <v>65</v>
      </c>
      <c r="F366" s="55"/>
      <c r="G366" s="289"/>
      <c r="H366" s="160">
        <f t="shared" si="114"/>
        <v>65</v>
      </c>
      <c r="I366" s="213"/>
      <c r="J366" s="161"/>
      <c r="K366" s="161"/>
      <c r="L366" s="261">
        <v>65</v>
      </c>
      <c r="M366" s="261">
        <v>98.4</v>
      </c>
      <c r="N366" s="375">
        <v>65</v>
      </c>
      <c r="O366" s="79"/>
      <c r="P366" s="229">
        <f t="shared" si="122"/>
        <v>65</v>
      </c>
      <c r="Q366" s="174"/>
    </row>
    <row r="367" spans="1:29" ht="14.1" customHeight="1" x14ac:dyDescent="0.25">
      <c r="A367" s="103"/>
      <c r="B367" s="96">
        <v>5524</v>
      </c>
      <c r="C367" s="46" t="s">
        <v>293</v>
      </c>
      <c r="D367" s="20">
        <v>0</v>
      </c>
      <c r="E367" s="160">
        <v>500</v>
      </c>
      <c r="F367" s="55"/>
      <c r="G367" s="289"/>
      <c r="H367" s="160">
        <f t="shared" si="114"/>
        <v>500</v>
      </c>
      <c r="I367" s="213"/>
      <c r="J367" s="161"/>
      <c r="K367" s="161"/>
      <c r="L367" s="261">
        <v>500</v>
      </c>
      <c r="M367" s="261">
        <v>0</v>
      </c>
      <c r="N367" s="375">
        <v>500</v>
      </c>
      <c r="O367" s="79"/>
      <c r="P367" s="229">
        <f t="shared" si="122"/>
        <v>500</v>
      </c>
      <c r="Q367" s="174"/>
    </row>
    <row r="368" spans="1:29" ht="14.1" customHeight="1" x14ac:dyDescent="0.25">
      <c r="A368" s="103"/>
      <c r="B368" s="96">
        <v>5525</v>
      </c>
      <c r="C368" s="46" t="s">
        <v>186</v>
      </c>
      <c r="D368" s="20">
        <v>328</v>
      </c>
      <c r="E368" s="160">
        <v>500</v>
      </c>
      <c r="F368" s="55"/>
      <c r="G368" s="289"/>
      <c r="H368" s="160">
        <f t="shared" si="114"/>
        <v>500</v>
      </c>
      <c r="I368" s="213"/>
      <c r="J368" s="161"/>
      <c r="K368" s="161"/>
      <c r="L368" s="261">
        <v>500</v>
      </c>
      <c r="M368" s="261">
        <v>263.56</v>
      </c>
      <c r="N368" s="375">
        <v>500</v>
      </c>
      <c r="O368" s="79"/>
      <c r="P368" s="229">
        <f t="shared" si="122"/>
        <v>500</v>
      </c>
      <c r="Q368" s="174"/>
    </row>
    <row r="369" spans="1:29" ht="14.1" customHeight="1" x14ac:dyDescent="0.25">
      <c r="A369" s="84" t="s">
        <v>294</v>
      </c>
      <c r="B369" s="70"/>
      <c r="C369" s="71" t="s">
        <v>295</v>
      </c>
      <c r="D369" s="81">
        <f t="shared" ref="D369:M369" si="124">+D370+D371+D372</f>
        <v>45581</v>
      </c>
      <c r="E369" s="81">
        <f t="shared" si="124"/>
        <v>26700</v>
      </c>
      <c r="F369" s="81">
        <f t="shared" si="124"/>
        <v>0</v>
      </c>
      <c r="G369" s="77">
        <f t="shared" si="124"/>
        <v>0</v>
      </c>
      <c r="H369" s="81">
        <f t="shared" si="124"/>
        <v>26700</v>
      </c>
      <c r="I369" s="254">
        <f t="shared" si="124"/>
        <v>0</v>
      </c>
      <c r="J369" s="77">
        <f t="shared" si="124"/>
        <v>0</v>
      </c>
      <c r="K369" s="77">
        <f t="shared" si="124"/>
        <v>0</v>
      </c>
      <c r="L369" s="77">
        <f>+L370+L371+L372</f>
        <v>26700</v>
      </c>
      <c r="M369" s="77">
        <f t="shared" si="124"/>
        <v>24005.22</v>
      </c>
      <c r="N369" s="374">
        <f>+N370+N371+N372</f>
        <v>17000</v>
      </c>
      <c r="O369" s="80">
        <f>+O370+O371+O372</f>
        <v>-3000</v>
      </c>
      <c r="P369" s="80">
        <f>+O369+N369</f>
        <v>14000</v>
      </c>
      <c r="Q369" s="361"/>
    </row>
    <row r="370" spans="1:29" ht="14.1" customHeight="1" x14ac:dyDescent="0.25">
      <c r="A370" s="105"/>
      <c r="B370" s="51">
        <v>4521</v>
      </c>
      <c r="C370" s="52" t="s">
        <v>296</v>
      </c>
      <c r="D370" s="21">
        <v>28740</v>
      </c>
      <c r="E370" s="156">
        <v>8000</v>
      </c>
      <c r="F370" s="21"/>
      <c r="G370" s="289"/>
      <c r="H370" s="160">
        <f t="shared" si="114"/>
        <v>8000</v>
      </c>
      <c r="I370" s="211"/>
      <c r="J370" s="190">
        <v>0</v>
      </c>
      <c r="K370" s="190"/>
      <c r="L370" s="190">
        <v>8000</v>
      </c>
      <c r="M370" s="190">
        <v>8000</v>
      </c>
      <c r="N370" s="372">
        <v>17000</v>
      </c>
      <c r="O370" s="78">
        <v>-3000</v>
      </c>
      <c r="P370" s="78">
        <f>+O370+N370</f>
        <v>14000</v>
      </c>
      <c r="Q370" s="174"/>
      <c r="R370" s="158"/>
      <c r="S370" s="158"/>
      <c r="T370" s="158"/>
      <c r="U370" s="158"/>
      <c r="V370" s="158"/>
    </row>
    <row r="371" spans="1:29" ht="14.1" customHeight="1" x14ac:dyDescent="0.25">
      <c r="A371" s="103"/>
      <c r="B371" s="90">
        <v>50</v>
      </c>
      <c r="C371" s="91" t="s">
        <v>148</v>
      </c>
      <c r="D371" s="102">
        <v>16136</v>
      </c>
      <c r="E371" s="156">
        <v>17700</v>
      </c>
      <c r="F371" s="21"/>
      <c r="G371" s="289"/>
      <c r="H371" s="160">
        <f t="shared" si="114"/>
        <v>17700</v>
      </c>
      <c r="I371" s="211"/>
      <c r="J371" s="190">
        <v>0</v>
      </c>
      <c r="K371" s="190"/>
      <c r="L371" s="190">
        <v>17700</v>
      </c>
      <c r="M371" s="190">
        <v>15306.72</v>
      </c>
      <c r="N371" s="375">
        <v>0</v>
      </c>
      <c r="O371" s="79">
        <v>0</v>
      </c>
      <c r="P371" s="79"/>
      <c r="Q371" s="174"/>
      <c r="R371" s="158"/>
      <c r="S371" s="158"/>
      <c r="T371" s="158"/>
      <c r="U371" s="158"/>
      <c r="V371" s="158"/>
    </row>
    <row r="372" spans="1:29" ht="14.1" customHeight="1" x14ac:dyDescent="0.25">
      <c r="A372" s="103"/>
      <c r="B372" s="90">
        <v>55</v>
      </c>
      <c r="C372" s="91" t="s">
        <v>150</v>
      </c>
      <c r="D372" s="102">
        <f>+D373+D374+D375</f>
        <v>705</v>
      </c>
      <c r="E372" s="156">
        <f>+E373+E374</f>
        <v>1000</v>
      </c>
      <c r="F372" s="21">
        <f>+F373+F374</f>
        <v>0</v>
      </c>
      <c r="G372" s="289"/>
      <c r="H372" s="160">
        <f t="shared" si="114"/>
        <v>1000</v>
      </c>
      <c r="I372" s="211"/>
      <c r="J372" s="190">
        <f>SUM(J373:J375)</f>
        <v>0</v>
      </c>
      <c r="K372" s="190"/>
      <c r="L372" s="190">
        <f>+L373+L374+L375</f>
        <v>1000</v>
      </c>
      <c r="M372" s="190">
        <f>+M373+M374+M375</f>
        <v>698.5</v>
      </c>
      <c r="N372" s="375"/>
      <c r="O372" s="79"/>
      <c r="P372" s="79"/>
      <c r="Q372" s="174"/>
      <c r="R372" s="158"/>
      <c r="S372" s="158"/>
      <c r="T372" s="158"/>
      <c r="U372" s="158"/>
      <c r="V372" s="158"/>
    </row>
    <row r="373" spans="1:29" ht="14.1" customHeight="1" x14ac:dyDescent="0.25">
      <c r="A373" s="103"/>
      <c r="B373" s="96">
        <v>5513</v>
      </c>
      <c r="C373" s="54" t="s">
        <v>297</v>
      </c>
      <c r="D373" s="55">
        <v>649</v>
      </c>
      <c r="E373" s="160">
        <v>800</v>
      </c>
      <c r="F373" s="20"/>
      <c r="G373" s="289"/>
      <c r="H373" s="160">
        <f t="shared" si="114"/>
        <v>800</v>
      </c>
      <c r="I373" s="213"/>
      <c r="J373" s="161"/>
      <c r="K373" s="161"/>
      <c r="L373" s="161">
        <v>800</v>
      </c>
      <c r="M373" s="161">
        <v>640</v>
      </c>
      <c r="N373" s="375"/>
      <c r="O373" s="79"/>
      <c r="P373" s="79"/>
      <c r="Q373" s="174"/>
      <c r="R373" s="158"/>
      <c r="S373" s="158"/>
      <c r="T373" s="158"/>
      <c r="U373" s="158"/>
      <c r="V373" s="158"/>
    </row>
    <row r="374" spans="1:29" ht="14.1" customHeight="1" x14ac:dyDescent="0.25">
      <c r="A374" s="103"/>
      <c r="B374" s="96">
        <v>5514</v>
      </c>
      <c r="C374" s="46" t="s">
        <v>158</v>
      </c>
      <c r="D374" s="20"/>
      <c r="E374" s="160">
        <v>200</v>
      </c>
      <c r="F374" s="20"/>
      <c r="G374" s="289"/>
      <c r="H374" s="160">
        <f t="shared" si="114"/>
        <v>200</v>
      </c>
      <c r="I374" s="213"/>
      <c r="J374" s="161"/>
      <c r="K374" s="161"/>
      <c r="L374" s="161">
        <v>200</v>
      </c>
      <c r="M374" s="161"/>
      <c r="N374" s="375"/>
      <c r="O374" s="79"/>
      <c r="P374" s="79"/>
      <c r="Q374" s="174"/>
      <c r="R374" s="158"/>
      <c r="S374" s="158"/>
      <c r="T374" s="158"/>
      <c r="U374" s="158"/>
      <c r="V374" s="158"/>
    </row>
    <row r="375" spans="1:29" ht="14.1" customHeight="1" x14ac:dyDescent="0.25">
      <c r="A375" s="103"/>
      <c r="B375" s="96">
        <v>5522</v>
      </c>
      <c r="C375" s="46" t="s">
        <v>184</v>
      </c>
      <c r="D375" s="20">
        <v>56</v>
      </c>
      <c r="E375" s="160"/>
      <c r="F375" s="20"/>
      <c r="G375" s="289"/>
      <c r="H375" s="160">
        <f t="shared" si="114"/>
        <v>0</v>
      </c>
      <c r="I375" s="207"/>
      <c r="J375" s="161"/>
      <c r="K375" s="161"/>
      <c r="L375" s="161"/>
      <c r="M375" s="161">
        <v>58.5</v>
      </c>
      <c r="N375" s="375"/>
      <c r="O375" s="79"/>
      <c r="P375" s="79"/>
      <c r="Q375" s="174"/>
      <c r="R375" s="158"/>
      <c r="S375" s="158"/>
      <c r="T375" s="158"/>
      <c r="U375" s="158"/>
      <c r="V375" s="158"/>
    </row>
    <row r="376" spans="1:29" ht="14.1" customHeight="1" x14ac:dyDescent="0.25">
      <c r="A376" s="84" t="s">
        <v>298</v>
      </c>
      <c r="B376" s="82"/>
      <c r="C376" s="71" t="s">
        <v>299</v>
      </c>
      <c r="D376" s="81">
        <f>+D380+D382</f>
        <v>85085</v>
      </c>
      <c r="E376" s="81">
        <f t="shared" ref="E376:I376" si="125">+E380</f>
        <v>80000</v>
      </c>
      <c r="F376" s="81">
        <f t="shared" si="125"/>
        <v>0</v>
      </c>
      <c r="G376" s="77">
        <f t="shared" si="125"/>
        <v>0</v>
      </c>
      <c r="H376" s="81">
        <f t="shared" si="125"/>
        <v>80000</v>
      </c>
      <c r="I376" s="254">
        <f t="shared" si="125"/>
        <v>0</v>
      </c>
      <c r="J376" s="77">
        <f>+J380+J382</f>
        <v>-20000</v>
      </c>
      <c r="K376" s="77">
        <f t="shared" ref="K376:L376" si="126">+K380+K382</f>
        <v>22800</v>
      </c>
      <c r="L376" s="77">
        <f t="shared" si="126"/>
        <v>82800</v>
      </c>
      <c r="M376" s="77">
        <f>+M377+M378</f>
        <v>69795</v>
      </c>
      <c r="N376" s="374">
        <f>+N377+N378</f>
        <v>80000</v>
      </c>
      <c r="O376" s="80">
        <f>+O377+O378</f>
        <v>0</v>
      </c>
      <c r="P376" s="80">
        <f>+O376+N376</f>
        <v>80000</v>
      </c>
      <c r="Q376" s="174"/>
      <c r="R376" s="158"/>
      <c r="S376" s="158"/>
      <c r="T376" s="158"/>
      <c r="U376" s="158"/>
      <c r="V376" s="158"/>
    </row>
    <row r="377" spans="1:29" s="159" customFormat="1" ht="14.1" customHeight="1" x14ac:dyDescent="0.25">
      <c r="A377" s="166"/>
      <c r="B377" s="90">
        <v>50</v>
      </c>
      <c r="C377" s="91" t="s">
        <v>148</v>
      </c>
      <c r="D377" s="156"/>
      <c r="E377" s="156"/>
      <c r="F377" s="156"/>
      <c r="G377" s="156"/>
      <c r="H377" s="160"/>
      <c r="I377" s="211"/>
      <c r="J377" s="190"/>
      <c r="K377" s="190"/>
      <c r="L377" s="190"/>
      <c r="M377" s="190"/>
      <c r="N377" s="376">
        <v>27300</v>
      </c>
      <c r="O377" s="227">
        <v>0</v>
      </c>
      <c r="P377" s="227">
        <f t="shared" ref="P377:P382" si="127">+O377+N377</f>
        <v>27300</v>
      </c>
      <c r="Q377" s="174"/>
      <c r="R377" s="158"/>
      <c r="S377" s="158"/>
      <c r="T377" s="158"/>
      <c r="U377" s="158"/>
      <c r="V377" s="158"/>
    </row>
    <row r="378" spans="1:29" s="159" customFormat="1" ht="14.1" customHeight="1" x14ac:dyDescent="0.25">
      <c r="A378" s="166"/>
      <c r="B378" s="90">
        <v>55</v>
      </c>
      <c r="C378" s="91" t="s">
        <v>150</v>
      </c>
      <c r="D378" s="156"/>
      <c r="E378" s="156"/>
      <c r="F378" s="156"/>
      <c r="G378" s="156"/>
      <c r="H378" s="160"/>
      <c r="I378" s="211"/>
      <c r="J378" s="190"/>
      <c r="K378" s="190"/>
      <c r="L378" s="190"/>
      <c r="M378" s="190">
        <f>+M379+M380+M381+M382+M383</f>
        <v>69795</v>
      </c>
      <c r="N378" s="376">
        <f>+N380+N382</f>
        <v>52700</v>
      </c>
      <c r="O378" s="227">
        <f>+O380+O382</f>
        <v>0</v>
      </c>
      <c r="P378" s="227">
        <f t="shared" si="127"/>
        <v>52700</v>
      </c>
      <c r="Q378" s="174"/>
      <c r="R378" s="158"/>
      <c r="S378" s="158"/>
      <c r="T378" s="158"/>
      <c r="U378" s="158"/>
      <c r="V378" s="158"/>
    </row>
    <row r="379" spans="1:29" s="159" customFormat="1" ht="14.1" customHeight="1" x14ac:dyDescent="0.25">
      <c r="A379" s="166"/>
      <c r="B379" s="96">
        <v>5500</v>
      </c>
      <c r="C379" s="54" t="s">
        <v>292</v>
      </c>
      <c r="D379" s="156"/>
      <c r="E379" s="156"/>
      <c r="F379" s="156"/>
      <c r="G379" s="156"/>
      <c r="H379" s="160"/>
      <c r="I379" s="211"/>
      <c r="J379" s="190"/>
      <c r="K379" s="190"/>
      <c r="L379" s="190"/>
      <c r="M379" s="190">
        <v>6648</v>
      </c>
      <c r="N379" s="376"/>
      <c r="O379" s="227"/>
      <c r="P379" s="229">
        <f t="shared" si="127"/>
        <v>0</v>
      </c>
      <c r="Q379" s="174"/>
      <c r="R379" s="158"/>
      <c r="S379" s="158"/>
      <c r="T379" s="158"/>
      <c r="U379" s="158"/>
      <c r="V379" s="158"/>
    </row>
    <row r="380" spans="1:29" ht="14.1" customHeight="1" x14ac:dyDescent="0.25">
      <c r="A380" s="103"/>
      <c r="B380" s="96">
        <v>5512</v>
      </c>
      <c r="C380" s="46" t="s">
        <v>238</v>
      </c>
      <c r="D380" s="20">
        <v>84629</v>
      </c>
      <c r="E380" s="160">
        <v>80000</v>
      </c>
      <c r="F380" s="20"/>
      <c r="G380" s="20"/>
      <c r="H380" s="160">
        <f t="shared" si="114"/>
        <v>80000</v>
      </c>
      <c r="I380" s="213"/>
      <c r="J380" s="161">
        <v>-20000</v>
      </c>
      <c r="K380" s="161">
        <v>22800</v>
      </c>
      <c r="L380" s="161">
        <v>82800</v>
      </c>
      <c r="M380" s="161">
        <v>62492</v>
      </c>
      <c r="N380" s="375">
        <v>39700</v>
      </c>
      <c r="O380" s="79"/>
      <c r="P380" s="229">
        <f t="shared" si="127"/>
        <v>39700</v>
      </c>
      <c r="Q380" s="174"/>
      <c r="R380" s="158"/>
      <c r="S380" s="158"/>
      <c r="T380" s="158"/>
      <c r="U380" s="158"/>
      <c r="V380" s="158"/>
    </row>
    <row r="381" spans="1:29" ht="14.1" customHeight="1" x14ac:dyDescent="0.25">
      <c r="A381" s="103"/>
      <c r="B381" s="96">
        <v>5513</v>
      </c>
      <c r="C381" s="54" t="s">
        <v>297</v>
      </c>
      <c r="D381" s="20"/>
      <c r="E381" s="160"/>
      <c r="F381" s="20"/>
      <c r="G381" s="20"/>
      <c r="H381" s="160"/>
      <c r="I381" s="213"/>
      <c r="J381" s="161"/>
      <c r="K381" s="161"/>
      <c r="L381" s="161"/>
      <c r="M381" s="161">
        <v>653</v>
      </c>
      <c r="N381" s="375"/>
      <c r="O381" s="79"/>
      <c r="P381" s="229">
        <f t="shared" si="127"/>
        <v>0</v>
      </c>
      <c r="Q381" s="174"/>
      <c r="R381" s="158"/>
      <c r="S381" s="158"/>
      <c r="T381" s="158"/>
      <c r="U381" s="158"/>
      <c r="V381" s="158"/>
    </row>
    <row r="382" spans="1:29" ht="14.1" customHeight="1" x14ac:dyDescent="0.25">
      <c r="A382" s="103"/>
      <c r="B382" s="96">
        <v>5515</v>
      </c>
      <c r="C382" s="46" t="s">
        <v>180</v>
      </c>
      <c r="D382" s="20">
        <v>456</v>
      </c>
      <c r="E382" s="160"/>
      <c r="F382" s="20"/>
      <c r="G382" s="20"/>
      <c r="H382" s="160">
        <f t="shared" si="114"/>
        <v>0</v>
      </c>
      <c r="I382" s="213"/>
      <c r="J382" s="161"/>
      <c r="K382" s="161"/>
      <c r="L382" s="161"/>
      <c r="M382" s="161"/>
      <c r="N382" s="375">
        <v>13000</v>
      </c>
      <c r="O382" s="79"/>
      <c r="P382" s="229">
        <f t="shared" si="127"/>
        <v>13000</v>
      </c>
      <c r="Q382" s="174"/>
      <c r="R382" s="158"/>
      <c r="S382" s="158"/>
      <c r="T382" s="158"/>
      <c r="U382" s="158"/>
      <c r="V382" s="158"/>
    </row>
    <row r="383" spans="1:29" ht="14.1" customHeight="1" x14ac:dyDescent="0.25">
      <c r="A383" s="103"/>
      <c r="B383" s="96"/>
      <c r="C383" s="46" t="s">
        <v>300</v>
      </c>
      <c r="D383" s="20"/>
      <c r="E383" s="160"/>
      <c r="F383" s="20"/>
      <c r="G383" s="20"/>
      <c r="H383" s="160"/>
      <c r="I383" s="213"/>
      <c r="J383" s="161"/>
      <c r="K383" s="161"/>
      <c r="L383" s="161"/>
      <c r="M383" s="161">
        <v>2</v>
      </c>
      <c r="N383" s="375"/>
      <c r="O383" s="79"/>
      <c r="P383" s="229"/>
      <c r="Q383" s="174"/>
      <c r="R383" s="158"/>
      <c r="S383" s="158"/>
      <c r="T383" s="158"/>
      <c r="U383" s="158"/>
      <c r="V383" s="158"/>
    </row>
    <row r="384" spans="1:29" s="2" customFormat="1" ht="14.1" customHeight="1" x14ac:dyDescent="0.25">
      <c r="A384" s="239" t="s">
        <v>287</v>
      </c>
      <c r="B384" s="70"/>
      <c r="C384" s="71" t="s">
        <v>301</v>
      </c>
      <c r="D384" s="81"/>
      <c r="E384" s="81"/>
      <c r="F384" s="81"/>
      <c r="G384" s="81"/>
      <c r="H384" s="81"/>
      <c r="I384" s="254"/>
      <c r="J384" s="77"/>
      <c r="K384" s="77"/>
      <c r="L384" s="77"/>
      <c r="M384" s="77"/>
      <c r="N384" s="374">
        <f>+N385+N386</f>
        <v>52620</v>
      </c>
      <c r="O384" s="80">
        <f>+O385+O386</f>
        <v>-6000</v>
      </c>
      <c r="P384" s="80">
        <f>+P385+P386</f>
        <v>46620</v>
      </c>
      <c r="Q384" s="174"/>
      <c r="R384" s="158"/>
      <c r="S384" s="158"/>
      <c r="T384" s="158"/>
      <c r="U384" s="158"/>
      <c r="V384" s="158"/>
      <c r="W384" s="203"/>
      <c r="X384" s="203"/>
      <c r="Y384" s="203"/>
      <c r="Z384" s="203"/>
      <c r="AA384" s="203"/>
      <c r="AB384" s="203"/>
      <c r="AC384" s="203"/>
    </row>
    <row r="385" spans="1:29" s="203" customFormat="1" ht="14.1" customHeight="1" x14ac:dyDescent="0.25">
      <c r="A385" s="166"/>
      <c r="B385" s="154">
        <v>50</v>
      </c>
      <c r="C385" s="91" t="s">
        <v>148</v>
      </c>
      <c r="D385" s="156"/>
      <c r="E385" s="156"/>
      <c r="F385" s="156"/>
      <c r="G385" s="156"/>
      <c r="H385" s="156"/>
      <c r="I385" s="211"/>
      <c r="J385" s="190"/>
      <c r="K385" s="190"/>
      <c r="L385" s="190"/>
      <c r="M385" s="190"/>
      <c r="N385" s="376">
        <v>10120</v>
      </c>
      <c r="O385" s="227">
        <v>0</v>
      </c>
      <c r="P385" s="227">
        <f>+O385+N385</f>
        <v>10120</v>
      </c>
      <c r="Q385" s="174"/>
      <c r="R385" s="158"/>
      <c r="S385" s="158"/>
      <c r="T385" s="158"/>
      <c r="U385" s="158"/>
      <c r="V385" s="158"/>
    </row>
    <row r="386" spans="1:29" s="203" customFormat="1" ht="14.1" customHeight="1" x14ac:dyDescent="0.25">
      <c r="A386" s="166"/>
      <c r="B386" s="154">
        <v>55</v>
      </c>
      <c r="C386" s="91" t="s">
        <v>150</v>
      </c>
      <c r="D386" s="156"/>
      <c r="E386" s="156"/>
      <c r="F386" s="156"/>
      <c r="G386" s="156"/>
      <c r="H386" s="156"/>
      <c r="I386" s="211"/>
      <c r="J386" s="190"/>
      <c r="K386" s="190"/>
      <c r="L386" s="190"/>
      <c r="M386" s="190"/>
      <c r="N386" s="376">
        <f>+N387</f>
        <v>42500</v>
      </c>
      <c r="O386" s="227">
        <f>+O387+O396</f>
        <v>-6000</v>
      </c>
      <c r="P386" s="227">
        <f>+O386+N386</f>
        <v>36500</v>
      </c>
      <c r="Q386" s="174"/>
      <c r="R386" s="158"/>
      <c r="S386" s="158"/>
      <c r="T386" s="158"/>
      <c r="U386" s="158"/>
      <c r="V386" s="158"/>
    </row>
    <row r="387" spans="1:29" ht="14.1" customHeight="1" x14ac:dyDescent="0.25">
      <c r="A387" s="103"/>
      <c r="B387" s="96">
        <v>5511</v>
      </c>
      <c r="C387" s="46" t="s">
        <v>156</v>
      </c>
      <c r="D387" s="20"/>
      <c r="E387" s="160"/>
      <c r="F387" s="20"/>
      <c r="G387" s="20"/>
      <c r="H387" s="160"/>
      <c r="I387" s="213"/>
      <c r="J387" s="161"/>
      <c r="K387" s="161"/>
      <c r="L387" s="161"/>
      <c r="M387" s="161"/>
      <c r="N387" s="375">
        <f>SUM(N388:N395)</f>
        <v>42500</v>
      </c>
      <c r="O387" s="79">
        <f>SUM(O388:O395)</f>
        <v>-10000</v>
      </c>
      <c r="P387" s="229">
        <f t="shared" ref="P387:P395" si="128">+O387+N387</f>
        <v>32500</v>
      </c>
      <c r="Q387" s="174"/>
      <c r="R387" s="158"/>
      <c r="S387" s="158"/>
      <c r="T387" s="158"/>
      <c r="U387" s="158"/>
      <c r="V387" s="158"/>
    </row>
    <row r="388" spans="1:29" ht="14.1" customHeight="1" x14ac:dyDescent="0.25">
      <c r="A388" s="103"/>
      <c r="B388" s="96"/>
      <c r="C388" s="46" t="s">
        <v>302</v>
      </c>
      <c r="D388" s="20"/>
      <c r="E388" s="160"/>
      <c r="F388" s="20"/>
      <c r="G388" s="20"/>
      <c r="H388" s="160"/>
      <c r="I388" s="213"/>
      <c r="J388" s="161"/>
      <c r="K388" s="161"/>
      <c r="L388" s="161"/>
      <c r="M388" s="161"/>
      <c r="N388" s="375">
        <v>31000</v>
      </c>
      <c r="O388" s="79">
        <v>-10000</v>
      </c>
      <c r="P388" s="229">
        <f t="shared" si="128"/>
        <v>21000</v>
      </c>
      <c r="Q388" s="174"/>
      <c r="R388" s="158"/>
      <c r="S388" s="158"/>
      <c r="T388" s="158"/>
      <c r="U388" s="158"/>
      <c r="V388" s="158"/>
    </row>
    <row r="389" spans="1:29" ht="14.1" customHeight="1" x14ac:dyDescent="0.25">
      <c r="A389" s="103"/>
      <c r="B389" s="188"/>
      <c r="C389" s="106" t="s">
        <v>277</v>
      </c>
      <c r="D389" s="20"/>
      <c r="E389" s="160"/>
      <c r="F389" s="20"/>
      <c r="G389" s="20"/>
      <c r="H389" s="160"/>
      <c r="I389" s="213"/>
      <c r="J389" s="161"/>
      <c r="K389" s="161"/>
      <c r="L389" s="161"/>
      <c r="M389" s="161"/>
      <c r="N389" s="385">
        <v>3300</v>
      </c>
      <c r="O389" s="395"/>
      <c r="P389" s="246">
        <f t="shared" si="128"/>
        <v>3300</v>
      </c>
      <c r="Q389" s="174"/>
      <c r="R389" s="158"/>
      <c r="S389" s="158"/>
      <c r="T389" s="158"/>
      <c r="U389" s="158"/>
      <c r="V389" s="158"/>
    </row>
    <row r="390" spans="1:29" ht="14.1" customHeight="1" x14ac:dyDescent="0.25">
      <c r="A390" s="103"/>
      <c r="B390" s="188"/>
      <c r="C390" s="106" t="s">
        <v>278</v>
      </c>
      <c r="D390" s="20"/>
      <c r="E390" s="160"/>
      <c r="F390" s="20"/>
      <c r="G390" s="20"/>
      <c r="H390" s="160"/>
      <c r="I390" s="213"/>
      <c r="J390" s="161"/>
      <c r="K390" s="161"/>
      <c r="L390" s="161"/>
      <c r="M390" s="161"/>
      <c r="N390" s="385">
        <v>1500</v>
      </c>
      <c r="O390" s="395"/>
      <c r="P390" s="246">
        <f t="shared" si="128"/>
        <v>1500</v>
      </c>
      <c r="Q390" s="174"/>
      <c r="R390" s="158"/>
      <c r="S390" s="158"/>
      <c r="T390" s="158"/>
      <c r="U390" s="158"/>
      <c r="V390" s="158"/>
    </row>
    <row r="391" spans="1:29" ht="14.1" customHeight="1" x14ac:dyDescent="0.25">
      <c r="A391" s="103"/>
      <c r="B391" s="188"/>
      <c r="C391" s="106" t="s">
        <v>279</v>
      </c>
      <c r="D391" s="20"/>
      <c r="E391" s="160"/>
      <c r="F391" s="20"/>
      <c r="G391" s="20"/>
      <c r="H391" s="160"/>
      <c r="I391" s="213"/>
      <c r="J391" s="161"/>
      <c r="K391" s="161"/>
      <c r="L391" s="161"/>
      <c r="M391" s="161"/>
      <c r="N391" s="385">
        <v>2400</v>
      </c>
      <c r="O391" s="395"/>
      <c r="P391" s="246">
        <f t="shared" si="128"/>
        <v>2400</v>
      </c>
      <c r="Q391" s="174"/>
      <c r="R391" s="158"/>
      <c r="S391" s="158"/>
      <c r="T391" s="158"/>
      <c r="U391" s="158"/>
      <c r="V391" s="158"/>
    </row>
    <row r="392" spans="1:29" ht="14.1" customHeight="1" x14ac:dyDescent="0.25">
      <c r="A392" s="103"/>
      <c r="B392" s="188"/>
      <c r="C392" s="106" t="s">
        <v>280</v>
      </c>
      <c r="D392" s="20"/>
      <c r="E392" s="160"/>
      <c r="F392" s="20"/>
      <c r="G392" s="20"/>
      <c r="H392" s="160"/>
      <c r="I392" s="213"/>
      <c r="J392" s="161"/>
      <c r="K392" s="161"/>
      <c r="L392" s="161"/>
      <c r="M392" s="161"/>
      <c r="N392" s="385">
        <v>1000</v>
      </c>
      <c r="O392" s="395"/>
      <c r="P392" s="246">
        <f t="shared" si="128"/>
        <v>1000</v>
      </c>
      <c r="Q392" s="174"/>
      <c r="R392" s="158"/>
      <c r="S392" s="158"/>
      <c r="T392" s="158"/>
      <c r="U392" s="158"/>
      <c r="V392" s="158"/>
    </row>
    <row r="393" spans="1:29" ht="14.1" customHeight="1" x14ac:dyDescent="0.25">
      <c r="A393" s="103"/>
      <c r="B393" s="188"/>
      <c r="C393" s="106" t="s">
        <v>281</v>
      </c>
      <c r="D393" s="20"/>
      <c r="E393" s="160"/>
      <c r="F393" s="20"/>
      <c r="G393" s="20"/>
      <c r="H393" s="160"/>
      <c r="I393" s="213"/>
      <c r="J393" s="161"/>
      <c r="K393" s="161"/>
      <c r="L393" s="161"/>
      <c r="M393" s="161"/>
      <c r="N393" s="385">
        <v>300</v>
      </c>
      <c r="O393" s="395"/>
      <c r="P393" s="246">
        <f t="shared" si="128"/>
        <v>300</v>
      </c>
      <c r="Q393" s="174"/>
      <c r="R393" s="158"/>
      <c r="S393" s="158"/>
      <c r="T393" s="158"/>
      <c r="U393" s="158"/>
      <c r="V393" s="158"/>
    </row>
    <row r="394" spans="1:29" ht="14.1" customHeight="1" x14ac:dyDescent="0.25">
      <c r="A394" s="103"/>
      <c r="B394" s="188"/>
      <c r="C394" s="106" t="s">
        <v>283</v>
      </c>
      <c r="D394" s="20"/>
      <c r="E394" s="160"/>
      <c r="F394" s="20"/>
      <c r="G394" s="20"/>
      <c r="H394" s="160"/>
      <c r="I394" s="213"/>
      <c r="J394" s="161"/>
      <c r="K394" s="161"/>
      <c r="L394" s="161"/>
      <c r="M394" s="161"/>
      <c r="N394" s="385">
        <v>2500</v>
      </c>
      <c r="O394" s="395"/>
      <c r="P394" s="246">
        <f t="shared" si="128"/>
        <v>2500</v>
      </c>
      <c r="Q394" s="174"/>
      <c r="R394" s="158"/>
      <c r="S394" s="158"/>
      <c r="T394" s="158"/>
      <c r="U394" s="158"/>
      <c r="V394" s="158"/>
    </row>
    <row r="395" spans="1:29" ht="14.1" customHeight="1" x14ac:dyDescent="0.25">
      <c r="A395" s="103"/>
      <c r="B395" s="188"/>
      <c r="C395" s="106" t="s">
        <v>284</v>
      </c>
      <c r="D395" s="20"/>
      <c r="E395" s="160"/>
      <c r="F395" s="20"/>
      <c r="G395" s="20"/>
      <c r="H395" s="160"/>
      <c r="I395" s="213"/>
      <c r="J395" s="161"/>
      <c r="K395" s="161"/>
      <c r="L395" s="161"/>
      <c r="M395" s="161"/>
      <c r="N395" s="385">
        <v>500</v>
      </c>
      <c r="O395" s="395"/>
      <c r="P395" s="246">
        <f t="shared" si="128"/>
        <v>500</v>
      </c>
      <c r="Q395" s="174"/>
      <c r="R395" s="158"/>
      <c r="S395" s="158"/>
      <c r="T395" s="158"/>
      <c r="U395" s="158"/>
      <c r="V395" s="158"/>
    </row>
    <row r="396" spans="1:29" ht="14.1" customHeight="1" x14ac:dyDescent="0.25">
      <c r="A396" s="103"/>
      <c r="B396" s="188">
        <v>5514</v>
      </c>
      <c r="C396" s="46" t="s">
        <v>158</v>
      </c>
      <c r="D396" s="20"/>
      <c r="E396" s="160"/>
      <c r="F396" s="20"/>
      <c r="G396" s="20"/>
      <c r="H396" s="160"/>
      <c r="I396" s="213"/>
      <c r="J396" s="161"/>
      <c r="K396" s="161"/>
      <c r="L396" s="161"/>
      <c r="M396" s="161"/>
      <c r="N396" s="385"/>
      <c r="O396" s="395">
        <v>4000</v>
      </c>
      <c r="P396" s="246">
        <f>+O396+N396</f>
        <v>4000</v>
      </c>
      <c r="Q396" s="174"/>
      <c r="R396" s="158"/>
      <c r="S396" s="158"/>
      <c r="T396" s="158"/>
      <c r="U396" s="158"/>
      <c r="V396" s="158"/>
    </row>
    <row r="397" spans="1:29" s="8" customFormat="1" ht="14.1" customHeight="1" x14ac:dyDescent="0.25">
      <c r="A397" s="239" t="s">
        <v>287</v>
      </c>
      <c r="B397" s="70"/>
      <c r="C397" s="71" t="s">
        <v>303</v>
      </c>
      <c r="D397" s="81"/>
      <c r="E397" s="81"/>
      <c r="F397" s="81"/>
      <c r="G397" s="81"/>
      <c r="H397" s="81"/>
      <c r="I397" s="254"/>
      <c r="J397" s="77"/>
      <c r="K397" s="77"/>
      <c r="L397" s="77"/>
      <c r="M397" s="77"/>
      <c r="N397" s="374">
        <f>+N398+N399</f>
        <v>37060</v>
      </c>
      <c r="O397" s="80">
        <f>+O398+O399</f>
        <v>0</v>
      </c>
      <c r="P397" s="80">
        <f>+O397+N397</f>
        <v>37060</v>
      </c>
      <c r="Q397" s="174"/>
      <c r="R397" s="158"/>
      <c r="S397" s="158"/>
      <c r="T397" s="158"/>
      <c r="U397" s="158"/>
      <c r="V397" s="158"/>
      <c r="W397" s="336"/>
      <c r="X397" s="336"/>
      <c r="Y397" s="336"/>
      <c r="Z397" s="336"/>
      <c r="AA397" s="336"/>
      <c r="AB397" s="336"/>
      <c r="AC397" s="336"/>
    </row>
    <row r="398" spans="1:29" s="159" customFormat="1" ht="14.1" customHeight="1" x14ac:dyDescent="0.25">
      <c r="A398" s="197"/>
      <c r="B398" s="154">
        <v>50</v>
      </c>
      <c r="C398" s="91" t="s">
        <v>148</v>
      </c>
      <c r="D398" s="160"/>
      <c r="E398" s="160"/>
      <c r="F398" s="160"/>
      <c r="G398" s="160"/>
      <c r="H398" s="160"/>
      <c r="I398" s="213"/>
      <c r="J398" s="161"/>
      <c r="K398" s="161"/>
      <c r="L398" s="161"/>
      <c r="M398" s="161"/>
      <c r="N398" s="376">
        <v>18060</v>
      </c>
      <c r="O398" s="227">
        <v>0</v>
      </c>
      <c r="P398" s="227">
        <f t="shared" ref="P398:P408" si="129">+O398+N398</f>
        <v>18060</v>
      </c>
      <c r="Q398" s="174"/>
      <c r="R398" s="158"/>
      <c r="S398" s="158"/>
      <c r="T398" s="158"/>
      <c r="U398" s="158"/>
      <c r="V398" s="158"/>
    </row>
    <row r="399" spans="1:29" s="159" customFormat="1" ht="14.1" customHeight="1" x14ac:dyDescent="0.25">
      <c r="A399" s="197"/>
      <c r="B399" s="154">
        <v>55</v>
      </c>
      <c r="C399" s="91" t="s">
        <v>150</v>
      </c>
      <c r="D399" s="160"/>
      <c r="E399" s="160"/>
      <c r="F399" s="160"/>
      <c r="G399" s="160"/>
      <c r="H399" s="160"/>
      <c r="I399" s="213"/>
      <c r="J399" s="161"/>
      <c r="K399" s="161"/>
      <c r="L399" s="161"/>
      <c r="M399" s="161"/>
      <c r="N399" s="376">
        <f>+N400+N409</f>
        <v>19000</v>
      </c>
      <c r="O399" s="376">
        <f>+O400+O409</f>
        <v>0</v>
      </c>
      <c r="P399" s="227">
        <f t="shared" si="129"/>
        <v>19000</v>
      </c>
      <c r="Q399" s="174"/>
      <c r="R399" s="158"/>
      <c r="S399" s="158"/>
      <c r="T399" s="158"/>
      <c r="U399" s="158"/>
      <c r="V399" s="158"/>
    </row>
    <row r="400" spans="1:29" ht="14.1" customHeight="1" x14ac:dyDescent="0.25">
      <c r="A400" s="103"/>
      <c r="B400" s="96">
        <v>5511</v>
      </c>
      <c r="C400" s="46" t="s">
        <v>156</v>
      </c>
      <c r="D400" s="20"/>
      <c r="E400" s="160"/>
      <c r="F400" s="20"/>
      <c r="G400" s="20"/>
      <c r="H400" s="160"/>
      <c r="I400" s="213"/>
      <c r="J400" s="161"/>
      <c r="K400" s="161"/>
      <c r="L400" s="161"/>
      <c r="M400" s="161"/>
      <c r="N400" s="375">
        <f>SUM(N401:N409)</f>
        <v>19000</v>
      </c>
      <c r="O400" s="79">
        <f>SUM(O401:O408)</f>
        <v>-2500</v>
      </c>
      <c r="P400" s="246">
        <f t="shared" si="129"/>
        <v>16500</v>
      </c>
      <c r="Q400" s="174"/>
      <c r="R400" s="158"/>
      <c r="S400" s="158"/>
      <c r="T400" s="158"/>
      <c r="U400" s="158"/>
      <c r="V400" s="158"/>
    </row>
    <row r="401" spans="1:22" ht="14.1" customHeight="1" x14ac:dyDescent="0.25">
      <c r="A401" s="103"/>
      <c r="B401" s="96"/>
      <c r="C401" s="46" t="s">
        <v>276</v>
      </c>
      <c r="D401" s="20"/>
      <c r="E401" s="160"/>
      <c r="F401" s="20"/>
      <c r="G401" s="20"/>
      <c r="H401" s="160"/>
      <c r="I401" s="213"/>
      <c r="J401" s="161"/>
      <c r="K401" s="161"/>
      <c r="L401" s="161"/>
      <c r="M401" s="161"/>
      <c r="N401" s="375">
        <v>7500</v>
      </c>
      <c r="O401" s="79"/>
      <c r="P401" s="246">
        <f t="shared" si="129"/>
        <v>7500</v>
      </c>
      <c r="Q401" s="174"/>
      <c r="R401" s="158"/>
      <c r="S401" s="158"/>
      <c r="T401" s="158"/>
      <c r="U401" s="158"/>
      <c r="V401" s="158"/>
    </row>
    <row r="402" spans="1:22" ht="14.1" customHeight="1" x14ac:dyDescent="0.25">
      <c r="A402" s="103"/>
      <c r="B402" s="96"/>
      <c r="C402" s="46" t="s">
        <v>277</v>
      </c>
      <c r="D402" s="20"/>
      <c r="E402" s="160"/>
      <c r="F402" s="20"/>
      <c r="G402" s="20"/>
      <c r="H402" s="160"/>
      <c r="I402" s="213"/>
      <c r="J402" s="161"/>
      <c r="K402" s="161"/>
      <c r="L402" s="161"/>
      <c r="M402" s="161"/>
      <c r="N402" s="375">
        <v>1500</v>
      </c>
      <c r="O402" s="79"/>
      <c r="P402" s="246">
        <f t="shared" si="129"/>
        <v>1500</v>
      </c>
      <c r="Q402" s="174"/>
      <c r="R402" s="158"/>
      <c r="S402" s="158"/>
      <c r="T402" s="158"/>
      <c r="U402" s="158"/>
      <c r="V402" s="158"/>
    </row>
    <row r="403" spans="1:22" ht="14.1" customHeight="1" x14ac:dyDescent="0.25">
      <c r="A403" s="103"/>
      <c r="B403" s="96"/>
      <c r="C403" s="46" t="s">
        <v>278</v>
      </c>
      <c r="D403" s="20"/>
      <c r="E403" s="160"/>
      <c r="F403" s="20"/>
      <c r="G403" s="20"/>
      <c r="H403" s="160"/>
      <c r="I403" s="213"/>
      <c r="J403" s="161"/>
      <c r="K403" s="161"/>
      <c r="L403" s="161"/>
      <c r="M403" s="161"/>
      <c r="N403" s="375">
        <v>1000</v>
      </c>
      <c r="O403" s="79"/>
      <c r="P403" s="246">
        <f t="shared" si="129"/>
        <v>1000</v>
      </c>
      <c r="Q403" s="174"/>
      <c r="R403" s="158"/>
      <c r="S403" s="158"/>
      <c r="T403" s="158"/>
      <c r="U403" s="158"/>
      <c r="V403" s="158"/>
    </row>
    <row r="404" spans="1:22" ht="14.1" customHeight="1" x14ac:dyDescent="0.25">
      <c r="A404" s="103"/>
      <c r="B404" s="96"/>
      <c r="C404" s="46" t="s">
        <v>279</v>
      </c>
      <c r="D404" s="20"/>
      <c r="E404" s="160"/>
      <c r="F404" s="20"/>
      <c r="G404" s="20"/>
      <c r="H404" s="160"/>
      <c r="I404" s="213"/>
      <c r="J404" s="161"/>
      <c r="K404" s="161"/>
      <c r="L404" s="161"/>
      <c r="M404" s="161"/>
      <c r="N404" s="375">
        <v>2500</v>
      </c>
      <c r="O404" s="79"/>
      <c r="P404" s="246">
        <f t="shared" si="129"/>
        <v>2500</v>
      </c>
      <c r="Q404" s="174"/>
      <c r="R404" s="158"/>
      <c r="S404" s="158"/>
      <c r="T404" s="158"/>
      <c r="U404" s="158"/>
      <c r="V404" s="158"/>
    </row>
    <row r="405" spans="1:22" ht="14.1" customHeight="1" x14ac:dyDescent="0.25">
      <c r="A405" s="103"/>
      <c r="B405" s="96"/>
      <c r="C405" s="46" t="s">
        <v>280</v>
      </c>
      <c r="D405" s="20"/>
      <c r="E405" s="160"/>
      <c r="F405" s="20"/>
      <c r="G405" s="20"/>
      <c r="H405" s="160"/>
      <c r="I405" s="213"/>
      <c r="J405" s="161"/>
      <c r="K405" s="161"/>
      <c r="L405" s="161"/>
      <c r="M405" s="161"/>
      <c r="N405" s="375">
        <v>2500</v>
      </c>
      <c r="O405" s="79"/>
      <c r="P405" s="246">
        <f t="shared" si="129"/>
        <v>2500</v>
      </c>
      <c r="Q405" s="174"/>
      <c r="R405" s="158"/>
      <c r="S405" s="158"/>
      <c r="T405" s="158"/>
      <c r="U405" s="158"/>
      <c r="V405" s="158"/>
    </row>
    <row r="406" spans="1:22" ht="14.1" customHeight="1" x14ac:dyDescent="0.25">
      <c r="A406" s="103"/>
      <c r="B406" s="96"/>
      <c r="C406" s="46" t="s">
        <v>281</v>
      </c>
      <c r="D406" s="20"/>
      <c r="E406" s="160"/>
      <c r="F406" s="20"/>
      <c r="G406" s="20"/>
      <c r="H406" s="160"/>
      <c r="I406" s="213"/>
      <c r="J406" s="161"/>
      <c r="K406" s="161"/>
      <c r="L406" s="161"/>
      <c r="M406" s="161"/>
      <c r="N406" s="375">
        <v>300</v>
      </c>
      <c r="O406" s="79"/>
      <c r="P406" s="246">
        <f t="shared" si="129"/>
        <v>300</v>
      </c>
      <c r="Q406" s="174"/>
      <c r="R406" s="158"/>
      <c r="S406" s="158"/>
      <c r="T406" s="158"/>
      <c r="U406" s="158"/>
      <c r="V406" s="158"/>
    </row>
    <row r="407" spans="1:22" ht="14.1" customHeight="1" x14ac:dyDescent="0.25">
      <c r="A407" s="103"/>
      <c r="B407" s="96"/>
      <c r="C407" s="46" t="s">
        <v>283</v>
      </c>
      <c r="D407" s="20"/>
      <c r="E407" s="160"/>
      <c r="F407" s="20"/>
      <c r="G407" s="20"/>
      <c r="H407" s="160"/>
      <c r="I407" s="213"/>
      <c r="J407" s="161"/>
      <c r="K407" s="161"/>
      <c r="L407" s="161"/>
      <c r="M407" s="161"/>
      <c r="N407" s="375">
        <v>2500</v>
      </c>
      <c r="O407" s="79">
        <v>-2500</v>
      </c>
      <c r="P407" s="246">
        <f t="shared" si="129"/>
        <v>0</v>
      </c>
      <c r="Q407" s="174"/>
      <c r="R407" s="158"/>
      <c r="S407" s="158"/>
      <c r="T407" s="158"/>
      <c r="U407" s="158"/>
      <c r="V407" s="158"/>
    </row>
    <row r="408" spans="1:22" ht="14.1" customHeight="1" x14ac:dyDescent="0.25">
      <c r="A408" s="103"/>
      <c r="B408" s="96"/>
      <c r="C408" s="46" t="s">
        <v>284</v>
      </c>
      <c r="D408" s="20"/>
      <c r="E408" s="160"/>
      <c r="F408" s="20"/>
      <c r="G408" s="20"/>
      <c r="H408" s="160"/>
      <c r="I408" s="213"/>
      <c r="J408" s="161"/>
      <c r="K408" s="161"/>
      <c r="L408" s="161"/>
      <c r="M408" s="161"/>
      <c r="N408" s="375">
        <v>1200</v>
      </c>
      <c r="O408" s="79"/>
      <c r="P408" s="246">
        <f t="shared" si="129"/>
        <v>1200</v>
      </c>
      <c r="Q408" s="174"/>
      <c r="R408" s="158"/>
      <c r="S408" s="158"/>
      <c r="T408" s="158"/>
      <c r="U408" s="158"/>
      <c r="V408" s="158"/>
    </row>
    <row r="409" spans="1:22" ht="14.1" customHeight="1" x14ac:dyDescent="0.25">
      <c r="A409" s="103"/>
      <c r="B409" s="96">
        <v>5515</v>
      </c>
      <c r="C409" s="46" t="s">
        <v>180</v>
      </c>
      <c r="D409" s="20"/>
      <c r="E409" s="160"/>
      <c r="F409" s="20"/>
      <c r="G409" s="20"/>
      <c r="H409" s="160"/>
      <c r="I409" s="213"/>
      <c r="J409" s="161"/>
      <c r="K409" s="161"/>
      <c r="L409" s="161"/>
      <c r="M409" s="161"/>
      <c r="N409" s="375"/>
      <c r="O409" s="79">
        <v>2500</v>
      </c>
      <c r="P409" s="246">
        <f>+O409+N409</f>
        <v>2500</v>
      </c>
      <c r="Q409" s="174"/>
      <c r="R409" s="158"/>
      <c r="S409" s="158"/>
      <c r="T409" s="158"/>
      <c r="U409" s="158"/>
      <c r="V409" s="158"/>
    </row>
    <row r="410" spans="1:22" ht="14.1" customHeight="1" x14ac:dyDescent="0.25">
      <c r="A410" s="69" t="s">
        <v>304</v>
      </c>
      <c r="B410" s="70"/>
      <c r="C410" s="71" t="s">
        <v>305</v>
      </c>
      <c r="D410" s="81">
        <f>+D411+D412</f>
        <v>49083</v>
      </c>
      <c r="E410" s="81">
        <f>+E411+E412</f>
        <v>32528</v>
      </c>
      <c r="F410" s="81">
        <f t="shared" ref="F410:M410" si="130">+F411+F412</f>
        <v>0</v>
      </c>
      <c r="G410" s="81">
        <f t="shared" si="130"/>
        <v>0</v>
      </c>
      <c r="H410" s="108">
        <f t="shared" si="130"/>
        <v>28033</v>
      </c>
      <c r="I410" s="254">
        <f t="shared" si="130"/>
        <v>-4495</v>
      </c>
      <c r="J410" s="77">
        <f t="shared" si="130"/>
        <v>-1228</v>
      </c>
      <c r="K410" s="77">
        <f t="shared" si="130"/>
        <v>0</v>
      </c>
      <c r="L410" s="77">
        <f t="shared" si="130"/>
        <v>26805</v>
      </c>
      <c r="M410" s="77">
        <f t="shared" si="130"/>
        <v>22612.260000000002</v>
      </c>
      <c r="N410" s="374">
        <f>+N411+N412</f>
        <v>28162</v>
      </c>
      <c r="O410" s="80">
        <f>+O411+O412</f>
        <v>0</v>
      </c>
      <c r="P410" s="80">
        <f>+O410+N410</f>
        <v>28162</v>
      </c>
      <c r="Q410" s="174"/>
      <c r="R410" s="158"/>
      <c r="S410" s="158"/>
      <c r="T410" s="158"/>
      <c r="U410" s="158"/>
      <c r="V410" s="158"/>
    </row>
    <row r="411" spans="1:22" ht="14.1" customHeight="1" x14ac:dyDescent="0.25">
      <c r="A411" s="44"/>
      <c r="B411" s="51">
        <v>50</v>
      </c>
      <c r="C411" s="52" t="s">
        <v>148</v>
      </c>
      <c r="D411" s="21">
        <v>21020</v>
      </c>
      <c r="E411" s="156">
        <v>22028</v>
      </c>
      <c r="F411" s="21"/>
      <c r="G411" s="20"/>
      <c r="H411" s="160">
        <f t="shared" si="114"/>
        <v>17533</v>
      </c>
      <c r="I411" s="211">
        <v>-4495</v>
      </c>
      <c r="J411" s="190"/>
      <c r="K411" s="190">
        <v>1700</v>
      </c>
      <c r="L411" s="190">
        <v>19233</v>
      </c>
      <c r="M411" s="190">
        <v>17320.560000000001</v>
      </c>
      <c r="N411" s="372">
        <v>17662</v>
      </c>
      <c r="O411" s="78">
        <v>0</v>
      </c>
      <c r="P411" s="227">
        <f t="shared" ref="P411:P421" si="131">+O411+N411</f>
        <v>17662</v>
      </c>
      <c r="Q411" s="174"/>
      <c r="R411" s="158"/>
      <c r="S411" s="158"/>
      <c r="T411" s="158"/>
      <c r="U411" s="158"/>
      <c r="V411" s="158"/>
    </row>
    <row r="412" spans="1:22" ht="14.1" customHeight="1" x14ac:dyDescent="0.25">
      <c r="A412" s="44"/>
      <c r="B412" s="51">
        <v>55</v>
      </c>
      <c r="C412" s="52" t="s">
        <v>150</v>
      </c>
      <c r="D412" s="21">
        <f>SUM(D413:D421)</f>
        <v>28063</v>
      </c>
      <c r="E412" s="156">
        <f>SUM(E413:E421)</f>
        <v>10500</v>
      </c>
      <c r="F412" s="52">
        <f>SUM(F413:F421)</f>
        <v>0</v>
      </c>
      <c r="G412" s="20"/>
      <c r="H412" s="160">
        <f t="shared" si="114"/>
        <v>10500</v>
      </c>
      <c r="I412" s="311"/>
      <c r="J412" s="190">
        <f>SUM(J413:J421)</f>
        <v>-1228</v>
      </c>
      <c r="K412" s="161">
        <f t="shared" ref="K412:M412" si="132">SUM(K413:K421)</f>
        <v>-1700</v>
      </c>
      <c r="L412" s="161">
        <f t="shared" si="132"/>
        <v>7572</v>
      </c>
      <c r="M412" s="161">
        <f t="shared" si="132"/>
        <v>5291.7000000000007</v>
      </c>
      <c r="N412" s="372">
        <f>+N413+N414+N415+N416+N417+N418+N419+N420+N421</f>
        <v>10500</v>
      </c>
      <c r="O412" s="78">
        <f>+O413+O414+O415+O416+O417+O418+O419+O420+O421</f>
        <v>0</v>
      </c>
      <c r="P412" s="227">
        <f t="shared" si="131"/>
        <v>10500</v>
      </c>
      <c r="Q412" s="174"/>
      <c r="R412" s="158"/>
      <c r="S412" s="158"/>
      <c r="T412" s="158"/>
      <c r="U412" s="158"/>
      <c r="V412" s="158"/>
    </row>
    <row r="413" spans="1:22" ht="14.1" customHeight="1" x14ac:dyDescent="0.25">
      <c r="A413" s="44"/>
      <c r="B413" s="45">
        <v>5500</v>
      </c>
      <c r="C413" s="46" t="s">
        <v>225</v>
      </c>
      <c r="D413" s="20">
        <v>1469</v>
      </c>
      <c r="E413" s="160">
        <v>240</v>
      </c>
      <c r="F413" s="20"/>
      <c r="G413" s="20"/>
      <c r="H413" s="160">
        <f t="shared" si="114"/>
        <v>240</v>
      </c>
      <c r="I413" s="213"/>
      <c r="J413" s="161"/>
      <c r="K413" s="161"/>
      <c r="L413" s="161">
        <v>240</v>
      </c>
      <c r="M413" s="161">
        <v>625.32000000000005</v>
      </c>
      <c r="N413" s="375">
        <v>240</v>
      </c>
      <c r="O413" s="79"/>
      <c r="P413" s="229">
        <f t="shared" si="131"/>
        <v>240</v>
      </c>
      <c r="Q413" s="174"/>
      <c r="R413" s="158"/>
      <c r="S413" s="158"/>
      <c r="T413" s="158"/>
      <c r="U413" s="158"/>
      <c r="V413" s="158"/>
    </row>
    <row r="414" spans="1:22" ht="14.1" customHeight="1" x14ac:dyDescent="0.25">
      <c r="A414" s="44"/>
      <c r="B414" s="45">
        <v>5503</v>
      </c>
      <c r="C414" s="46" t="s">
        <v>153</v>
      </c>
      <c r="D414" s="20">
        <v>105</v>
      </c>
      <c r="E414" s="160"/>
      <c r="F414" s="20"/>
      <c r="G414" s="20"/>
      <c r="H414" s="160">
        <f t="shared" si="114"/>
        <v>0</v>
      </c>
      <c r="I414" s="213"/>
      <c r="J414" s="161"/>
      <c r="K414" s="161"/>
      <c r="L414" s="161"/>
      <c r="M414" s="161"/>
      <c r="N414" s="375"/>
      <c r="O414" s="79"/>
      <c r="P414" s="229">
        <f t="shared" si="131"/>
        <v>0</v>
      </c>
      <c r="Q414" s="174"/>
      <c r="R414" s="158"/>
      <c r="S414" s="158"/>
      <c r="T414" s="158"/>
      <c r="U414" s="158"/>
      <c r="V414" s="158"/>
    </row>
    <row r="415" spans="1:22" ht="14.1" customHeight="1" x14ac:dyDescent="0.25">
      <c r="A415" s="44"/>
      <c r="B415" s="45">
        <v>5504</v>
      </c>
      <c r="C415" s="46" t="s">
        <v>306</v>
      </c>
      <c r="D415" s="20">
        <v>737</v>
      </c>
      <c r="E415" s="160">
        <v>800</v>
      </c>
      <c r="F415" s="20"/>
      <c r="G415" s="20"/>
      <c r="H415" s="160">
        <f t="shared" si="114"/>
        <v>800</v>
      </c>
      <c r="I415" s="213"/>
      <c r="J415" s="161"/>
      <c r="K415" s="161"/>
      <c r="L415" s="161">
        <v>800</v>
      </c>
      <c r="M415" s="161">
        <v>40</v>
      </c>
      <c r="N415" s="375">
        <v>800</v>
      </c>
      <c r="O415" s="79"/>
      <c r="P415" s="229">
        <f t="shared" si="131"/>
        <v>800</v>
      </c>
      <c r="Q415" s="174"/>
      <c r="R415" s="158"/>
      <c r="S415" s="158"/>
      <c r="T415" s="158"/>
      <c r="U415" s="158"/>
      <c r="V415" s="158"/>
    </row>
    <row r="416" spans="1:22" ht="14.1" customHeight="1" x14ac:dyDescent="0.25">
      <c r="A416" s="44"/>
      <c r="B416" s="45">
        <v>5511</v>
      </c>
      <c r="C416" s="46" t="s">
        <v>307</v>
      </c>
      <c r="D416" s="20">
        <v>593</v>
      </c>
      <c r="E416" s="160">
        <v>60</v>
      </c>
      <c r="F416" s="20"/>
      <c r="G416" s="299"/>
      <c r="H416" s="160">
        <f t="shared" si="114"/>
        <v>60</v>
      </c>
      <c r="I416" s="213"/>
      <c r="J416" s="161"/>
      <c r="K416" s="161"/>
      <c r="L416" s="161">
        <v>60</v>
      </c>
      <c r="M416" s="161">
        <v>79</v>
      </c>
      <c r="N416" s="375">
        <v>60</v>
      </c>
      <c r="O416" s="79"/>
      <c r="P416" s="229">
        <f t="shared" si="131"/>
        <v>60</v>
      </c>
      <c r="Q416" s="174"/>
      <c r="R416" s="158"/>
      <c r="S416" s="158"/>
      <c r="T416" s="158"/>
      <c r="U416" s="158"/>
      <c r="V416" s="158"/>
    </row>
    <row r="417" spans="1:33" ht="14.1" customHeight="1" x14ac:dyDescent="0.25">
      <c r="A417" s="44"/>
      <c r="B417" s="45">
        <v>5513</v>
      </c>
      <c r="C417" s="46" t="s">
        <v>177</v>
      </c>
      <c r="D417" s="20">
        <v>1753</v>
      </c>
      <c r="E417" s="160">
        <v>1200</v>
      </c>
      <c r="F417" s="20"/>
      <c r="G417" s="289"/>
      <c r="H417" s="160">
        <f t="shared" si="114"/>
        <v>1200</v>
      </c>
      <c r="I417" s="213"/>
      <c r="J417" s="161"/>
      <c r="K417" s="161"/>
      <c r="L417" s="161">
        <v>1200</v>
      </c>
      <c r="M417" s="161">
        <v>764</v>
      </c>
      <c r="N417" s="375">
        <v>1200</v>
      </c>
      <c r="O417" s="79"/>
      <c r="P417" s="229">
        <f t="shared" si="131"/>
        <v>1200</v>
      </c>
      <c r="R417" s="158"/>
      <c r="S417" s="158"/>
      <c r="T417" s="158"/>
      <c r="U417" s="158"/>
      <c r="V417" s="158"/>
    </row>
    <row r="418" spans="1:33" ht="14.1" customHeight="1" x14ac:dyDescent="0.25">
      <c r="A418" s="44"/>
      <c r="B418" s="45">
        <v>5514</v>
      </c>
      <c r="C418" s="46" t="s">
        <v>158</v>
      </c>
      <c r="D418" s="20">
        <v>30</v>
      </c>
      <c r="E418" s="160">
        <v>760</v>
      </c>
      <c r="F418" s="20"/>
      <c r="G418" s="289"/>
      <c r="H418" s="160">
        <f t="shared" ref="H418:H503" si="133">E418+I418</f>
        <v>760</v>
      </c>
      <c r="I418" s="213"/>
      <c r="J418" s="161"/>
      <c r="K418" s="161"/>
      <c r="L418" s="161">
        <v>760</v>
      </c>
      <c r="M418" s="161">
        <v>851.9</v>
      </c>
      <c r="N418" s="375">
        <v>760</v>
      </c>
      <c r="O418" s="79"/>
      <c r="P418" s="229">
        <f t="shared" si="131"/>
        <v>760</v>
      </c>
      <c r="R418" s="158"/>
      <c r="S418" s="158"/>
      <c r="T418" s="158"/>
      <c r="U418" s="158"/>
      <c r="V418" s="158"/>
    </row>
    <row r="419" spans="1:33" ht="14.1" customHeight="1" x14ac:dyDescent="0.25">
      <c r="A419" s="44"/>
      <c r="B419" s="45">
        <v>5515</v>
      </c>
      <c r="C419" s="46" t="s">
        <v>180</v>
      </c>
      <c r="D419" s="20">
        <v>4107</v>
      </c>
      <c r="E419" s="160">
        <v>1240</v>
      </c>
      <c r="F419" s="20"/>
      <c r="G419" s="289"/>
      <c r="H419" s="160">
        <f t="shared" si="133"/>
        <v>1240</v>
      </c>
      <c r="I419" s="213"/>
      <c r="J419" s="161"/>
      <c r="K419" s="161"/>
      <c r="L419" s="161">
        <v>1240</v>
      </c>
      <c r="M419" s="161">
        <v>139.38</v>
      </c>
      <c r="N419" s="375">
        <v>1240</v>
      </c>
      <c r="O419" s="79"/>
      <c r="P419" s="229">
        <f t="shared" si="131"/>
        <v>1240</v>
      </c>
      <c r="R419" s="158"/>
      <c r="S419" s="158"/>
      <c r="T419" s="158"/>
      <c r="U419" s="158"/>
      <c r="V419" s="158"/>
    </row>
    <row r="420" spans="1:33" ht="14.1" customHeight="1" x14ac:dyDescent="0.25">
      <c r="A420" s="44"/>
      <c r="B420" s="45">
        <v>5525</v>
      </c>
      <c r="C420" s="46" t="s">
        <v>186</v>
      </c>
      <c r="D420" s="20">
        <v>18465</v>
      </c>
      <c r="E420" s="160">
        <v>5600</v>
      </c>
      <c r="F420" s="20"/>
      <c r="G420" s="289"/>
      <c r="H420" s="160">
        <f t="shared" si="133"/>
        <v>5600</v>
      </c>
      <c r="I420" s="213"/>
      <c r="J420" s="161">
        <v>-1600</v>
      </c>
      <c r="K420" s="161">
        <v>-1700</v>
      </c>
      <c r="L420" s="161">
        <v>2300</v>
      </c>
      <c r="M420" s="161">
        <v>2030.26</v>
      </c>
      <c r="N420" s="375">
        <v>5600</v>
      </c>
      <c r="O420" s="79"/>
      <c r="P420" s="229">
        <f t="shared" si="131"/>
        <v>5600</v>
      </c>
      <c r="R420" s="158"/>
      <c r="S420" s="158"/>
      <c r="T420" s="158"/>
      <c r="U420" s="158"/>
      <c r="V420" s="158"/>
    </row>
    <row r="421" spans="1:33" ht="14.1" customHeight="1" x14ac:dyDescent="0.25">
      <c r="A421" s="44"/>
      <c r="B421" s="45">
        <v>5540</v>
      </c>
      <c r="C421" s="61" t="s">
        <v>308</v>
      </c>
      <c r="D421" s="20">
        <v>804</v>
      </c>
      <c r="E421" s="160">
        <v>600</v>
      </c>
      <c r="F421" s="20"/>
      <c r="G421" s="289"/>
      <c r="H421" s="160">
        <f t="shared" si="133"/>
        <v>600</v>
      </c>
      <c r="I421" s="213"/>
      <c r="J421" s="161">
        <v>372</v>
      </c>
      <c r="K421" s="161"/>
      <c r="L421" s="161">
        <v>972</v>
      </c>
      <c r="M421" s="161">
        <v>761.84</v>
      </c>
      <c r="N421" s="375">
        <v>600</v>
      </c>
      <c r="O421" s="79"/>
      <c r="P421" s="229">
        <f t="shared" si="131"/>
        <v>600</v>
      </c>
      <c r="R421" s="158"/>
      <c r="S421" s="158"/>
      <c r="T421" s="158"/>
      <c r="U421" s="158"/>
      <c r="V421" s="158"/>
    </row>
    <row r="422" spans="1:33" ht="14.1" customHeight="1" x14ac:dyDescent="0.25">
      <c r="A422" s="69" t="s">
        <v>309</v>
      </c>
      <c r="B422" s="70"/>
      <c r="C422" s="95" t="s">
        <v>310</v>
      </c>
      <c r="D422" s="83">
        <f t="shared" ref="D422:I422" si="134">+D423+D424</f>
        <v>24670</v>
      </c>
      <c r="E422" s="83">
        <f t="shared" si="134"/>
        <v>43033</v>
      </c>
      <c r="F422" s="83">
        <f t="shared" si="134"/>
        <v>0</v>
      </c>
      <c r="G422" s="83">
        <f t="shared" si="134"/>
        <v>0</v>
      </c>
      <c r="H422" s="108">
        <f t="shared" si="134"/>
        <v>43691</v>
      </c>
      <c r="I422" s="83">
        <f t="shared" si="134"/>
        <v>658</v>
      </c>
      <c r="J422" s="77">
        <f>+J423+J424</f>
        <v>-14000</v>
      </c>
      <c r="K422" s="77">
        <f t="shared" ref="K422:M422" si="135">+K423+K424</f>
        <v>0</v>
      </c>
      <c r="L422" s="77">
        <f t="shared" si="135"/>
        <v>29691</v>
      </c>
      <c r="M422" s="77">
        <f t="shared" si="135"/>
        <v>22055.52</v>
      </c>
      <c r="N422" s="379">
        <f>+N423+N424</f>
        <v>33820</v>
      </c>
      <c r="O422" s="231">
        <f>+O423+O424</f>
        <v>0</v>
      </c>
      <c r="P422" s="231">
        <f>+O422+N422</f>
        <v>33820</v>
      </c>
      <c r="Q422" s="174"/>
      <c r="R422" s="158"/>
      <c r="S422" s="158"/>
      <c r="T422" s="158"/>
      <c r="U422" s="158"/>
      <c r="V422" s="158"/>
    </row>
    <row r="423" spans="1:33" ht="14.1" customHeight="1" x14ac:dyDescent="0.25">
      <c r="A423" s="50"/>
      <c r="B423" s="51">
        <v>50</v>
      </c>
      <c r="C423" s="14" t="s">
        <v>148</v>
      </c>
      <c r="D423" s="21">
        <v>12524</v>
      </c>
      <c r="E423" s="156">
        <v>23875</v>
      </c>
      <c r="F423" s="21"/>
      <c r="G423" s="289"/>
      <c r="H423" s="276">
        <f t="shared" si="133"/>
        <v>17533</v>
      </c>
      <c r="I423" s="211">
        <v>-6342</v>
      </c>
      <c r="J423" s="190"/>
      <c r="K423" s="190"/>
      <c r="L423" s="190">
        <v>17533</v>
      </c>
      <c r="M423" s="190">
        <v>14570.82</v>
      </c>
      <c r="N423" s="377">
        <v>17662</v>
      </c>
      <c r="O423" s="228">
        <v>0</v>
      </c>
      <c r="P423" s="233">
        <f t="shared" ref="P423:P436" si="136">+O423+N423</f>
        <v>17662</v>
      </c>
      <c r="Q423" s="174"/>
      <c r="R423" s="158"/>
      <c r="S423" s="158"/>
      <c r="T423" s="158"/>
      <c r="U423" s="158"/>
      <c r="V423" s="158"/>
      <c r="Y423" s="437"/>
      <c r="Z423" s="438"/>
    </row>
    <row r="424" spans="1:33" s="7" customFormat="1" ht="14.1" customHeight="1" x14ac:dyDescent="0.25">
      <c r="A424" s="101"/>
      <c r="B424" s="90">
        <v>55</v>
      </c>
      <c r="C424" s="91" t="s">
        <v>150</v>
      </c>
      <c r="D424" s="102">
        <f>+D425+D426+D427+D430+D431+D432+D433+D434+D435+D436</f>
        <v>12146</v>
      </c>
      <c r="E424" s="156">
        <f>+E425+E426+E427+E430+E431+E432+E434+E435+E436</f>
        <v>19158</v>
      </c>
      <c r="F424" s="109">
        <f>SUM(F425:F436)</f>
        <v>0</v>
      </c>
      <c r="G424" s="289"/>
      <c r="H424" s="160">
        <f t="shared" si="133"/>
        <v>26158</v>
      </c>
      <c r="I424" s="312">
        <f>SUM(I425:I436)</f>
        <v>7000</v>
      </c>
      <c r="J424" s="217">
        <f>+J425+J426+J427+J430+J431+J432+J433+J434+J435+J436</f>
        <v>-14000</v>
      </c>
      <c r="K424" s="217">
        <f t="shared" ref="K424:M424" si="137">+K425+K426+K427+K430+K431+K432+K433+K434+K435+K436</f>
        <v>0</v>
      </c>
      <c r="L424" s="217">
        <f>+L425+L426+L427+L430+L431+L432+L433+L434+L435+L436</f>
        <v>12158</v>
      </c>
      <c r="M424" s="217">
        <f t="shared" si="137"/>
        <v>7484.7000000000007</v>
      </c>
      <c r="N424" s="377">
        <f>+N425+N426+N427+N430+N431+N432+N433+N434+N435+N436</f>
        <v>16158</v>
      </c>
      <c r="O424" s="228">
        <f>+O425+O426+O427+O430+O431+O432+O433+O434+O435+O436</f>
        <v>0</v>
      </c>
      <c r="P424" s="233">
        <f t="shared" si="136"/>
        <v>16158</v>
      </c>
      <c r="Q424" s="174"/>
      <c r="R424" s="158"/>
      <c r="S424" s="158"/>
      <c r="T424" s="158"/>
      <c r="U424" s="158"/>
      <c r="V424" s="158"/>
      <c r="W424" s="439"/>
      <c r="X424" s="439"/>
      <c r="Y424" s="439"/>
      <c r="Z424" s="439"/>
      <c r="AA424" s="439"/>
      <c r="AB424" s="439"/>
      <c r="AC424" s="439"/>
      <c r="AD424" s="224"/>
      <c r="AE424" s="224"/>
      <c r="AF424" s="224"/>
      <c r="AG424" s="224"/>
    </row>
    <row r="425" spans="1:33" s="7" customFormat="1" ht="14.1" customHeight="1" x14ac:dyDescent="0.25">
      <c r="A425" s="101"/>
      <c r="B425" s="96">
        <v>5500</v>
      </c>
      <c r="C425" s="110" t="s">
        <v>225</v>
      </c>
      <c r="D425" s="20">
        <v>751</v>
      </c>
      <c r="E425" s="160">
        <v>700</v>
      </c>
      <c r="F425" s="20"/>
      <c r="G425" s="289"/>
      <c r="H425" s="160">
        <f t="shared" si="133"/>
        <v>700</v>
      </c>
      <c r="I425" s="213"/>
      <c r="J425" s="161"/>
      <c r="K425" s="161"/>
      <c r="L425" s="161">
        <v>700</v>
      </c>
      <c r="M425" s="161">
        <v>887</v>
      </c>
      <c r="N425" s="378">
        <v>700</v>
      </c>
      <c r="O425" s="232"/>
      <c r="P425" s="394">
        <f t="shared" si="136"/>
        <v>700</v>
      </c>
      <c r="Q425" s="174"/>
      <c r="R425" s="158"/>
      <c r="S425" s="158"/>
      <c r="T425" s="158"/>
      <c r="U425" s="158"/>
      <c r="V425" s="158"/>
      <c r="W425" s="439"/>
      <c r="X425" s="439"/>
      <c r="Y425" s="439"/>
      <c r="Z425" s="439"/>
      <c r="AA425" s="439"/>
      <c r="AB425" s="439"/>
      <c r="AC425" s="439"/>
      <c r="AD425" s="224"/>
      <c r="AE425" s="224"/>
      <c r="AF425" s="224"/>
      <c r="AG425" s="224"/>
    </row>
    <row r="426" spans="1:33" s="7" customFormat="1" ht="14.1" customHeight="1" x14ac:dyDescent="0.25">
      <c r="A426" s="101"/>
      <c r="B426" s="96">
        <v>5504</v>
      </c>
      <c r="C426" s="110" t="s">
        <v>306</v>
      </c>
      <c r="D426" s="20">
        <v>60</v>
      </c>
      <c r="E426" s="160">
        <v>300</v>
      </c>
      <c r="F426" s="20"/>
      <c r="G426" s="289"/>
      <c r="H426" s="160">
        <f t="shared" si="133"/>
        <v>300</v>
      </c>
      <c r="I426" s="213"/>
      <c r="J426" s="161"/>
      <c r="K426" s="161"/>
      <c r="L426" s="161">
        <v>300</v>
      </c>
      <c r="M426" s="161"/>
      <c r="N426" s="378">
        <v>300</v>
      </c>
      <c r="O426" s="232"/>
      <c r="P426" s="394">
        <f t="shared" si="136"/>
        <v>300</v>
      </c>
      <c r="Q426" s="174"/>
      <c r="R426" s="158"/>
      <c r="S426" s="158"/>
      <c r="T426" s="158"/>
      <c r="U426" s="158"/>
      <c r="V426" s="158"/>
      <c r="W426" s="439"/>
      <c r="X426" s="439"/>
      <c r="Y426" s="439"/>
      <c r="Z426" s="439"/>
      <c r="AA426" s="439"/>
      <c r="AB426" s="439"/>
      <c r="AC426" s="439"/>
      <c r="AD426" s="224"/>
      <c r="AE426" s="224"/>
      <c r="AF426" s="224"/>
      <c r="AG426" s="224"/>
    </row>
    <row r="427" spans="1:33" s="7" customFormat="1" ht="14.1" customHeight="1" x14ac:dyDescent="0.25">
      <c r="A427" s="101"/>
      <c r="B427" s="45">
        <v>5511</v>
      </c>
      <c r="C427" s="87" t="s">
        <v>307</v>
      </c>
      <c r="D427" s="20">
        <f>SUM(D428:D429)</f>
        <v>58</v>
      </c>
      <c r="E427" s="160">
        <f>+E428+E429</f>
        <v>10200</v>
      </c>
      <c r="F427" s="20"/>
      <c r="G427" s="289"/>
      <c r="H427" s="160">
        <f t="shared" si="133"/>
        <v>10200</v>
      </c>
      <c r="I427" s="213"/>
      <c r="J427" s="161">
        <v>-10000</v>
      </c>
      <c r="K427" s="161"/>
      <c r="L427" s="161">
        <v>200</v>
      </c>
      <c r="M427" s="161">
        <v>320</v>
      </c>
      <c r="N427" s="378">
        <f>+N428+N429</f>
        <v>200</v>
      </c>
      <c r="O427" s="232"/>
      <c r="P427" s="394">
        <f t="shared" si="136"/>
        <v>200</v>
      </c>
      <c r="Q427" s="174"/>
      <c r="R427" s="158"/>
      <c r="S427" s="158"/>
      <c r="T427" s="158"/>
      <c r="U427" s="158"/>
      <c r="V427" s="158"/>
      <c r="W427" s="439"/>
      <c r="X427" s="439"/>
      <c r="Y427" s="439"/>
      <c r="Z427" s="439"/>
      <c r="AA427" s="439"/>
      <c r="AB427" s="439"/>
      <c r="AC427" s="439"/>
      <c r="AD427" s="224"/>
      <c r="AE427" s="224"/>
      <c r="AF427" s="224"/>
      <c r="AG427" s="224"/>
    </row>
    <row r="428" spans="1:33" s="7" customFormat="1" ht="14.1" customHeight="1" x14ac:dyDescent="0.25">
      <c r="A428" s="101"/>
      <c r="B428" s="45"/>
      <c r="C428" s="169" t="s">
        <v>311</v>
      </c>
      <c r="D428" s="20">
        <v>58</v>
      </c>
      <c r="E428" s="179">
        <v>200</v>
      </c>
      <c r="F428" s="20"/>
      <c r="G428" s="289"/>
      <c r="H428" s="160">
        <f t="shared" si="133"/>
        <v>200</v>
      </c>
      <c r="I428" s="213"/>
      <c r="J428" s="161"/>
      <c r="K428" s="161"/>
      <c r="L428" s="161"/>
      <c r="M428" s="161"/>
      <c r="N428" s="378">
        <v>200</v>
      </c>
      <c r="O428" s="232"/>
      <c r="P428" s="394">
        <f t="shared" si="136"/>
        <v>200</v>
      </c>
      <c r="Q428" s="174"/>
      <c r="R428" s="158"/>
      <c r="S428" s="158"/>
      <c r="T428" s="158"/>
      <c r="U428" s="158"/>
      <c r="V428" s="158"/>
      <c r="W428" s="439"/>
      <c r="X428" s="439"/>
      <c r="Y428" s="439"/>
      <c r="Z428" s="439"/>
      <c r="AA428" s="439"/>
      <c r="AB428" s="439"/>
      <c r="AC428" s="439"/>
      <c r="AD428" s="224"/>
      <c r="AE428" s="224"/>
      <c r="AF428" s="224"/>
      <c r="AG428" s="224"/>
    </row>
    <row r="429" spans="1:33" s="7" customFormat="1" ht="14.1" customHeight="1" x14ac:dyDescent="0.25">
      <c r="A429" s="101"/>
      <c r="B429" s="45"/>
      <c r="C429" s="169" t="s">
        <v>312</v>
      </c>
      <c r="D429" s="20">
        <v>0</v>
      </c>
      <c r="E429" s="179">
        <v>10000</v>
      </c>
      <c r="F429" s="20"/>
      <c r="G429" s="289"/>
      <c r="H429" s="276">
        <f t="shared" si="133"/>
        <v>10000</v>
      </c>
      <c r="I429" s="213"/>
      <c r="J429" s="161"/>
      <c r="K429" s="161"/>
      <c r="L429" s="161"/>
      <c r="M429" s="161"/>
      <c r="N429" s="378"/>
      <c r="O429" s="232"/>
      <c r="P429" s="394">
        <f t="shared" si="136"/>
        <v>0</v>
      </c>
      <c r="Q429" s="174"/>
      <c r="R429" s="158"/>
      <c r="S429" s="158"/>
      <c r="T429" s="158"/>
      <c r="U429" s="158"/>
      <c r="V429" s="158"/>
      <c r="W429" s="439"/>
      <c r="X429" s="439"/>
      <c r="Y429" s="439"/>
      <c r="Z429" s="439"/>
      <c r="AA429" s="439"/>
      <c r="AB429" s="439"/>
      <c r="AC429" s="439"/>
      <c r="AD429" s="224"/>
      <c r="AE429" s="224"/>
      <c r="AF429" s="224"/>
      <c r="AG429" s="224"/>
    </row>
    <row r="430" spans="1:33" s="7" customFormat="1" ht="14.1" customHeight="1" x14ac:dyDescent="0.25">
      <c r="A430" s="101"/>
      <c r="B430" s="96">
        <v>5513</v>
      </c>
      <c r="C430" s="110" t="s">
        <v>177</v>
      </c>
      <c r="D430" s="20">
        <v>944</v>
      </c>
      <c r="E430" s="160">
        <v>768</v>
      </c>
      <c r="F430" s="20"/>
      <c r="G430" s="289"/>
      <c r="H430" s="160">
        <f t="shared" si="133"/>
        <v>768</v>
      </c>
      <c r="I430" s="213"/>
      <c r="J430" s="161"/>
      <c r="K430" s="161"/>
      <c r="L430" s="161">
        <v>768</v>
      </c>
      <c r="M430" s="161">
        <v>0</v>
      </c>
      <c r="N430" s="378">
        <v>768</v>
      </c>
      <c r="O430" s="232"/>
      <c r="P430" s="394">
        <f t="shared" si="136"/>
        <v>768</v>
      </c>
      <c r="Q430" s="174"/>
      <c r="R430" s="158"/>
      <c r="S430" s="158"/>
      <c r="T430" s="158"/>
      <c r="U430" s="158"/>
      <c r="V430" s="158"/>
      <c r="W430" s="439"/>
      <c r="X430" s="439"/>
      <c r="Y430" s="439"/>
      <c r="Z430" s="439"/>
      <c r="AA430" s="439"/>
      <c r="AB430" s="439"/>
      <c r="AC430" s="439"/>
      <c r="AD430" s="224"/>
      <c r="AE430" s="224"/>
      <c r="AF430" s="224"/>
      <c r="AG430" s="224"/>
    </row>
    <row r="431" spans="1:33" s="7" customFormat="1" ht="14.1" customHeight="1" x14ac:dyDescent="0.25">
      <c r="A431" s="101"/>
      <c r="B431" s="96">
        <v>5514</v>
      </c>
      <c r="C431" s="87" t="s">
        <v>158</v>
      </c>
      <c r="D431" s="20">
        <v>420</v>
      </c>
      <c r="E431" s="160">
        <v>240</v>
      </c>
      <c r="F431" s="20"/>
      <c r="G431" s="289"/>
      <c r="H431" s="160">
        <f t="shared" si="133"/>
        <v>240</v>
      </c>
      <c r="I431" s="213"/>
      <c r="J431" s="161"/>
      <c r="K431" s="161"/>
      <c r="L431" s="161">
        <v>240</v>
      </c>
      <c r="M431" s="161">
        <v>0</v>
      </c>
      <c r="N431" s="378">
        <v>240</v>
      </c>
      <c r="O431" s="232"/>
      <c r="P431" s="394">
        <f t="shared" si="136"/>
        <v>240</v>
      </c>
      <c r="Q431" s="174"/>
      <c r="R431" s="158"/>
      <c r="S431" s="158"/>
      <c r="T431" s="158"/>
      <c r="U431" s="158"/>
      <c r="V431" s="158"/>
      <c r="W431" s="439"/>
      <c r="X431" s="439"/>
      <c r="Y431" s="439"/>
      <c r="Z431" s="439"/>
      <c r="AA431" s="439"/>
      <c r="AB431" s="439"/>
      <c r="AC431" s="439"/>
      <c r="AD431" s="224"/>
      <c r="AE431" s="224"/>
      <c r="AF431" s="224"/>
      <c r="AG431" s="224"/>
    </row>
    <row r="432" spans="1:33" s="7" customFormat="1" ht="14.1" customHeight="1" x14ac:dyDescent="0.25">
      <c r="A432" s="101"/>
      <c r="B432" s="96">
        <v>5515</v>
      </c>
      <c r="C432" s="110" t="s">
        <v>180</v>
      </c>
      <c r="D432" s="20">
        <v>2025</v>
      </c>
      <c r="E432" s="160">
        <v>200</v>
      </c>
      <c r="F432" s="20"/>
      <c r="G432" s="289"/>
      <c r="H432" s="160">
        <f t="shared" si="133"/>
        <v>200</v>
      </c>
      <c r="I432" s="213"/>
      <c r="J432" s="161"/>
      <c r="K432" s="161"/>
      <c r="L432" s="161">
        <v>200</v>
      </c>
      <c r="M432" s="161">
        <v>2153.92</v>
      </c>
      <c r="N432" s="378">
        <v>200</v>
      </c>
      <c r="O432" s="232"/>
      <c r="P432" s="394">
        <f t="shared" si="136"/>
        <v>200</v>
      </c>
      <c r="Q432" s="174"/>
      <c r="R432" s="158"/>
      <c r="S432" s="158"/>
      <c r="T432" s="158"/>
      <c r="U432" s="158"/>
      <c r="V432" s="158"/>
      <c r="W432" s="439"/>
      <c r="X432" s="439"/>
      <c r="Y432" s="439"/>
      <c r="Z432" s="439"/>
      <c r="AA432" s="439"/>
      <c r="AB432" s="439"/>
      <c r="AC432" s="439"/>
      <c r="AD432" s="224"/>
      <c r="AE432" s="224"/>
      <c r="AF432" s="224"/>
      <c r="AG432" s="224"/>
    </row>
    <row r="433" spans="1:33" s="7" customFormat="1" ht="14.1" customHeight="1" x14ac:dyDescent="0.25">
      <c r="A433" s="101"/>
      <c r="B433" s="96">
        <v>5521</v>
      </c>
      <c r="C433" s="110" t="s">
        <v>313</v>
      </c>
      <c r="D433" s="20">
        <v>45</v>
      </c>
      <c r="E433" s="160"/>
      <c r="F433" s="20"/>
      <c r="G433" s="289"/>
      <c r="H433" s="160"/>
      <c r="I433" s="213"/>
      <c r="J433" s="161"/>
      <c r="K433" s="161"/>
      <c r="L433" s="161">
        <v>0</v>
      </c>
      <c r="M433" s="161">
        <v>198.78</v>
      </c>
      <c r="N433" s="378"/>
      <c r="O433" s="232"/>
      <c r="P433" s="394">
        <f t="shared" si="136"/>
        <v>0</v>
      </c>
      <c r="Q433" s="174"/>
      <c r="R433" s="158"/>
      <c r="S433" s="158"/>
      <c r="T433" s="158"/>
      <c r="U433" s="158"/>
      <c r="V433" s="158"/>
      <c r="W433" s="439"/>
      <c r="X433" s="439"/>
      <c r="Y433" s="439"/>
      <c r="Z433" s="439"/>
      <c r="AA433" s="439"/>
      <c r="AB433" s="439"/>
      <c r="AC433" s="439"/>
      <c r="AD433" s="224"/>
      <c r="AE433" s="224"/>
      <c r="AF433" s="224"/>
      <c r="AG433" s="224"/>
    </row>
    <row r="434" spans="1:33" s="7" customFormat="1" ht="14.1" customHeight="1" x14ac:dyDescent="0.25">
      <c r="A434" s="101"/>
      <c r="B434" s="96">
        <v>5522</v>
      </c>
      <c r="C434" s="110" t="s">
        <v>184</v>
      </c>
      <c r="D434" s="55">
        <v>0</v>
      </c>
      <c r="E434" s="160">
        <v>50</v>
      </c>
      <c r="F434" s="20"/>
      <c r="G434" s="289"/>
      <c r="H434" s="160">
        <f t="shared" si="133"/>
        <v>50</v>
      </c>
      <c r="I434" s="213"/>
      <c r="J434" s="161"/>
      <c r="K434" s="161"/>
      <c r="L434" s="161">
        <v>50</v>
      </c>
      <c r="M434" s="161">
        <v>0</v>
      </c>
      <c r="N434" s="378">
        <v>50</v>
      </c>
      <c r="O434" s="232"/>
      <c r="P434" s="394">
        <f t="shared" si="136"/>
        <v>50</v>
      </c>
      <c r="Q434" s="174"/>
      <c r="R434" s="158"/>
      <c r="S434" s="158"/>
      <c r="T434" s="158"/>
      <c r="U434" s="158"/>
      <c r="V434" s="158"/>
      <c r="W434" s="439"/>
      <c r="X434" s="439"/>
      <c r="Y434" s="439"/>
      <c r="Z434" s="439"/>
      <c r="AA434" s="439"/>
      <c r="AB434" s="439"/>
      <c r="AC434" s="439"/>
      <c r="AD434" s="224"/>
      <c r="AE434" s="224"/>
      <c r="AF434" s="224"/>
      <c r="AG434" s="224"/>
    </row>
    <row r="435" spans="1:33" ht="14.1" customHeight="1" x14ac:dyDescent="0.25">
      <c r="A435" s="44"/>
      <c r="B435" s="45">
        <v>5525</v>
      </c>
      <c r="C435" s="87" t="s">
        <v>186</v>
      </c>
      <c r="D435" s="20">
        <v>7377</v>
      </c>
      <c r="E435" s="160">
        <v>6000</v>
      </c>
      <c r="F435" s="20"/>
      <c r="G435" s="289"/>
      <c r="H435" s="160">
        <f t="shared" si="133"/>
        <v>13000</v>
      </c>
      <c r="I435" s="213">
        <v>7000</v>
      </c>
      <c r="J435" s="161">
        <v>-4000</v>
      </c>
      <c r="K435" s="161"/>
      <c r="L435" s="161">
        <v>9000</v>
      </c>
      <c r="M435" s="161">
        <v>3885</v>
      </c>
      <c r="N435" s="378">
        <v>13000</v>
      </c>
      <c r="O435" s="232"/>
      <c r="P435" s="394">
        <f t="shared" si="136"/>
        <v>13000</v>
      </c>
      <c r="Q435" s="174"/>
      <c r="R435" s="158"/>
      <c r="S435" s="158"/>
      <c r="T435" s="158"/>
      <c r="U435" s="158"/>
      <c r="V435" s="158"/>
      <c r="W435" s="439"/>
      <c r="X435" s="439"/>
      <c r="Y435" s="439"/>
      <c r="Z435" s="439"/>
      <c r="AA435" s="439"/>
      <c r="AB435" s="439"/>
      <c r="AC435" s="439"/>
      <c r="AD435" s="225"/>
      <c r="AE435" s="225"/>
      <c r="AF435" s="225"/>
      <c r="AG435" s="225"/>
    </row>
    <row r="436" spans="1:33" ht="14.1" customHeight="1" x14ac:dyDescent="0.25">
      <c r="A436" s="44"/>
      <c r="B436" s="45">
        <v>5540</v>
      </c>
      <c r="C436" s="61" t="s">
        <v>308</v>
      </c>
      <c r="D436" s="20">
        <v>466</v>
      </c>
      <c r="E436" s="160">
        <v>700</v>
      </c>
      <c r="F436" s="20"/>
      <c r="G436" s="289"/>
      <c r="H436" s="160">
        <f t="shared" si="133"/>
        <v>700</v>
      </c>
      <c r="I436" s="213"/>
      <c r="J436" s="161"/>
      <c r="K436" s="161"/>
      <c r="L436" s="161">
        <v>700</v>
      </c>
      <c r="M436" s="161">
        <v>40</v>
      </c>
      <c r="N436" s="378">
        <v>700</v>
      </c>
      <c r="O436" s="232"/>
      <c r="P436" s="394">
        <f t="shared" si="136"/>
        <v>700</v>
      </c>
      <c r="Q436" s="174"/>
      <c r="R436" s="158"/>
      <c r="S436" s="158"/>
      <c r="T436" s="158"/>
      <c r="U436" s="158"/>
      <c r="V436" s="158"/>
    </row>
    <row r="437" spans="1:33" ht="14.1" customHeight="1" x14ac:dyDescent="0.25">
      <c r="A437" s="69">
        <v>81074</v>
      </c>
      <c r="B437" s="70"/>
      <c r="C437" s="95" t="s">
        <v>314</v>
      </c>
      <c r="D437" s="83">
        <f>+D438+D439</f>
        <v>25837</v>
      </c>
      <c r="E437" s="81">
        <f>+E438+E439</f>
        <v>27755</v>
      </c>
      <c r="F437" s="81">
        <f t="shared" ref="F437:I437" si="138">+F438+F439</f>
        <v>0</v>
      </c>
      <c r="G437" s="77">
        <f t="shared" si="138"/>
        <v>0</v>
      </c>
      <c r="H437" s="108">
        <f t="shared" si="138"/>
        <v>27755</v>
      </c>
      <c r="I437" s="254">
        <f t="shared" si="138"/>
        <v>0</v>
      </c>
      <c r="J437" s="77">
        <f>+J438+J439</f>
        <v>-3600</v>
      </c>
      <c r="K437" s="77">
        <f t="shared" ref="K437:M437" si="139">+K438+K439</f>
        <v>0</v>
      </c>
      <c r="L437" s="77">
        <f t="shared" si="139"/>
        <v>24155</v>
      </c>
      <c r="M437" s="77">
        <f t="shared" si="139"/>
        <v>18435.669999999998</v>
      </c>
      <c r="N437" s="374">
        <f>+N438+N439</f>
        <v>28136</v>
      </c>
      <c r="O437" s="80">
        <f>+O438+O439</f>
        <v>0</v>
      </c>
      <c r="P437" s="80">
        <f>+O437+N437</f>
        <v>28136</v>
      </c>
      <c r="Q437" s="174"/>
      <c r="R437" s="158"/>
      <c r="S437" s="158"/>
      <c r="T437" s="158"/>
      <c r="U437" s="158"/>
      <c r="V437" s="158"/>
    </row>
    <row r="438" spans="1:33" s="7" customFormat="1" ht="14.1" customHeight="1" x14ac:dyDescent="0.25">
      <c r="A438" s="101"/>
      <c r="B438" s="90" t="s">
        <v>147</v>
      </c>
      <c r="C438" s="91" t="s">
        <v>148</v>
      </c>
      <c r="D438" s="102">
        <v>14106</v>
      </c>
      <c r="E438" s="156">
        <v>17533</v>
      </c>
      <c r="F438" s="102"/>
      <c r="G438" s="289"/>
      <c r="H438" s="160">
        <f t="shared" si="133"/>
        <v>17533</v>
      </c>
      <c r="I438" s="211"/>
      <c r="J438" s="190"/>
      <c r="K438" s="190"/>
      <c r="L438" s="190">
        <v>17533</v>
      </c>
      <c r="M438" s="190">
        <v>14819.96</v>
      </c>
      <c r="N438" s="377">
        <v>17662</v>
      </c>
      <c r="O438" s="228">
        <v>0</v>
      </c>
      <c r="P438" s="227">
        <f t="shared" ref="P438:P454" si="140">+O438+N438</f>
        <v>17662</v>
      </c>
      <c r="Q438" s="174"/>
      <c r="R438" s="158"/>
      <c r="S438" s="158"/>
      <c r="T438" s="158"/>
      <c r="U438" s="158"/>
      <c r="V438" s="158"/>
      <c r="W438" s="159"/>
      <c r="X438" s="159"/>
      <c r="Y438" s="159"/>
      <c r="Z438" s="159"/>
      <c r="AA438" s="159"/>
      <c r="AB438" s="159"/>
      <c r="AC438" s="159"/>
    </row>
    <row r="439" spans="1:33" ht="14.1" customHeight="1" x14ac:dyDescent="0.25">
      <c r="A439" s="44"/>
      <c r="B439" s="51">
        <v>55</v>
      </c>
      <c r="C439" s="52" t="s">
        <v>150</v>
      </c>
      <c r="D439" s="21">
        <f>+D440+D441+D442+D443+D448+D449+D450+D451+D452+D453+D454</f>
        <v>11731</v>
      </c>
      <c r="E439" s="156">
        <f t="shared" ref="E439" si="141">+E440+E442+E443+E448+E449+E450+E452+E453+E454</f>
        <v>10222</v>
      </c>
      <c r="F439" s="52">
        <f>SUM(F440:F454)</f>
        <v>0</v>
      </c>
      <c r="G439" s="289"/>
      <c r="H439" s="160">
        <f t="shared" si="133"/>
        <v>10222</v>
      </c>
      <c r="I439" s="311"/>
      <c r="J439" s="190">
        <f>+J440+J441+J442+J443+J448+J449+J450+J451+J452+J453+J454</f>
        <v>-3600</v>
      </c>
      <c r="K439" s="190">
        <f t="shared" ref="K439:M439" si="142">+K440+K441+K442+K443+K448+K449+K450+K451+K452+K453+K454</f>
        <v>0</v>
      </c>
      <c r="L439" s="190">
        <f t="shared" si="142"/>
        <v>6622</v>
      </c>
      <c r="M439" s="190">
        <f t="shared" si="142"/>
        <v>3615.71</v>
      </c>
      <c r="N439" s="376">
        <f>+N440+N441+N442+N443+N448+N449+N450+N451+N452+N453+N454</f>
        <v>10474</v>
      </c>
      <c r="O439" s="227">
        <f>+O440+O441+O442+O443+O448+O449+O450+O451+O452+O453+O454</f>
        <v>0</v>
      </c>
      <c r="P439" s="227">
        <f t="shared" si="140"/>
        <v>10474</v>
      </c>
      <c r="Q439" s="174"/>
      <c r="R439" s="158"/>
      <c r="S439" s="158"/>
      <c r="T439" s="158"/>
      <c r="U439" s="158"/>
      <c r="V439" s="158"/>
    </row>
    <row r="440" spans="1:33" ht="14.1" customHeight="1" x14ac:dyDescent="0.25">
      <c r="A440" s="44"/>
      <c r="B440" s="45">
        <v>5500</v>
      </c>
      <c r="C440" s="54" t="s">
        <v>225</v>
      </c>
      <c r="D440" s="55">
        <v>344</v>
      </c>
      <c r="E440" s="160">
        <v>400</v>
      </c>
      <c r="F440" s="20"/>
      <c r="G440" s="289"/>
      <c r="H440" s="160">
        <f t="shared" si="133"/>
        <v>400</v>
      </c>
      <c r="I440" s="213"/>
      <c r="J440" s="161"/>
      <c r="K440" s="161"/>
      <c r="L440" s="161">
        <v>400</v>
      </c>
      <c r="M440" s="161">
        <v>140</v>
      </c>
      <c r="N440" s="378">
        <v>400</v>
      </c>
      <c r="O440" s="232"/>
      <c r="P440" s="229">
        <f t="shared" si="140"/>
        <v>400</v>
      </c>
      <c r="Q440" s="174"/>
      <c r="R440" s="158"/>
      <c r="S440" s="158"/>
      <c r="T440" s="158"/>
      <c r="U440" s="158"/>
      <c r="V440" s="158"/>
    </row>
    <row r="441" spans="1:33" ht="14.1" customHeight="1" x14ac:dyDescent="0.25">
      <c r="A441" s="44"/>
      <c r="B441" s="45">
        <v>5503</v>
      </c>
      <c r="C441" s="54" t="s">
        <v>153</v>
      </c>
      <c r="D441" s="55">
        <v>105</v>
      </c>
      <c r="E441" s="160"/>
      <c r="F441" s="20"/>
      <c r="G441" s="289"/>
      <c r="H441" s="160">
        <f t="shared" si="133"/>
        <v>0</v>
      </c>
      <c r="I441" s="213"/>
      <c r="J441" s="161"/>
      <c r="K441" s="161"/>
      <c r="L441" s="161"/>
      <c r="M441" s="161"/>
      <c r="N441" s="378">
        <v>0</v>
      </c>
      <c r="O441" s="232"/>
      <c r="P441" s="229">
        <f t="shared" si="140"/>
        <v>0</v>
      </c>
      <c r="Q441" s="174"/>
      <c r="R441" s="158"/>
      <c r="S441" s="158"/>
      <c r="T441" s="158"/>
      <c r="U441" s="158"/>
      <c r="V441" s="158"/>
    </row>
    <row r="442" spans="1:33" ht="14.1" customHeight="1" x14ac:dyDescent="0.25">
      <c r="A442" s="44"/>
      <c r="B442" s="45">
        <v>5504</v>
      </c>
      <c r="C442" s="54" t="s">
        <v>306</v>
      </c>
      <c r="D442" s="55">
        <v>60</v>
      </c>
      <c r="E442" s="160">
        <v>300</v>
      </c>
      <c r="F442" s="20"/>
      <c r="G442" s="289"/>
      <c r="H442" s="160">
        <f t="shared" si="133"/>
        <v>300</v>
      </c>
      <c r="I442" s="213"/>
      <c r="J442" s="161"/>
      <c r="K442" s="161"/>
      <c r="L442" s="161">
        <v>300</v>
      </c>
      <c r="M442" s="161">
        <v>120</v>
      </c>
      <c r="N442" s="378">
        <v>300</v>
      </c>
      <c r="O442" s="232"/>
      <c r="P442" s="229">
        <f t="shared" si="140"/>
        <v>300</v>
      </c>
      <c r="Q442" s="174"/>
      <c r="R442" s="158"/>
      <c r="S442" s="158"/>
      <c r="T442" s="158"/>
      <c r="U442" s="158"/>
      <c r="V442" s="158"/>
    </row>
    <row r="443" spans="1:33" ht="14.1" customHeight="1" x14ac:dyDescent="0.25">
      <c r="A443" s="44"/>
      <c r="B443" s="45">
        <v>5511</v>
      </c>
      <c r="C443" s="46" t="s">
        <v>307</v>
      </c>
      <c r="D443" s="20">
        <f>+D446</f>
        <v>460</v>
      </c>
      <c r="E443" s="160">
        <f t="shared" ref="E443" si="143">SUM(E444:E447)</f>
        <v>1644</v>
      </c>
      <c r="F443" s="20"/>
      <c r="G443" s="289"/>
      <c r="H443" s="160">
        <f t="shared" si="133"/>
        <v>1644</v>
      </c>
      <c r="I443" s="213"/>
      <c r="J443" s="161">
        <f>SUM(J444:J447)</f>
        <v>0</v>
      </c>
      <c r="K443" s="161"/>
      <c r="L443" s="161">
        <v>1644</v>
      </c>
      <c r="M443" s="161">
        <v>129</v>
      </c>
      <c r="N443" s="384">
        <f>SUM(N444:N447)</f>
        <v>1644</v>
      </c>
      <c r="O443" s="229"/>
      <c r="P443" s="229">
        <f t="shared" si="140"/>
        <v>1644</v>
      </c>
      <c r="Q443" s="174"/>
      <c r="R443" s="158"/>
      <c r="S443" s="158"/>
      <c r="T443" s="158"/>
      <c r="U443" s="158"/>
      <c r="V443" s="158"/>
    </row>
    <row r="444" spans="1:33" ht="14.1" customHeight="1" x14ac:dyDescent="0.3">
      <c r="A444" s="44"/>
      <c r="B444" s="45"/>
      <c r="C444" s="106" t="s">
        <v>168</v>
      </c>
      <c r="D444" s="107"/>
      <c r="E444" s="179">
        <v>1300</v>
      </c>
      <c r="F444" s="20"/>
      <c r="G444" s="289"/>
      <c r="H444" s="160">
        <f t="shared" si="133"/>
        <v>1300</v>
      </c>
      <c r="I444" s="213"/>
      <c r="J444" s="161"/>
      <c r="K444" s="161"/>
      <c r="L444" s="161"/>
      <c r="M444" s="161"/>
      <c r="N444" s="381">
        <v>1300</v>
      </c>
      <c r="O444" s="393"/>
      <c r="P444" s="246">
        <f t="shared" si="140"/>
        <v>1300</v>
      </c>
      <c r="Q444" s="174"/>
      <c r="R444" s="158"/>
      <c r="S444" s="158"/>
      <c r="T444" s="158"/>
      <c r="U444" s="158"/>
      <c r="V444" s="158"/>
    </row>
    <row r="445" spans="1:33" ht="14.1" customHeight="1" x14ac:dyDescent="0.3">
      <c r="A445" s="44"/>
      <c r="B445" s="45"/>
      <c r="C445" s="106" t="s">
        <v>169</v>
      </c>
      <c r="D445" s="107"/>
      <c r="E445" s="179">
        <v>144</v>
      </c>
      <c r="F445" s="20"/>
      <c r="G445" s="289"/>
      <c r="H445" s="160">
        <f t="shared" si="133"/>
        <v>144</v>
      </c>
      <c r="I445" s="213"/>
      <c r="J445" s="161"/>
      <c r="K445" s="161"/>
      <c r="L445" s="161"/>
      <c r="M445" s="161"/>
      <c r="N445" s="381">
        <v>144</v>
      </c>
      <c r="O445" s="393"/>
      <c r="P445" s="246">
        <f t="shared" si="140"/>
        <v>144</v>
      </c>
      <c r="Q445" s="174"/>
      <c r="R445" s="158"/>
      <c r="S445" s="158"/>
      <c r="T445" s="158"/>
      <c r="U445" s="158"/>
      <c r="V445" s="158"/>
    </row>
    <row r="446" spans="1:33" ht="14.1" customHeight="1" x14ac:dyDescent="0.3">
      <c r="A446" s="44"/>
      <c r="B446" s="45"/>
      <c r="C446" s="106" t="s">
        <v>170</v>
      </c>
      <c r="D446" s="107">
        <v>460</v>
      </c>
      <c r="E446" s="179">
        <v>100</v>
      </c>
      <c r="F446" s="20"/>
      <c r="G446" s="289"/>
      <c r="H446" s="160">
        <f t="shared" si="133"/>
        <v>100</v>
      </c>
      <c r="I446" s="213"/>
      <c r="J446" s="161"/>
      <c r="K446" s="161"/>
      <c r="L446" s="161"/>
      <c r="M446" s="161"/>
      <c r="N446" s="381">
        <v>100</v>
      </c>
      <c r="O446" s="393"/>
      <c r="P446" s="246">
        <f t="shared" si="140"/>
        <v>100</v>
      </c>
      <c r="Q446" s="174"/>
      <c r="R446" s="158"/>
      <c r="S446" s="158"/>
      <c r="T446" s="158"/>
      <c r="U446" s="158"/>
      <c r="V446" s="158"/>
    </row>
    <row r="447" spans="1:33" ht="14.1" customHeight="1" x14ac:dyDescent="0.3">
      <c r="A447" s="44"/>
      <c r="B447" s="45"/>
      <c r="C447" s="106" t="s">
        <v>171</v>
      </c>
      <c r="D447" s="107"/>
      <c r="E447" s="179">
        <v>100</v>
      </c>
      <c r="F447" s="20"/>
      <c r="G447" s="289"/>
      <c r="H447" s="160">
        <f t="shared" si="133"/>
        <v>100</v>
      </c>
      <c r="I447" s="213"/>
      <c r="J447" s="161"/>
      <c r="K447" s="161"/>
      <c r="L447" s="161"/>
      <c r="M447" s="161"/>
      <c r="N447" s="381">
        <v>100</v>
      </c>
      <c r="O447" s="393"/>
      <c r="P447" s="246">
        <f t="shared" si="140"/>
        <v>100</v>
      </c>
      <c r="Q447" s="174"/>
      <c r="R447" s="158"/>
      <c r="S447" s="158"/>
      <c r="T447" s="158"/>
      <c r="U447" s="158"/>
      <c r="V447" s="158"/>
    </row>
    <row r="448" spans="1:33" ht="14.1" customHeight="1" x14ac:dyDescent="0.25">
      <c r="A448" s="44"/>
      <c r="B448" s="45">
        <v>5513</v>
      </c>
      <c r="C448" s="46" t="s">
        <v>177</v>
      </c>
      <c r="D448" s="20">
        <v>711</v>
      </c>
      <c r="E448" s="160">
        <v>768</v>
      </c>
      <c r="F448" s="20"/>
      <c r="G448" s="289"/>
      <c r="H448" s="160">
        <f t="shared" si="133"/>
        <v>768</v>
      </c>
      <c r="I448" s="213"/>
      <c r="J448" s="161"/>
      <c r="K448" s="161"/>
      <c r="L448" s="161">
        <v>768</v>
      </c>
      <c r="M448" s="161">
        <v>244</v>
      </c>
      <c r="N448" s="378">
        <v>768</v>
      </c>
      <c r="O448" s="232"/>
      <c r="P448" s="229">
        <f t="shared" si="140"/>
        <v>768</v>
      </c>
      <c r="Q448" s="174"/>
      <c r="R448" s="158"/>
      <c r="S448" s="158"/>
      <c r="T448" s="158"/>
      <c r="U448" s="158"/>
      <c r="V448" s="158"/>
    </row>
    <row r="449" spans="1:22" ht="14.1" customHeight="1" x14ac:dyDescent="0.25">
      <c r="A449" s="44"/>
      <c r="B449" s="45">
        <v>5514</v>
      </c>
      <c r="C449" s="46" t="s">
        <v>158</v>
      </c>
      <c r="D449" s="20">
        <v>305</v>
      </c>
      <c r="E449" s="160">
        <v>360</v>
      </c>
      <c r="F449" s="20"/>
      <c r="G449" s="289"/>
      <c r="H449" s="160">
        <f t="shared" si="133"/>
        <v>360</v>
      </c>
      <c r="I449" s="213"/>
      <c r="J449" s="161"/>
      <c r="K449" s="161"/>
      <c r="L449" s="161">
        <v>360</v>
      </c>
      <c r="M449" s="161">
        <v>553.08000000000004</v>
      </c>
      <c r="N449" s="378">
        <v>612</v>
      </c>
      <c r="O449" s="232"/>
      <c r="P449" s="229">
        <f t="shared" si="140"/>
        <v>612</v>
      </c>
      <c r="Q449" s="174"/>
      <c r="R449" s="158"/>
      <c r="S449" s="158"/>
      <c r="T449" s="158"/>
      <c r="U449" s="158"/>
      <c r="V449" s="158"/>
    </row>
    <row r="450" spans="1:22" ht="14.1" customHeight="1" x14ac:dyDescent="0.25">
      <c r="A450" s="44"/>
      <c r="B450" s="45">
        <v>5515</v>
      </c>
      <c r="C450" s="46" t="s">
        <v>180</v>
      </c>
      <c r="D450" s="20">
        <v>2807</v>
      </c>
      <c r="E450" s="160">
        <v>500</v>
      </c>
      <c r="F450" s="20"/>
      <c r="G450" s="289"/>
      <c r="H450" s="160">
        <f t="shared" si="133"/>
        <v>500</v>
      </c>
      <c r="I450" s="213"/>
      <c r="J450" s="161"/>
      <c r="K450" s="161"/>
      <c r="L450" s="161">
        <v>500</v>
      </c>
      <c r="M450" s="161">
        <v>189.8</v>
      </c>
      <c r="N450" s="378">
        <v>500</v>
      </c>
      <c r="O450" s="232"/>
      <c r="P450" s="229">
        <f t="shared" si="140"/>
        <v>500</v>
      </c>
      <c r="Q450" s="174"/>
      <c r="R450" s="158"/>
      <c r="S450" s="158"/>
      <c r="T450" s="158"/>
      <c r="U450" s="158"/>
      <c r="V450" s="158"/>
    </row>
    <row r="451" spans="1:22" ht="14.1" customHeight="1" x14ac:dyDescent="0.25">
      <c r="A451" s="44"/>
      <c r="B451" s="45">
        <v>5521</v>
      </c>
      <c r="C451" s="46" t="s">
        <v>315</v>
      </c>
      <c r="D451" s="20">
        <v>6</v>
      </c>
      <c r="E451" s="160"/>
      <c r="F451" s="20"/>
      <c r="G451" s="289"/>
      <c r="H451" s="160"/>
      <c r="I451" s="213"/>
      <c r="J451" s="161"/>
      <c r="K451" s="161"/>
      <c r="L451" s="161">
        <v>50</v>
      </c>
      <c r="M451" s="161">
        <v>0</v>
      </c>
      <c r="N451" s="378">
        <v>0</v>
      </c>
      <c r="O451" s="232"/>
      <c r="P451" s="229">
        <f t="shared" si="140"/>
        <v>0</v>
      </c>
      <c r="Q451" s="174"/>
      <c r="R451" s="158"/>
      <c r="S451" s="158"/>
      <c r="T451" s="158"/>
      <c r="U451" s="158"/>
      <c r="V451" s="158"/>
    </row>
    <row r="452" spans="1:22" ht="14.1" customHeight="1" x14ac:dyDescent="0.25">
      <c r="A452" s="44"/>
      <c r="B452" s="45">
        <v>5522</v>
      </c>
      <c r="C452" s="54" t="s">
        <v>184</v>
      </c>
      <c r="D452" s="55"/>
      <c r="E452" s="160">
        <v>50</v>
      </c>
      <c r="F452" s="20"/>
      <c r="G452" s="289"/>
      <c r="H452" s="160">
        <f t="shared" si="133"/>
        <v>50</v>
      </c>
      <c r="I452" s="213"/>
      <c r="J452" s="161"/>
      <c r="K452" s="161"/>
      <c r="L452" s="161">
        <v>2100</v>
      </c>
      <c r="M452" s="161">
        <v>1776.88</v>
      </c>
      <c r="N452" s="378">
        <v>50</v>
      </c>
      <c r="O452" s="232"/>
      <c r="P452" s="229">
        <f t="shared" si="140"/>
        <v>50</v>
      </c>
      <c r="Q452" s="174"/>
      <c r="R452" s="158"/>
      <c r="S452" s="158"/>
      <c r="T452" s="158"/>
      <c r="U452" s="158"/>
      <c r="V452" s="158"/>
    </row>
    <row r="453" spans="1:22" ht="14.1" customHeight="1" x14ac:dyDescent="0.25">
      <c r="A453" s="44"/>
      <c r="B453" s="45">
        <v>5525</v>
      </c>
      <c r="C453" s="46" t="s">
        <v>186</v>
      </c>
      <c r="D453" s="20">
        <v>4653</v>
      </c>
      <c r="E453" s="160">
        <v>5100</v>
      </c>
      <c r="F453" s="20"/>
      <c r="G453" s="289"/>
      <c r="H453" s="160">
        <f t="shared" si="133"/>
        <v>5100</v>
      </c>
      <c r="I453" s="213"/>
      <c r="J453" s="161">
        <v>-3000</v>
      </c>
      <c r="K453" s="161"/>
      <c r="L453" s="161">
        <v>500</v>
      </c>
      <c r="M453" s="161">
        <v>462.95</v>
      </c>
      <c r="N453" s="378">
        <v>5100</v>
      </c>
      <c r="O453" s="232"/>
      <c r="P453" s="229">
        <f t="shared" si="140"/>
        <v>5100</v>
      </c>
      <c r="Q453" s="174"/>
      <c r="R453" s="158"/>
      <c r="S453" s="158"/>
      <c r="T453" s="158"/>
      <c r="U453" s="158"/>
      <c r="V453" s="158"/>
    </row>
    <row r="454" spans="1:22" ht="14.1" customHeight="1" x14ac:dyDescent="0.25">
      <c r="A454" s="44"/>
      <c r="B454" s="45">
        <v>5540</v>
      </c>
      <c r="C454" s="61" t="s">
        <v>308</v>
      </c>
      <c r="D454" s="20">
        <v>2280</v>
      </c>
      <c r="E454" s="160">
        <v>1100</v>
      </c>
      <c r="F454" s="20"/>
      <c r="G454" s="289"/>
      <c r="H454" s="160">
        <f t="shared" si="133"/>
        <v>1100</v>
      </c>
      <c r="I454" s="213"/>
      <c r="J454" s="161">
        <v>-600</v>
      </c>
      <c r="K454" s="161"/>
      <c r="L454" s="161"/>
      <c r="M454" s="161"/>
      <c r="N454" s="378">
        <v>1100</v>
      </c>
      <c r="O454" s="232"/>
      <c r="P454" s="229">
        <f t="shared" si="140"/>
        <v>1100</v>
      </c>
      <c r="Q454" s="174"/>
      <c r="R454" s="158"/>
      <c r="S454" s="158"/>
      <c r="T454" s="158"/>
      <c r="U454" s="158"/>
      <c r="V454" s="158"/>
    </row>
    <row r="455" spans="1:22" ht="14.1" customHeight="1" x14ac:dyDescent="0.25">
      <c r="A455" s="69" t="s">
        <v>316</v>
      </c>
      <c r="B455" s="70"/>
      <c r="C455" s="95" t="s">
        <v>317</v>
      </c>
      <c r="D455" s="83">
        <f t="shared" ref="D455:H455" si="144">+D456+D457</f>
        <v>22983</v>
      </c>
      <c r="E455" s="83">
        <f t="shared" si="144"/>
        <v>29143</v>
      </c>
      <c r="F455" s="83">
        <f t="shared" si="144"/>
        <v>0</v>
      </c>
      <c r="G455" s="83">
        <f t="shared" si="144"/>
        <v>-11610</v>
      </c>
      <c r="H455" s="108">
        <f t="shared" si="144"/>
        <v>35143</v>
      </c>
      <c r="I455" s="313">
        <f>+I456+I457</f>
        <v>6000</v>
      </c>
      <c r="J455" s="77">
        <f>+J456+J457</f>
        <v>-3000</v>
      </c>
      <c r="K455" s="77">
        <f t="shared" ref="K455:M455" si="145">+K456+K457</f>
        <v>0</v>
      </c>
      <c r="L455" s="77">
        <f t="shared" si="145"/>
        <v>32143</v>
      </c>
      <c r="M455" s="77">
        <f t="shared" si="145"/>
        <v>25630.959999999999</v>
      </c>
      <c r="N455" s="374">
        <f>+N456+N457</f>
        <v>41164</v>
      </c>
      <c r="O455" s="80">
        <f>+O456+O457</f>
        <v>-3000</v>
      </c>
      <c r="P455" s="80">
        <f>+O455+N455</f>
        <v>38164</v>
      </c>
      <c r="Q455" s="174"/>
      <c r="R455" s="158"/>
      <c r="S455" s="158"/>
      <c r="T455" s="158"/>
      <c r="U455" s="158"/>
      <c r="V455" s="158"/>
    </row>
    <row r="456" spans="1:22" ht="14.1" customHeight="1" x14ac:dyDescent="0.25">
      <c r="A456" s="44"/>
      <c r="B456" s="51">
        <v>50</v>
      </c>
      <c r="C456" s="91" t="s">
        <v>148</v>
      </c>
      <c r="D456" s="102">
        <v>6004</v>
      </c>
      <c r="E456" s="156">
        <v>17533</v>
      </c>
      <c r="F456" s="21"/>
      <c r="G456" s="289"/>
      <c r="H456" s="160">
        <f t="shared" si="133"/>
        <v>17533</v>
      </c>
      <c r="I456" s="211"/>
      <c r="J456" s="190"/>
      <c r="K456" s="190"/>
      <c r="L456" s="190">
        <v>17533</v>
      </c>
      <c r="M456" s="190">
        <v>15962.99</v>
      </c>
      <c r="N456" s="377">
        <v>17662</v>
      </c>
      <c r="O456" s="228">
        <v>0</v>
      </c>
      <c r="P456" s="227">
        <f t="shared" ref="P456:P474" si="146">+O456+N456</f>
        <v>17662</v>
      </c>
      <c r="Q456" s="174"/>
      <c r="R456" s="158"/>
      <c r="S456" s="158"/>
      <c r="T456" s="158"/>
      <c r="U456" s="158"/>
      <c r="V456" s="158"/>
    </row>
    <row r="457" spans="1:22" ht="14.1" customHeight="1" x14ac:dyDescent="0.25">
      <c r="A457" s="44"/>
      <c r="B457" s="51">
        <v>55</v>
      </c>
      <c r="C457" s="52" t="s">
        <v>150</v>
      </c>
      <c r="D457" s="21">
        <f>+D458+D459+D460+D468+D469+D470+D472+D473+D474</f>
        <v>16979</v>
      </c>
      <c r="E457" s="156">
        <f>+E458+E459+E460+E468+E469+E470+E472+E473+E474</f>
        <v>11610</v>
      </c>
      <c r="F457" s="21"/>
      <c r="G457" s="289">
        <f t="shared" ref="G457:G499" si="147">F457-E457</f>
        <v>-11610</v>
      </c>
      <c r="H457" s="160">
        <f t="shared" si="133"/>
        <v>17610</v>
      </c>
      <c r="I457" s="211">
        <f>+I458+I459+I460+I468+I469+I470+I472+I473+I474</f>
        <v>6000</v>
      </c>
      <c r="J457" s="190">
        <f>+J458+J459+J460+J468+J469+J470+J472+J473+J474</f>
        <v>-3000</v>
      </c>
      <c r="K457" s="190">
        <f t="shared" ref="K457:M457" si="148">+K458+K459+K460+K468+K469+K470+K472+K473+K474</f>
        <v>0</v>
      </c>
      <c r="L457" s="190">
        <f t="shared" si="148"/>
        <v>14610</v>
      </c>
      <c r="M457" s="190">
        <f t="shared" si="148"/>
        <v>9667.9699999999975</v>
      </c>
      <c r="N457" s="376">
        <f>+N458+N459+N460+N468+N469+N470+N472+N473+N474</f>
        <v>23502</v>
      </c>
      <c r="O457" s="376">
        <f>+O458+O459+O460+O468+O469+O470+O472+O473+O474</f>
        <v>-3000</v>
      </c>
      <c r="P457" s="227">
        <f t="shared" si="146"/>
        <v>20502</v>
      </c>
      <c r="Q457" s="174"/>
      <c r="R457" s="158"/>
      <c r="S457" s="158"/>
      <c r="T457" s="158"/>
      <c r="U457" s="158"/>
      <c r="V457" s="158"/>
    </row>
    <row r="458" spans="1:22" ht="14.1" customHeight="1" x14ac:dyDescent="0.25">
      <c r="A458" s="44"/>
      <c r="B458" s="45">
        <v>5500</v>
      </c>
      <c r="C458" s="46" t="s">
        <v>225</v>
      </c>
      <c r="D458" s="21">
        <v>206</v>
      </c>
      <c r="E458" s="160">
        <v>700</v>
      </c>
      <c r="F458" s="21"/>
      <c r="G458" s="289"/>
      <c r="H458" s="160">
        <f t="shared" si="133"/>
        <v>700</v>
      </c>
      <c r="I458" s="211"/>
      <c r="J458" s="190"/>
      <c r="K458" s="190"/>
      <c r="L458" s="161">
        <v>700</v>
      </c>
      <c r="M458" s="161">
        <v>71</v>
      </c>
      <c r="N458" s="378">
        <v>700</v>
      </c>
      <c r="O458" s="232"/>
      <c r="P458" s="229">
        <f t="shared" si="146"/>
        <v>700</v>
      </c>
      <c r="Q458" s="174"/>
      <c r="R458" s="158"/>
      <c r="S458" s="158"/>
      <c r="T458" s="158"/>
      <c r="U458" s="158"/>
      <c r="V458" s="158"/>
    </row>
    <row r="459" spans="1:22" ht="14.1" customHeight="1" x14ac:dyDescent="0.25">
      <c r="A459" s="44"/>
      <c r="B459" s="45">
        <v>5504</v>
      </c>
      <c r="C459" s="46" t="s">
        <v>306</v>
      </c>
      <c r="D459" s="21"/>
      <c r="E459" s="160">
        <v>300</v>
      </c>
      <c r="F459" s="21"/>
      <c r="G459" s="289"/>
      <c r="H459" s="160">
        <f t="shared" si="133"/>
        <v>300</v>
      </c>
      <c r="I459" s="211"/>
      <c r="J459" s="190"/>
      <c r="K459" s="190"/>
      <c r="L459" s="161">
        <v>300</v>
      </c>
      <c r="M459" s="161"/>
      <c r="N459" s="378">
        <v>300</v>
      </c>
      <c r="O459" s="232"/>
      <c r="P459" s="229">
        <f t="shared" si="146"/>
        <v>300</v>
      </c>
      <c r="Q459" s="174"/>
      <c r="R459" s="158"/>
      <c r="S459" s="158"/>
      <c r="T459" s="158"/>
      <c r="U459" s="158"/>
      <c r="V459" s="158"/>
    </row>
    <row r="460" spans="1:22" ht="14.1" customHeight="1" x14ac:dyDescent="0.25">
      <c r="A460" s="44"/>
      <c r="B460" s="45">
        <v>5511</v>
      </c>
      <c r="C460" s="46" t="s">
        <v>307</v>
      </c>
      <c r="D460" s="21">
        <f>SUM(D461:D466)</f>
        <v>7573</v>
      </c>
      <c r="E460" s="156">
        <f>SUM(E461:E464)</f>
        <v>2300</v>
      </c>
      <c r="F460" s="21"/>
      <c r="G460" s="289"/>
      <c r="H460" s="160">
        <f t="shared" si="133"/>
        <v>8300</v>
      </c>
      <c r="I460" s="211">
        <v>6000</v>
      </c>
      <c r="J460" s="190">
        <f>SUM(J461:J466)</f>
        <v>0</v>
      </c>
      <c r="K460" s="190"/>
      <c r="L460" s="161">
        <v>8300</v>
      </c>
      <c r="M460" s="161">
        <v>4457.83</v>
      </c>
      <c r="N460" s="384">
        <f>SUM(N461:N466)</f>
        <v>14192</v>
      </c>
      <c r="O460" s="384">
        <f>SUM(O461:O466)</f>
        <v>-3000</v>
      </c>
      <c r="P460" s="229">
        <f t="shared" si="146"/>
        <v>11192</v>
      </c>
      <c r="Q460" s="174"/>
      <c r="R460" s="158"/>
      <c r="S460" s="158"/>
      <c r="T460" s="158"/>
      <c r="U460" s="158"/>
      <c r="V460" s="158"/>
    </row>
    <row r="461" spans="1:22" ht="14.1" customHeight="1" x14ac:dyDescent="0.3">
      <c r="A461" s="44"/>
      <c r="B461" s="45"/>
      <c r="C461" s="106" t="s">
        <v>168</v>
      </c>
      <c r="D461" s="107">
        <v>1060</v>
      </c>
      <c r="E461" s="179">
        <v>1200</v>
      </c>
      <c r="F461" s="21"/>
      <c r="G461" s="289"/>
      <c r="H461" s="160">
        <f t="shared" si="133"/>
        <v>1200</v>
      </c>
      <c r="I461" s="211"/>
      <c r="J461" s="190"/>
      <c r="K461" s="190"/>
      <c r="L461" s="210">
        <v>0</v>
      </c>
      <c r="M461" s="210">
        <v>2841.74</v>
      </c>
      <c r="N461" s="381">
        <v>6000</v>
      </c>
      <c r="O461" s="393">
        <v>-1000</v>
      </c>
      <c r="P461" s="246">
        <f t="shared" si="146"/>
        <v>5000</v>
      </c>
      <c r="Q461" s="174"/>
      <c r="R461" s="158"/>
      <c r="S461" s="158"/>
      <c r="T461" s="158"/>
      <c r="U461" s="158"/>
      <c r="V461" s="158"/>
    </row>
    <row r="462" spans="1:22" ht="14.1" customHeight="1" x14ac:dyDescent="0.3">
      <c r="A462" s="44"/>
      <c r="B462" s="45"/>
      <c r="C462" s="106" t="s">
        <v>169</v>
      </c>
      <c r="D462" s="107">
        <v>0</v>
      </c>
      <c r="E462" s="179">
        <v>500</v>
      </c>
      <c r="F462" s="21"/>
      <c r="G462" s="289"/>
      <c r="H462" s="160">
        <f t="shared" si="133"/>
        <v>500</v>
      </c>
      <c r="I462" s="211"/>
      <c r="J462" s="190"/>
      <c r="K462" s="190"/>
      <c r="L462" s="210">
        <v>0</v>
      </c>
      <c r="M462" s="210">
        <v>18.23</v>
      </c>
      <c r="N462" s="381"/>
      <c r="O462" s="393"/>
      <c r="P462" s="246">
        <f t="shared" si="146"/>
        <v>0</v>
      </c>
      <c r="Q462" s="174"/>
      <c r="R462" s="158"/>
      <c r="S462" s="158"/>
      <c r="T462" s="158"/>
      <c r="U462" s="158"/>
      <c r="V462" s="158"/>
    </row>
    <row r="463" spans="1:22" ht="14.1" customHeight="1" x14ac:dyDescent="0.3">
      <c r="A463" s="44"/>
      <c r="B463" s="45"/>
      <c r="C463" s="106" t="s">
        <v>170</v>
      </c>
      <c r="D463" s="107">
        <v>889</v>
      </c>
      <c r="E463" s="179">
        <v>500</v>
      </c>
      <c r="F463" s="21"/>
      <c r="G463" s="289"/>
      <c r="H463" s="160">
        <f t="shared" si="133"/>
        <v>500</v>
      </c>
      <c r="I463" s="211"/>
      <c r="J463" s="190"/>
      <c r="K463" s="190"/>
      <c r="L463" s="210">
        <v>0</v>
      </c>
      <c r="M463" s="210">
        <v>424.98</v>
      </c>
      <c r="N463" s="381">
        <v>1000</v>
      </c>
      <c r="O463" s="393"/>
      <c r="P463" s="246">
        <f t="shared" si="146"/>
        <v>1000</v>
      </c>
      <c r="Q463" s="174"/>
      <c r="R463" s="158"/>
      <c r="S463" s="158"/>
      <c r="T463" s="158"/>
      <c r="U463" s="158"/>
      <c r="V463" s="158"/>
    </row>
    <row r="464" spans="1:22" ht="14.1" customHeight="1" x14ac:dyDescent="0.3">
      <c r="A464" s="44"/>
      <c r="B464" s="45"/>
      <c r="C464" s="106" t="s">
        <v>171</v>
      </c>
      <c r="D464" s="107">
        <v>31</v>
      </c>
      <c r="E464" s="179">
        <v>100</v>
      </c>
      <c r="F464" s="21"/>
      <c r="G464" s="289"/>
      <c r="H464" s="160">
        <f t="shared" si="133"/>
        <v>100</v>
      </c>
      <c r="I464" s="211"/>
      <c r="J464" s="190"/>
      <c r="K464" s="190"/>
      <c r="L464" s="210">
        <v>0</v>
      </c>
      <c r="M464" s="210">
        <v>307.98</v>
      </c>
      <c r="N464" s="381">
        <v>2400</v>
      </c>
      <c r="O464" s="393">
        <v>-2000</v>
      </c>
      <c r="P464" s="246">
        <f t="shared" si="146"/>
        <v>400</v>
      </c>
      <c r="Q464" s="174"/>
      <c r="R464" s="158"/>
      <c r="S464" s="158"/>
      <c r="T464" s="158"/>
      <c r="U464" s="158"/>
      <c r="V464" s="158"/>
    </row>
    <row r="465" spans="1:22" ht="14.1" customHeight="1" x14ac:dyDescent="0.3">
      <c r="A465" s="44"/>
      <c r="B465" s="45"/>
      <c r="C465" s="106" t="s">
        <v>318</v>
      </c>
      <c r="D465" s="107"/>
      <c r="E465" s="179"/>
      <c r="F465" s="21"/>
      <c r="G465" s="289"/>
      <c r="H465" s="160"/>
      <c r="I465" s="211"/>
      <c r="J465" s="190"/>
      <c r="K465" s="190"/>
      <c r="L465" s="210">
        <v>0</v>
      </c>
      <c r="M465" s="210">
        <v>74.400000000000006</v>
      </c>
      <c r="N465" s="381">
        <v>192</v>
      </c>
      <c r="O465" s="393"/>
      <c r="P465" s="246">
        <f t="shared" si="146"/>
        <v>192</v>
      </c>
      <c r="Q465" s="174"/>
      <c r="R465" s="158"/>
      <c r="S465" s="158"/>
      <c r="T465" s="158"/>
      <c r="U465" s="158"/>
      <c r="V465" s="158"/>
    </row>
    <row r="466" spans="1:22" ht="14.1" customHeight="1" x14ac:dyDescent="0.3">
      <c r="A466" s="44"/>
      <c r="B466" s="45"/>
      <c r="C466" s="106" t="s">
        <v>248</v>
      </c>
      <c r="D466" s="107">
        <v>5593</v>
      </c>
      <c r="E466" s="179"/>
      <c r="F466" s="21"/>
      <c r="G466" s="289"/>
      <c r="H466" s="160">
        <f t="shared" si="133"/>
        <v>0</v>
      </c>
      <c r="I466" s="211"/>
      <c r="J466" s="190"/>
      <c r="K466" s="190"/>
      <c r="L466" s="210">
        <v>0</v>
      </c>
      <c r="M466" s="210">
        <v>734.5</v>
      </c>
      <c r="N466" s="381">
        <v>4600</v>
      </c>
      <c r="O466" s="393"/>
      <c r="P466" s="246">
        <f t="shared" si="146"/>
        <v>4600</v>
      </c>
      <c r="Q466" s="174"/>
      <c r="R466" s="158"/>
      <c r="S466" s="158"/>
      <c r="T466" s="158"/>
      <c r="U466" s="158"/>
      <c r="V466" s="158"/>
    </row>
    <row r="467" spans="1:22" ht="14.1" customHeight="1" x14ac:dyDescent="0.3">
      <c r="A467" s="44"/>
      <c r="B467" s="45"/>
      <c r="C467" s="106" t="s">
        <v>319</v>
      </c>
      <c r="D467" s="107"/>
      <c r="E467" s="179"/>
      <c r="F467" s="21"/>
      <c r="G467" s="289"/>
      <c r="H467" s="160"/>
      <c r="I467" s="211"/>
      <c r="J467" s="190"/>
      <c r="K467" s="190"/>
      <c r="L467" s="210">
        <v>0</v>
      </c>
      <c r="M467" s="210">
        <v>56</v>
      </c>
      <c r="N467" s="381"/>
      <c r="O467" s="393"/>
      <c r="P467" s="246">
        <f t="shared" si="146"/>
        <v>0</v>
      </c>
      <c r="Q467" s="174"/>
      <c r="R467" s="158"/>
      <c r="S467" s="158"/>
      <c r="T467" s="158"/>
      <c r="U467" s="158"/>
      <c r="V467" s="158"/>
    </row>
    <row r="468" spans="1:22" ht="14.1" customHeight="1" x14ac:dyDescent="0.25">
      <c r="A468" s="44"/>
      <c r="B468" s="45">
        <v>5513</v>
      </c>
      <c r="C468" s="46" t="s">
        <v>177</v>
      </c>
      <c r="D468" s="20">
        <v>0</v>
      </c>
      <c r="E468" s="160">
        <v>700</v>
      </c>
      <c r="F468" s="21"/>
      <c r="G468" s="289"/>
      <c r="H468" s="160">
        <f t="shared" si="133"/>
        <v>700</v>
      </c>
      <c r="I468" s="211"/>
      <c r="J468" s="190"/>
      <c r="K468" s="190"/>
      <c r="L468" s="161">
        <v>700</v>
      </c>
      <c r="M468" s="161">
        <v>20</v>
      </c>
      <c r="N468" s="378">
        <v>700</v>
      </c>
      <c r="O468" s="232"/>
      <c r="P468" s="229">
        <f t="shared" si="146"/>
        <v>700</v>
      </c>
      <c r="Q468" s="174"/>
      <c r="R468" s="158"/>
      <c r="S468" s="158"/>
      <c r="T468" s="158"/>
      <c r="U468" s="158"/>
      <c r="V468" s="158"/>
    </row>
    <row r="469" spans="1:22" ht="14.1" customHeight="1" x14ac:dyDescent="0.25">
      <c r="A469" s="44"/>
      <c r="B469" s="45">
        <v>5514</v>
      </c>
      <c r="C469" s="46" t="s">
        <v>158</v>
      </c>
      <c r="D469" s="20">
        <v>271</v>
      </c>
      <c r="E469" s="160">
        <v>360</v>
      </c>
      <c r="F469" s="21"/>
      <c r="G469" s="289"/>
      <c r="H469" s="160">
        <f t="shared" si="133"/>
        <v>360</v>
      </c>
      <c r="I469" s="211"/>
      <c r="J469" s="190"/>
      <c r="K469" s="190"/>
      <c r="L469" s="161">
        <v>360</v>
      </c>
      <c r="M469" s="161">
        <v>513.48</v>
      </c>
      <c r="N469" s="378">
        <v>360</v>
      </c>
      <c r="O469" s="232"/>
      <c r="P469" s="229">
        <f t="shared" si="146"/>
        <v>360</v>
      </c>
      <c r="Q469" s="174"/>
      <c r="R469" s="158"/>
      <c r="S469" s="158"/>
      <c r="T469" s="158"/>
      <c r="U469" s="158"/>
      <c r="V469" s="158"/>
    </row>
    <row r="470" spans="1:22" ht="14.1" customHeight="1" x14ac:dyDescent="0.25">
      <c r="A470" s="44"/>
      <c r="B470" s="45">
        <v>5515</v>
      </c>
      <c r="C470" s="46" t="s">
        <v>180</v>
      </c>
      <c r="D470" s="20">
        <v>7740</v>
      </c>
      <c r="E470" s="160">
        <v>500</v>
      </c>
      <c r="F470" s="21"/>
      <c r="G470" s="289"/>
      <c r="H470" s="160">
        <f t="shared" si="133"/>
        <v>500</v>
      </c>
      <c r="I470" s="211"/>
      <c r="J470" s="190"/>
      <c r="K470" s="190"/>
      <c r="L470" s="161">
        <v>500</v>
      </c>
      <c r="M470" s="161">
        <v>3211.2</v>
      </c>
      <c r="N470" s="378">
        <v>500</v>
      </c>
      <c r="O470" s="232"/>
      <c r="P470" s="229">
        <f t="shared" si="146"/>
        <v>500</v>
      </c>
      <c r="Q470" s="174"/>
      <c r="R470" s="158"/>
      <c r="S470" s="158"/>
      <c r="T470" s="158"/>
      <c r="U470" s="158"/>
      <c r="V470" s="158"/>
    </row>
    <row r="471" spans="1:22" ht="14.1" customHeight="1" x14ac:dyDescent="0.25">
      <c r="A471" s="44"/>
      <c r="B471" s="45">
        <v>5521</v>
      </c>
      <c r="C471" s="46" t="s">
        <v>315</v>
      </c>
      <c r="D471" s="20"/>
      <c r="E471" s="160"/>
      <c r="F471" s="21"/>
      <c r="G471" s="289"/>
      <c r="H471" s="160"/>
      <c r="I471" s="211"/>
      <c r="J471" s="190"/>
      <c r="K471" s="190"/>
      <c r="L471" s="161">
        <v>0</v>
      </c>
      <c r="M471" s="161">
        <v>28.63</v>
      </c>
      <c r="N471" s="378"/>
      <c r="O471" s="232"/>
      <c r="P471" s="229">
        <f t="shared" si="146"/>
        <v>0</v>
      </c>
      <c r="Q471" s="174"/>
      <c r="R471" s="158"/>
      <c r="S471" s="158"/>
      <c r="T471" s="158"/>
      <c r="U471" s="158"/>
      <c r="V471" s="158"/>
    </row>
    <row r="472" spans="1:22" ht="14.1" customHeight="1" x14ac:dyDescent="0.25">
      <c r="A472" s="44"/>
      <c r="B472" s="45">
        <v>5522</v>
      </c>
      <c r="C472" s="46" t="s">
        <v>184</v>
      </c>
      <c r="D472" s="20">
        <v>0</v>
      </c>
      <c r="E472" s="160">
        <v>50</v>
      </c>
      <c r="F472" s="21"/>
      <c r="G472" s="289"/>
      <c r="H472" s="160">
        <f t="shared" si="133"/>
        <v>50</v>
      </c>
      <c r="I472" s="211"/>
      <c r="J472" s="190"/>
      <c r="K472" s="190"/>
      <c r="L472" s="161">
        <v>50</v>
      </c>
      <c r="M472" s="161">
        <v>0</v>
      </c>
      <c r="N472" s="378">
        <v>50</v>
      </c>
      <c r="O472" s="232"/>
      <c r="P472" s="229">
        <f t="shared" si="146"/>
        <v>50</v>
      </c>
      <c r="Q472" s="174"/>
      <c r="R472" s="158"/>
      <c r="S472" s="158"/>
      <c r="T472" s="158"/>
      <c r="U472" s="158"/>
      <c r="V472" s="158"/>
    </row>
    <row r="473" spans="1:22" ht="14.1" customHeight="1" x14ac:dyDescent="0.25">
      <c r="A473" s="44"/>
      <c r="B473" s="45">
        <v>5525</v>
      </c>
      <c r="C473" s="46" t="s">
        <v>186</v>
      </c>
      <c r="D473" s="20">
        <v>1189</v>
      </c>
      <c r="E473" s="160">
        <v>6000</v>
      </c>
      <c r="F473" s="21"/>
      <c r="G473" s="289"/>
      <c r="H473" s="160">
        <f t="shared" si="133"/>
        <v>6000</v>
      </c>
      <c r="I473" s="211"/>
      <c r="J473" s="190">
        <v>-3000</v>
      </c>
      <c r="K473" s="190"/>
      <c r="L473" s="161">
        <v>3000</v>
      </c>
      <c r="M473" s="161">
        <v>1284</v>
      </c>
      <c r="N473" s="378">
        <v>6000</v>
      </c>
      <c r="O473" s="232"/>
      <c r="P473" s="229">
        <f t="shared" si="146"/>
        <v>6000</v>
      </c>
      <c r="Q473" s="174"/>
      <c r="R473" s="158"/>
      <c r="S473" s="158"/>
      <c r="T473" s="158"/>
      <c r="U473" s="158"/>
      <c r="V473" s="158"/>
    </row>
    <row r="474" spans="1:22" ht="14.1" customHeight="1" x14ac:dyDescent="0.25">
      <c r="A474" s="44"/>
      <c r="B474" s="45">
        <v>5540</v>
      </c>
      <c r="C474" s="46" t="s">
        <v>308</v>
      </c>
      <c r="D474" s="20">
        <v>0</v>
      </c>
      <c r="E474" s="160">
        <v>700</v>
      </c>
      <c r="F474" s="21"/>
      <c r="G474" s="289"/>
      <c r="H474" s="160">
        <f t="shared" si="133"/>
        <v>700</v>
      </c>
      <c r="I474" s="211"/>
      <c r="J474" s="190"/>
      <c r="K474" s="190"/>
      <c r="L474" s="161">
        <v>700</v>
      </c>
      <c r="M474" s="161">
        <v>110.46</v>
      </c>
      <c r="N474" s="378">
        <v>700</v>
      </c>
      <c r="O474" s="232"/>
      <c r="P474" s="229">
        <f t="shared" si="146"/>
        <v>700</v>
      </c>
      <c r="Q474" s="174"/>
      <c r="R474" s="158"/>
      <c r="S474" s="158"/>
      <c r="T474" s="158"/>
      <c r="U474" s="158"/>
      <c r="V474" s="158"/>
    </row>
    <row r="475" spans="1:22" ht="14.1" customHeight="1" x14ac:dyDescent="0.25">
      <c r="A475" s="69" t="s">
        <v>320</v>
      </c>
      <c r="B475" s="70"/>
      <c r="C475" s="71" t="s">
        <v>321</v>
      </c>
      <c r="D475" s="81"/>
      <c r="E475" s="81"/>
      <c r="F475" s="81"/>
      <c r="G475" s="208"/>
      <c r="H475" s="81"/>
      <c r="I475" s="254"/>
      <c r="J475" s="77">
        <f>+J476+J477</f>
        <v>25000</v>
      </c>
      <c r="K475" s="77">
        <f t="shared" ref="K475:M475" si="149">+K476+K477</f>
        <v>-120</v>
      </c>
      <c r="L475" s="77">
        <f t="shared" si="149"/>
        <v>24880</v>
      </c>
      <c r="M475" s="77">
        <f t="shared" si="149"/>
        <v>24637.11</v>
      </c>
      <c r="N475" s="379">
        <f>+N476+N477</f>
        <v>25000</v>
      </c>
      <c r="O475" s="231">
        <f>+O476+O477</f>
        <v>-2000</v>
      </c>
      <c r="P475" s="231">
        <f>+P476+P477</f>
        <v>23000</v>
      </c>
      <c r="Q475" s="174"/>
      <c r="R475" s="173"/>
      <c r="S475" s="158"/>
      <c r="T475" s="158"/>
      <c r="U475" s="158"/>
      <c r="V475" s="158"/>
    </row>
    <row r="476" spans="1:22" ht="14.1" customHeight="1" x14ac:dyDescent="0.25">
      <c r="A476" s="50"/>
      <c r="B476" s="51">
        <v>50</v>
      </c>
      <c r="C476" s="52" t="s">
        <v>148</v>
      </c>
      <c r="D476" s="21"/>
      <c r="E476" s="156"/>
      <c r="F476" s="21"/>
      <c r="G476" s="20"/>
      <c r="H476" s="160"/>
      <c r="I476" s="211"/>
      <c r="J476" s="190">
        <v>11893</v>
      </c>
      <c r="K476" s="190">
        <v>1000</v>
      </c>
      <c r="L476" s="190">
        <v>12893</v>
      </c>
      <c r="M476" s="190">
        <v>12929.94</v>
      </c>
      <c r="N476" s="377">
        <v>12000</v>
      </c>
      <c r="O476" s="228">
        <v>-2000</v>
      </c>
      <c r="P476" s="228">
        <f>+O476+N476</f>
        <v>10000</v>
      </c>
      <c r="Q476" s="174"/>
      <c r="R476" s="158"/>
      <c r="S476" s="158"/>
      <c r="T476" s="158"/>
      <c r="U476" s="158"/>
      <c r="V476" s="158"/>
    </row>
    <row r="477" spans="1:22" ht="14.1" customHeight="1" x14ac:dyDescent="0.25">
      <c r="A477" s="50"/>
      <c r="B477" s="51">
        <v>55</v>
      </c>
      <c r="C477" s="52" t="s">
        <v>150</v>
      </c>
      <c r="D477" s="21"/>
      <c r="E477" s="156"/>
      <c r="F477" s="21"/>
      <c r="G477" s="20"/>
      <c r="H477" s="160"/>
      <c r="I477" s="211"/>
      <c r="J477" s="190">
        <f>+J478+J479+J480+J482+J483+J484+J485</f>
        <v>13107</v>
      </c>
      <c r="K477" s="190">
        <f>+K478+K479+K480+K482+K483+K484+K485</f>
        <v>-1120</v>
      </c>
      <c r="L477" s="190">
        <f>+L478+L479+L480+L482+L483+L484+L485</f>
        <v>11987</v>
      </c>
      <c r="M477" s="190">
        <f>+M478+M479+M480+M481+M482+M483+M484+M485</f>
        <v>11707.17</v>
      </c>
      <c r="N477" s="377">
        <f>+N478+N479+N480+N482+N483+N484+N485</f>
        <v>13000</v>
      </c>
      <c r="O477" s="228">
        <f>+O478+O479+O480+O482+O483+O484+O485</f>
        <v>0</v>
      </c>
      <c r="P477" s="228">
        <f>+O477+N477</f>
        <v>13000</v>
      </c>
      <c r="Q477" s="174"/>
      <c r="R477" s="174"/>
      <c r="S477" s="158"/>
      <c r="T477" s="158"/>
      <c r="U477" s="158"/>
      <c r="V477" s="158"/>
    </row>
    <row r="478" spans="1:22" ht="14.1" customHeight="1" x14ac:dyDescent="0.25">
      <c r="A478" s="44"/>
      <c r="B478" s="45">
        <v>5500</v>
      </c>
      <c r="C478" s="46" t="s">
        <v>225</v>
      </c>
      <c r="D478" s="20"/>
      <c r="E478" s="160"/>
      <c r="F478" s="21"/>
      <c r="G478" s="20"/>
      <c r="H478" s="160"/>
      <c r="I478" s="211"/>
      <c r="J478" s="161">
        <v>500</v>
      </c>
      <c r="K478" s="161"/>
      <c r="L478" s="161">
        <v>500</v>
      </c>
      <c r="M478" s="161">
        <v>423</v>
      </c>
      <c r="N478" s="377"/>
      <c r="O478" s="228"/>
      <c r="P478" s="228"/>
      <c r="Q478" s="174"/>
      <c r="R478" s="158"/>
      <c r="S478" s="158"/>
      <c r="T478" s="158"/>
      <c r="U478" s="158"/>
      <c r="V478" s="158"/>
    </row>
    <row r="479" spans="1:22" ht="14.1" customHeight="1" x14ac:dyDescent="0.25">
      <c r="A479" s="44"/>
      <c r="B479" s="45">
        <v>5511</v>
      </c>
      <c r="C479" s="46" t="s">
        <v>307</v>
      </c>
      <c r="D479" s="20"/>
      <c r="E479" s="160"/>
      <c r="F479" s="21"/>
      <c r="G479" s="20"/>
      <c r="H479" s="160"/>
      <c r="I479" s="211"/>
      <c r="J479" s="161">
        <v>2000</v>
      </c>
      <c r="K479" s="161">
        <v>-1000</v>
      </c>
      <c r="L479" s="161">
        <v>1000</v>
      </c>
      <c r="M479" s="161">
        <v>320</v>
      </c>
      <c r="N479" s="377"/>
      <c r="O479" s="228"/>
      <c r="P479" s="228"/>
      <c r="Q479" s="174"/>
      <c r="R479" s="158"/>
      <c r="S479" s="158"/>
      <c r="T479" s="158"/>
      <c r="U479" s="158"/>
      <c r="V479" s="158"/>
    </row>
    <row r="480" spans="1:22" ht="14.1" customHeight="1" x14ac:dyDescent="0.25">
      <c r="A480" s="44"/>
      <c r="B480" s="45">
        <v>5513</v>
      </c>
      <c r="C480" s="46" t="s">
        <v>177</v>
      </c>
      <c r="D480" s="20"/>
      <c r="E480" s="160"/>
      <c r="F480" s="21"/>
      <c r="G480" s="20"/>
      <c r="H480" s="160"/>
      <c r="I480" s="211"/>
      <c r="J480" s="161">
        <v>500</v>
      </c>
      <c r="K480" s="161"/>
      <c r="L480" s="161">
        <v>500</v>
      </c>
      <c r="M480" s="161">
        <v>38</v>
      </c>
      <c r="N480" s="377"/>
      <c r="O480" s="228"/>
      <c r="P480" s="228"/>
      <c r="Q480" s="174"/>
      <c r="R480" s="158"/>
      <c r="S480" s="158"/>
      <c r="T480" s="158"/>
      <c r="U480" s="158"/>
      <c r="V480" s="158"/>
    </row>
    <row r="481" spans="1:29" ht="14.1" customHeight="1" x14ac:dyDescent="0.25">
      <c r="A481" s="44"/>
      <c r="B481" s="45">
        <v>5515</v>
      </c>
      <c r="C481" s="46" t="s">
        <v>180</v>
      </c>
      <c r="D481" s="20"/>
      <c r="E481" s="160"/>
      <c r="F481" s="21"/>
      <c r="G481" s="20"/>
      <c r="H481" s="160"/>
      <c r="I481" s="211"/>
      <c r="J481" s="161"/>
      <c r="K481" s="161"/>
      <c r="L481" s="161">
        <v>0</v>
      </c>
      <c r="M481" s="161">
        <v>542.35</v>
      </c>
      <c r="N481" s="377"/>
      <c r="O481" s="228"/>
      <c r="P481" s="228"/>
      <c r="Q481" s="174"/>
      <c r="R481" s="158"/>
      <c r="S481" s="158"/>
      <c r="T481" s="158"/>
      <c r="U481" s="158"/>
      <c r="V481" s="158"/>
    </row>
    <row r="482" spans="1:29" ht="14.1" customHeight="1" x14ac:dyDescent="0.25">
      <c r="A482" s="44"/>
      <c r="B482" s="45">
        <v>5521</v>
      </c>
      <c r="C482" s="46" t="s">
        <v>315</v>
      </c>
      <c r="D482" s="20"/>
      <c r="E482" s="160"/>
      <c r="F482" s="21"/>
      <c r="G482" s="20"/>
      <c r="H482" s="160"/>
      <c r="I482" s="211"/>
      <c r="J482" s="161">
        <v>3000</v>
      </c>
      <c r="K482" s="161"/>
      <c r="L482" s="161">
        <v>3000</v>
      </c>
      <c r="M482" s="161">
        <v>3021.51</v>
      </c>
      <c r="N482" s="377"/>
      <c r="O482" s="228"/>
      <c r="P482" s="228"/>
      <c r="Q482" s="174"/>
      <c r="R482" s="158"/>
      <c r="S482" s="158"/>
      <c r="T482" s="158"/>
      <c r="U482" s="158"/>
      <c r="V482" s="158"/>
    </row>
    <row r="483" spans="1:29" ht="14.1" customHeight="1" x14ac:dyDescent="0.25">
      <c r="A483" s="44"/>
      <c r="B483" s="45">
        <v>5522</v>
      </c>
      <c r="C483" s="54" t="s">
        <v>184</v>
      </c>
      <c r="D483" s="20"/>
      <c r="E483" s="160"/>
      <c r="F483" s="21"/>
      <c r="G483" s="20"/>
      <c r="H483" s="160"/>
      <c r="I483" s="211"/>
      <c r="J483" s="161">
        <v>200</v>
      </c>
      <c r="K483" s="161"/>
      <c r="L483" s="161">
        <v>200</v>
      </c>
      <c r="M483" s="161">
        <v>192.45</v>
      </c>
      <c r="N483" s="377"/>
      <c r="O483" s="228"/>
      <c r="P483" s="228"/>
      <c r="Q483" s="174"/>
      <c r="R483" s="158"/>
      <c r="S483" s="158"/>
      <c r="T483" s="158"/>
      <c r="U483" s="158"/>
      <c r="V483" s="158"/>
    </row>
    <row r="484" spans="1:29" ht="14.1" customHeight="1" x14ac:dyDescent="0.25">
      <c r="A484" s="44"/>
      <c r="B484" s="45">
        <v>5525</v>
      </c>
      <c r="C484" s="46" t="s">
        <v>186</v>
      </c>
      <c r="D484" s="20"/>
      <c r="E484" s="160"/>
      <c r="F484" s="21"/>
      <c r="G484" s="20"/>
      <c r="H484" s="160"/>
      <c r="I484" s="211"/>
      <c r="J484" s="161">
        <v>1800</v>
      </c>
      <c r="K484" s="161"/>
      <c r="L484" s="161">
        <v>1800</v>
      </c>
      <c r="M484" s="161">
        <v>5732.26</v>
      </c>
      <c r="N484" s="377"/>
      <c r="O484" s="228"/>
      <c r="P484" s="228"/>
      <c r="Q484" s="174"/>
      <c r="R484" s="158"/>
      <c r="S484" s="158"/>
      <c r="T484" s="158"/>
      <c r="U484" s="158"/>
      <c r="V484" s="158"/>
    </row>
    <row r="485" spans="1:29" ht="14.1" customHeight="1" x14ac:dyDescent="0.25">
      <c r="A485" s="44"/>
      <c r="B485" s="45">
        <v>5540</v>
      </c>
      <c r="C485" s="61" t="s">
        <v>308</v>
      </c>
      <c r="D485" s="20"/>
      <c r="E485" s="160"/>
      <c r="F485" s="21"/>
      <c r="G485" s="20"/>
      <c r="H485" s="160"/>
      <c r="I485" s="211"/>
      <c r="J485" s="161">
        <v>5107</v>
      </c>
      <c r="K485" s="161">
        <v>-120</v>
      </c>
      <c r="L485" s="161">
        <v>4987</v>
      </c>
      <c r="M485" s="161">
        <v>1437.6</v>
      </c>
      <c r="N485" s="378">
        <v>13000</v>
      </c>
      <c r="O485" s="232"/>
      <c r="P485" s="232"/>
      <c r="Q485" s="174"/>
      <c r="R485" s="158"/>
      <c r="S485" s="158"/>
      <c r="T485" s="158"/>
      <c r="U485" s="158"/>
      <c r="V485" s="158"/>
    </row>
    <row r="486" spans="1:29" ht="14.1" customHeight="1" x14ac:dyDescent="0.25">
      <c r="A486" s="69" t="s">
        <v>726</v>
      </c>
      <c r="B486" s="70"/>
      <c r="C486" s="95" t="s">
        <v>727</v>
      </c>
      <c r="D486" s="81"/>
      <c r="E486" s="81"/>
      <c r="F486" s="81"/>
      <c r="G486" s="77"/>
      <c r="H486" s="81"/>
      <c r="I486" s="254"/>
      <c r="J486" s="77"/>
      <c r="K486" s="77"/>
      <c r="L486" s="77"/>
      <c r="M486" s="77"/>
      <c r="N486" s="379"/>
      <c r="O486" s="231">
        <f>+O487</f>
        <v>21676</v>
      </c>
      <c r="P486" s="231">
        <v>21676</v>
      </c>
      <c r="Q486" s="174"/>
      <c r="R486" s="158"/>
      <c r="S486" s="158"/>
      <c r="T486" s="158"/>
      <c r="U486" s="158"/>
      <c r="V486" s="158"/>
    </row>
    <row r="487" spans="1:29" s="159" customFormat="1" ht="14.1" customHeight="1" x14ac:dyDescent="0.25">
      <c r="A487" s="153"/>
      <c r="B487" s="51">
        <v>50</v>
      </c>
      <c r="C487" s="52" t="s">
        <v>148</v>
      </c>
      <c r="D487" s="156"/>
      <c r="E487" s="156"/>
      <c r="F487" s="156"/>
      <c r="G487" s="190"/>
      <c r="H487" s="156"/>
      <c r="I487" s="211"/>
      <c r="J487" s="190"/>
      <c r="K487" s="190"/>
      <c r="L487" s="190"/>
      <c r="M487" s="190"/>
      <c r="N487" s="382"/>
      <c r="O487" s="233">
        <v>21676</v>
      </c>
      <c r="P487" s="233">
        <v>21676</v>
      </c>
      <c r="Q487" s="174"/>
      <c r="R487" s="158"/>
      <c r="S487" s="158"/>
      <c r="T487" s="158"/>
      <c r="U487" s="158"/>
      <c r="V487" s="158"/>
    </row>
    <row r="488" spans="1:29" ht="14.1" customHeight="1" x14ac:dyDescent="0.25">
      <c r="A488" s="84" t="s">
        <v>322</v>
      </c>
      <c r="B488" s="70"/>
      <c r="C488" s="71" t="s">
        <v>323</v>
      </c>
      <c r="D488" s="81">
        <f>+D489+D490+D491</f>
        <v>141003</v>
      </c>
      <c r="E488" s="81">
        <f>+E489+E491</f>
        <v>145000</v>
      </c>
      <c r="F488" s="81">
        <f t="shared" ref="F488:G488" si="150">+F489+F491</f>
        <v>0</v>
      </c>
      <c r="G488" s="77">
        <f t="shared" si="150"/>
        <v>-145000</v>
      </c>
      <c r="H488" s="81">
        <f>SUM(H489:H499)</f>
        <v>145000</v>
      </c>
      <c r="I488" s="254">
        <f>SUM(I489:I499)</f>
        <v>0</v>
      </c>
      <c r="J488" s="77">
        <f>+J489+J490+J491</f>
        <v>-19550</v>
      </c>
      <c r="K488" s="77">
        <f>+K489+K490+K491</f>
        <v>600</v>
      </c>
      <c r="L488" s="77">
        <f t="shared" ref="L488:M488" si="151">+L489+L490+L491</f>
        <v>126050</v>
      </c>
      <c r="M488" s="77">
        <f t="shared" si="151"/>
        <v>126011.28</v>
      </c>
      <c r="N488" s="379">
        <f>+N489+N490+N491</f>
        <v>145000</v>
      </c>
      <c r="O488" s="231">
        <f>+O489+O490+O491</f>
        <v>-20000</v>
      </c>
      <c r="P488" s="231">
        <f>+O488+N488</f>
        <v>125000</v>
      </c>
      <c r="Q488" s="174"/>
      <c r="R488" s="158"/>
      <c r="S488" s="158"/>
      <c r="T488" s="158"/>
      <c r="U488" s="158"/>
      <c r="V488" s="158"/>
    </row>
    <row r="489" spans="1:29" s="8" customFormat="1" ht="14.1" customHeight="1" x14ac:dyDescent="0.25">
      <c r="A489" s="50"/>
      <c r="B489" s="45">
        <v>45</v>
      </c>
      <c r="C489" s="46" t="s">
        <v>324</v>
      </c>
      <c r="D489" s="20">
        <v>36757</v>
      </c>
      <c r="E489" s="160"/>
      <c r="F489" s="20"/>
      <c r="G489" s="289">
        <f t="shared" si="147"/>
        <v>0</v>
      </c>
      <c r="H489" s="160">
        <f t="shared" si="133"/>
        <v>0</v>
      </c>
      <c r="I489" s="213"/>
      <c r="J489" s="161">
        <v>1450</v>
      </c>
      <c r="K489" s="161">
        <v>58550</v>
      </c>
      <c r="L489" s="161">
        <v>60000</v>
      </c>
      <c r="M489" s="161">
        <v>59430</v>
      </c>
      <c r="N489" s="377">
        <v>65000</v>
      </c>
      <c r="O489" s="228">
        <v>-10000</v>
      </c>
      <c r="P489" s="233">
        <f t="shared" ref="P489:P499" si="152">+O489+N489</f>
        <v>55000</v>
      </c>
      <c r="Q489" s="174"/>
      <c r="R489" s="336"/>
      <c r="S489" s="336"/>
      <c r="T489" s="336"/>
      <c r="U489" s="336"/>
      <c r="V489" s="336"/>
      <c r="W489" s="336"/>
      <c r="X489" s="336"/>
      <c r="Y489" s="336"/>
      <c r="Z489" s="336"/>
      <c r="AA489" s="336"/>
      <c r="AB489" s="336"/>
      <c r="AC489" s="336"/>
    </row>
    <row r="490" spans="1:29" s="8" customFormat="1" ht="14.1" customHeight="1" x14ac:dyDescent="0.25">
      <c r="A490" s="50"/>
      <c r="B490" s="45">
        <v>50</v>
      </c>
      <c r="C490" s="52" t="s">
        <v>148</v>
      </c>
      <c r="D490" s="20">
        <v>17575</v>
      </c>
      <c r="E490" s="160"/>
      <c r="F490" s="20"/>
      <c r="G490" s="289"/>
      <c r="H490" s="160">
        <f t="shared" si="133"/>
        <v>17000</v>
      </c>
      <c r="I490" s="213">
        <v>17000</v>
      </c>
      <c r="J490" s="161">
        <v>-12000</v>
      </c>
      <c r="K490" s="161"/>
      <c r="L490" s="161">
        <v>5000</v>
      </c>
      <c r="M490" s="161">
        <v>2511.2800000000002</v>
      </c>
      <c r="N490" s="377">
        <v>5000</v>
      </c>
      <c r="O490" s="228">
        <v>0</v>
      </c>
      <c r="P490" s="233">
        <f t="shared" si="152"/>
        <v>5000</v>
      </c>
      <c r="Q490" s="174"/>
      <c r="R490" s="336"/>
      <c r="S490" s="336"/>
      <c r="T490" s="336"/>
      <c r="U490" s="336"/>
      <c r="V490" s="336"/>
      <c r="W490" s="336"/>
      <c r="X490" s="336"/>
      <c r="Y490" s="336"/>
      <c r="Z490" s="336"/>
      <c r="AA490" s="336"/>
      <c r="AB490" s="336"/>
      <c r="AC490" s="336"/>
    </row>
    <row r="491" spans="1:29" s="8" customFormat="1" ht="14.1" customHeight="1" x14ac:dyDescent="0.25">
      <c r="A491" s="50"/>
      <c r="B491" s="45">
        <v>55</v>
      </c>
      <c r="C491" s="46" t="s">
        <v>150</v>
      </c>
      <c r="D491" s="20">
        <f>SUM(D492:D499)</f>
        <v>86671</v>
      </c>
      <c r="E491" s="160">
        <v>145000</v>
      </c>
      <c r="F491" s="20"/>
      <c r="G491" s="289">
        <f t="shared" si="147"/>
        <v>-145000</v>
      </c>
      <c r="H491" s="160">
        <f t="shared" si="133"/>
        <v>128000</v>
      </c>
      <c r="I491" s="213">
        <v>-17000</v>
      </c>
      <c r="J491" s="161">
        <v>-9000</v>
      </c>
      <c r="K491" s="161">
        <f>+K492+K493+K494+K495+K496+K497+K498+K499</f>
        <v>-57950</v>
      </c>
      <c r="L491" s="161">
        <f t="shared" ref="L491:M491" si="153">+L492+L493+L494+L495+L496+L497+L498+L499</f>
        <v>61050</v>
      </c>
      <c r="M491" s="161">
        <f t="shared" si="153"/>
        <v>64070</v>
      </c>
      <c r="N491" s="377">
        <f>+N492+N493+N494+N495+N496+N498+N499</f>
        <v>75000</v>
      </c>
      <c r="O491" s="228">
        <f>+O492+O493+O494+O495+O496+O498+O499</f>
        <v>-10000</v>
      </c>
      <c r="P491" s="233">
        <f t="shared" si="152"/>
        <v>65000</v>
      </c>
      <c r="Q491" s="174"/>
      <c r="R491" s="336"/>
      <c r="S491" s="336"/>
      <c r="T491" s="336"/>
      <c r="U491" s="336"/>
      <c r="V491" s="336"/>
      <c r="W491" s="336"/>
      <c r="X491" s="336"/>
      <c r="Y491" s="336"/>
      <c r="Z491" s="336"/>
      <c r="AA491" s="336"/>
      <c r="AB491" s="336"/>
      <c r="AC491" s="336"/>
    </row>
    <row r="492" spans="1:29" s="8" customFormat="1" ht="14.1" customHeight="1" x14ac:dyDescent="0.25">
      <c r="A492" s="50"/>
      <c r="B492" s="45">
        <v>5500</v>
      </c>
      <c r="C492" s="46" t="s">
        <v>225</v>
      </c>
      <c r="D492" s="20">
        <v>1674</v>
      </c>
      <c r="E492" s="160"/>
      <c r="F492" s="20"/>
      <c r="G492" s="289"/>
      <c r="H492" s="160"/>
      <c r="I492" s="213"/>
      <c r="J492" s="161"/>
      <c r="K492" s="161"/>
      <c r="L492" s="161"/>
      <c r="M492" s="161">
        <v>16150</v>
      </c>
      <c r="N492" s="377">
        <v>2000</v>
      </c>
      <c r="O492" s="228"/>
      <c r="P492" s="394">
        <f t="shared" si="152"/>
        <v>2000</v>
      </c>
      <c r="Q492" s="174"/>
      <c r="R492" s="336"/>
      <c r="S492" s="336"/>
      <c r="T492" s="336"/>
      <c r="U492" s="336"/>
      <c r="V492" s="336"/>
      <c r="W492" s="336"/>
      <c r="X492" s="336"/>
      <c r="Y492" s="336"/>
      <c r="Z492" s="336"/>
      <c r="AA492" s="336"/>
      <c r="AB492" s="336"/>
      <c r="AC492" s="336"/>
    </row>
    <row r="493" spans="1:29" s="8" customFormat="1" ht="14.1" customHeight="1" x14ac:dyDescent="0.25">
      <c r="A493" s="50"/>
      <c r="B493" s="45">
        <v>5511</v>
      </c>
      <c r="C493" s="46" t="s">
        <v>307</v>
      </c>
      <c r="D493" s="20">
        <v>38</v>
      </c>
      <c r="E493" s="160"/>
      <c r="F493" s="20"/>
      <c r="G493" s="289"/>
      <c r="H493" s="160"/>
      <c r="I493" s="213"/>
      <c r="J493" s="161"/>
      <c r="K493" s="161"/>
      <c r="L493" s="161"/>
      <c r="M493" s="161"/>
      <c r="N493" s="377"/>
      <c r="O493" s="228"/>
      <c r="P493" s="394">
        <f t="shared" si="152"/>
        <v>0</v>
      </c>
      <c r="Q493" s="174"/>
      <c r="R493" s="336"/>
      <c r="S493" s="336"/>
      <c r="T493" s="336"/>
      <c r="U493" s="336"/>
      <c r="V493" s="336"/>
      <c r="W493" s="336"/>
      <c r="X493" s="336"/>
      <c r="Y493" s="336"/>
      <c r="Z493" s="336"/>
      <c r="AA493" s="336"/>
      <c r="AB493" s="336"/>
      <c r="AC493" s="336"/>
    </row>
    <row r="494" spans="1:29" s="8" customFormat="1" ht="14.1" customHeight="1" x14ac:dyDescent="0.25">
      <c r="A494" s="50"/>
      <c r="B494" s="45">
        <v>5513</v>
      </c>
      <c r="C494" s="46" t="s">
        <v>177</v>
      </c>
      <c r="D494" s="20">
        <v>112</v>
      </c>
      <c r="E494" s="160"/>
      <c r="F494" s="20"/>
      <c r="G494" s="289"/>
      <c r="H494" s="160">
        <f t="shared" si="133"/>
        <v>0</v>
      </c>
      <c r="I494" s="213"/>
      <c r="J494" s="161"/>
      <c r="K494" s="161"/>
      <c r="L494" s="161"/>
      <c r="M494" s="161">
        <v>22</v>
      </c>
      <c r="N494" s="377"/>
      <c r="O494" s="228"/>
      <c r="P494" s="394">
        <f t="shared" si="152"/>
        <v>0</v>
      </c>
      <c r="Q494" s="174"/>
      <c r="R494" s="336"/>
      <c r="S494" s="336"/>
      <c r="T494" s="336"/>
      <c r="U494" s="336"/>
      <c r="V494" s="336"/>
      <c r="W494" s="336"/>
      <c r="X494" s="336"/>
      <c r="Y494" s="336"/>
      <c r="Z494" s="336"/>
      <c r="AA494" s="336"/>
      <c r="AB494" s="336"/>
      <c r="AC494" s="336"/>
    </row>
    <row r="495" spans="1:29" s="8" customFormat="1" ht="14.1" customHeight="1" x14ac:dyDescent="0.25">
      <c r="A495" s="50"/>
      <c r="B495" s="45">
        <v>5515</v>
      </c>
      <c r="C495" s="46" t="s">
        <v>180</v>
      </c>
      <c r="D495" s="20">
        <v>7284</v>
      </c>
      <c r="E495" s="160"/>
      <c r="F495" s="20"/>
      <c r="G495" s="289"/>
      <c r="H495" s="160">
        <f t="shared" si="133"/>
        <v>0</v>
      </c>
      <c r="I495" s="213"/>
      <c r="J495" s="161"/>
      <c r="K495" s="161"/>
      <c r="L495" s="161"/>
      <c r="M495" s="161">
        <v>1197</v>
      </c>
      <c r="N495" s="377">
        <v>2000</v>
      </c>
      <c r="O495" s="228"/>
      <c r="P495" s="394">
        <f t="shared" si="152"/>
        <v>2000</v>
      </c>
      <c r="Q495" s="174"/>
      <c r="R495" s="336"/>
      <c r="S495" s="336"/>
      <c r="T495" s="336"/>
      <c r="U495" s="336"/>
      <c r="V495" s="336"/>
      <c r="W495" s="336"/>
      <c r="X495" s="336"/>
      <c r="Y495" s="336"/>
      <c r="Z495" s="336"/>
      <c r="AA495" s="336"/>
      <c r="AB495" s="336"/>
      <c r="AC495" s="336"/>
    </row>
    <row r="496" spans="1:29" s="8" customFormat="1" ht="14.1" customHeight="1" x14ac:dyDescent="0.25">
      <c r="A496" s="50"/>
      <c r="B496" s="45">
        <v>5521</v>
      </c>
      <c r="C496" s="46" t="s">
        <v>315</v>
      </c>
      <c r="D496" s="20">
        <v>680</v>
      </c>
      <c r="E496" s="160"/>
      <c r="F496" s="20"/>
      <c r="G496" s="289"/>
      <c r="H496" s="160">
        <f t="shared" si="133"/>
        <v>0</v>
      </c>
      <c r="I496" s="213"/>
      <c r="J496" s="161"/>
      <c r="K496" s="161"/>
      <c r="L496" s="161"/>
      <c r="M496" s="161"/>
      <c r="N496" s="377"/>
      <c r="O496" s="228"/>
      <c r="P496" s="394">
        <f t="shared" si="152"/>
        <v>0</v>
      </c>
      <c r="Q496" s="174"/>
      <c r="R496" s="336"/>
      <c r="S496" s="336"/>
      <c r="T496" s="336"/>
      <c r="U496" s="336"/>
      <c r="V496" s="336"/>
      <c r="W496" s="336"/>
      <c r="X496" s="336"/>
      <c r="Y496" s="336"/>
      <c r="Z496" s="336"/>
      <c r="AA496" s="336"/>
      <c r="AB496" s="336"/>
      <c r="AC496" s="336"/>
    </row>
    <row r="497" spans="1:29" s="8" customFormat="1" ht="14.1" customHeight="1" x14ac:dyDescent="0.25">
      <c r="A497" s="50"/>
      <c r="B497" s="45">
        <v>5522</v>
      </c>
      <c r="C497" s="87" t="s">
        <v>184</v>
      </c>
      <c r="D497" s="20"/>
      <c r="E497" s="160"/>
      <c r="F497" s="20"/>
      <c r="G497" s="289"/>
      <c r="H497" s="160"/>
      <c r="I497" s="213"/>
      <c r="J497" s="161"/>
      <c r="K497" s="161"/>
      <c r="L497" s="161"/>
      <c r="M497" s="161">
        <v>58</v>
      </c>
      <c r="N497" s="377"/>
      <c r="O497" s="228"/>
      <c r="P497" s="394">
        <f t="shared" si="152"/>
        <v>0</v>
      </c>
      <c r="Q497" s="174"/>
      <c r="R497" s="336"/>
      <c r="S497" s="336"/>
      <c r="T497" s="336"/>
      <c r="U497" s="336"/>
      <c r="V497" s="336"/>
      <c r="W497" s="336"/>
      <c r="X497" s="336"/>
      <c r="Y497" s="336"/>
      <c r="Z497" s="336"/>
      <c r="AA497" s="336"/>
      <c r="AB497" s="336"/>
      <c r="AC497" s="336"/>
    </row>
    <row r="498" spans="1:29" s="8" customFormat="1" ht="14.1" customHeight="1" x14ac:dyDescent="0.25">
      <c r="A498" s="50"/>
      <c r="B498" s="45">
        <v>5525</v>
      </c>
      <c r="C498" s="46" t="s">
        <v>325</v>
      </c>
      <c r="D498" s="20">
        <v>62334</v>
      </c>
      <c r="E498" s="160"/>
      <c r="F498" s="20"/>
      <c r="G498" s="289">
        <f t="shared" si="147"/>
        <v>0</v>
      </c>
      <c r="H498" s="160">
        <f t="shared" si="133"/>
        <v>0</v>
      </c>
      <c r="I498" s="213"/>
      <c r="J498" s="161">
        <v>0</v>
      </c>
      <c r="K498" s="161">
        <v>-57950</v>
      </c>
      <c r="L498" s="161">
        <v>61050</v>
      </c>
      <c r="M498" s="161">
        <v>45815</v>
      </c>
      <c r="N498" s="378">
        <v>70000</v>
      </c>
      <c r="O498" s="232">
        <v>-10000</v>
      </c>
      <c r="P498" s="394">
        <f t="shared" si="152"/>
        <v>60000</v>
      </c>
      <c r="Q498" s="174"/>
      <c r="R498" s="336"/>
      <c r="S498" s="336"/>
      <c r="T498" s="336"/>
      <c r="U498" s="336"/>
      <c r="V498" s="336"/>
      <c r="W498" s="336"/>
      <c r="X498" s="336"/>
      <c r="Y498" s="336"/>
      <c r="Z498" s="336"/>
      <c r="AA498" s="336"/>
      <c r="AB498" s="336"/>
      <c r="AC498" s="336"/>
    </row>
    <row r="499" spans="1:29" s="8" customFormat="1" ht="14.1" customHeight="1" x14ac:dyDescent="0.25">
      <c r="A499" s="50"/>
      <c r="B499" s="45">
        <v>5540</v>
      </c>
      <c r="C499" s="61" t="s">
        <v>308</v>
      </c>
      <c r="D499" s="26">
        <v>14549</v>
      </c>
      <c r="E499" s="160"/>
      <c r="F499" s="20"/>
      <c r="G499" s="289">
        <f t="shared" si="147"/>
        <v>0</v>
      </c>
      <c r="H499" s="160">
        <f t="shared" si="133"/>
        <v>0</v>
      </c>
      <c r="I499" s="213"/>
      <c r="J499" s="161">
        <v>-9000</v>
      </c>
      <c r="K499" s="161"/>
      <c r="L499" s="161"/>
      <c r="M499" s="161">
        <v>828</v>
      </c>
      <c r="N499" s="377">
        <v>1000</v>
      </c>
      <c r="O499" s="228"/>
      <c r="P499" s="394">
        <f t="shared" si="152"/>
        <v>1000</v>
      </c>
      <c r="Q499" s="174"/>
      <c r="R499" s="336"/>
      <c r="S499" s="336"/>
      <c r="T499" s="336"/>
      <c r="U499" s="336"/>
      <c r="V499" s="336"/>
      <c r="W499" s="336"/>
      <c r="X499" s="336"/>
      <c r="Y499" s="336"/>
      <c r="Z499" s="336"/>
      <c r="AA499" s="336"/>
      <c r="AB499" s="336"/>
      <c r="AC499" s="336"/>
    </row>
    <row r="500" spans="1:29" ht="14.1" customHeight="1" x14ac:dyDescent="0.25">
      <c r="A500" s="69" t="s">
        <v>326</v>
      </c>
      <c r="B500" s="70"/>
      <c r="C500" s="71" t="s">
        <v>327</v>
      </c>
      <c r="D500" s="81">
        <f>+D502+D503</f>
        <v>41529</v>
      </c>
      <c r="E500" s="81">
        <f>+E502+E503</f>
        <v>45281</v>
      </c>
      <c r="F500" s="81">
        <f t="shared" ref="F500:H500" si="154">+F502+F503</f>
        <v>0</v>
      </c>
      <c r="G500" s="77">
        <f t="shared" si="154"/>
        <v>0</v>
      </c>
      <c r="H500" s="81">
        <f t="shared" si="154"/>
        <v>45281</v>
      </c>
      <c r="I500" s="254">
        <f>+I502+I503</f>
        <v>0</v>
      </c>
      <c r="J500" s="77">
        <f>+J502+J503</f>
        <v>-5000</v>
      </c>
      <c r="K500" s="77">
        <f t="shared" ref="K500:L500" si="155">+K502+K503</f>
        <v>0</v>
      </c>
      <c r="L500" s="77">
        <f t="shared" si="155"/>
        <v>40281</v>
      </c>
      <c r="M500" s="77">
        <f>+M501+M502+M503</f>
        <v>35060.910000000003</v>
      </c>
      <c r="N500" s="374">
        <f>+N502+N503</f>
        <v>43171</v>
      </c>
      <c r="O500" s="80">
        <f>+O502+O503</f>
        <v>0</v>
      </c>
      <c r="P500" s="80">
        <f>+O500+N500</f>
        <v>43171</v>
      </c>
    </row>
    <row r="501" spans="1:29" ht="14.1" customHeight="1" x14ac:dyDescent="0.25">
      <c r="A501" s="153"/>
      <c r="B501" s="154">
        <v>45</v>
      </c>
      <c r="C501" s="155" t="s">
        <v>328</v>
      </c>
      <c r="D501" s="170"/>
      <c r="E501" s="156"/>
      <c r="F501" s="156"/>
      <c r="G501" s="170"/>
      <c r="H501" s="160"/>
      <c r="I501" s="211"/>
      <c r="J501" s="190"/>
      <c r="K501" s="190"/>
      <c r="L501" s="190"/>
      <c r="M501" s="190">
        <v>20</v>
      </c>
      <c r="N501" s="376"/>
      <c r="O501" s="227">
        <v>0</v>
      </c>
      <c r="P501" s="227">
        <f t="shared" ref="P501:P514" si="156">+O501+N501</f>
        <v>0</v>
      </c>
    </row>
    <row r="502" spans="1:29" ht="14.1" customHeight="1" x14ac:dyDescent="0.25">
      <c r="A502" s="44"/>
      <c r="B502" s="51" t="s">
        <v>147</v>
      </c>
      <c r="C502" s="52" t="s">
        <v>148</v>
      </c>
      <c r="D502" s="19">
        <v>28982</v>
      </c>
      <c r="E502" s="156">
        <v>31181</v>
      </c>
      <c r="F502" s="21"/>
      <c r="G502" s="289"/>
      <c r="H502" s="160">
        <f t="shared" si="133"/>
        <v>31181</v>
      </c>
      <c r="I502" s="211"/>
      <c r="J502" s="190"/>
      <c r="K502" s="190"/>
      <c r="L502" s="190">
        <v>31181</v>
      </c>
      <c r="M502" s="190">
        <v>26635.8</v>
      </c>
      <c r="N502" s="372">
        <v>31181</v>
      </c>
      <c r="O502" s="78">
        <v>0</v>
      </c>
      <c r="P502" s="227">
        <f t="shared" si="156"/>
        <v>31181</v>
      </c>
    </row>
    <row r="503" spans="1:29" ht="14.1" customHeight="1" x14ac:dyDescent="0.25">
      <c r="A503" s="44"/>
      <c r="B503" s="51" t="s">
        <v>149</v>
      </c>
      <c r="C503" s="52" t="s">
        <v>150</v>
      </c>
      <c r="D503" s="21">
        <f>SUM(D504:D514)</f>
        <v>12547</v>
      </c>
      <c r="E503" s="156">
        <f>+E504+E506+E508+E509+E510+E511+E512+E513+E514</f>
        <v>14100</v>
      </c>
      <c r="F503" s="21">
        <f>+F504+F506+F508+F509+F510+F511+F512+F513+F514</f>
        <v>0</v>
      </c>
      <c r="G503" s="289"/>
      <c r="H503" s="160">
        <f t="shared" si="133"/>
        <v>14100</v>
      </c>
      <c r="I503" s="207"/>
      <c r="J503" s="190">
        <f>SUM(J504:J514)</f>
        <v>-5000</v>
      </c>
      <c r="K503" s="190">
        <f t="shared" ref="K503:M503" si="157">SUM(K504:K514)</f>
        <v>0</v>
      </c>
      <c r="L503" s="190">
        <f t="shared" si="157"/>
        <v>9100</v>
      </c>
      <c r="M503" s="190">
        <f t="shared" si="157"/>
        <v>8405.11</v>
      </c>
      <c r="N503" s="376">
        <f>SUM(N504:N514)</f>
        <v>11990</v>
      </c>
      <c r="O503" s="227">
        <f>SUM(O504:O514)</f>
        <v>0</v>
      </c>
      <c r="P503" s="227">
        <f t="shared" si="156"/>
        <v>11990</v>
      </c>
    </row>
    <row r="504" spans="1:29" ht="14.1" customHeight="1" x14ac:dyDescent="0.25">
      <c r="A504" s="44"/>
      <c r="B504" s="45" t="s">
        <v>151</v>
      </c>
      <c r="C504" s="87" t="s">
        <v>225</v>
      </c>
      <c r="D504" s="20">
        <v>1774</v>
      </c>
      <c r="E504" s="160">
        <v>2200</v>
      </c>
      <c r="F504" s="20"/>
      <c r="G504" s="289"/>
      <c r="H504" s="160">
        <f t="shared" ref="H504:H569" si="158">E504+I504</f>
        <v>2200</v>
      </c>
      <c r="I504" s="213"/>
      <c r="J504" s="161"/>
      <c r="K504" s="161"/>
      <c r="L504" s="161">
        <v>2200</v>
      </c>
      <c r="M504" s="161">
        <v>1441</v>
      </c>
      <c r="N504" s="375">
        <v>2350</v>
      </c>
      <c r="O504" s="79"/>
      <c r="P504" s="229">
        <f t="shared" si="156"/>
        <v>2350</v>
      </c>
    </row>
    <row r="505" spans="1:29" ht="14.1" customHeight="1" x14ac:dyDescent="0.25">
      <c r="A505" s="44"/>
      <c r="B505" s="45">
        <v>5503</v>
      </c>
      <c r="C505" s="54" t="s">
        <v>153</v>
      </c>
      <c r="D505" s="20">
        <v>98</v>
      </c>
      <c r="E505" s="160"/>
      <c r="F505" s="20"/>
      <c r="G505" s="289"/>
      <c r="H505" s="160">
        <f t="shared" si="158"/>
        <v>0</v>
      </c>
      <c r="I505" s="213"/>
      <c r="J505" s="161"/>
      <c r="K505" s="161"/>
      <c r="L505" s="161"/>
      <c r="M505" s="161"/>
      <c r="N505" s="375"/>
      <c r="O505" s="79"/>
      <c r="P505" s="229">
        <f t="shared" si="156"/>
        <v>0</v>
      </c>
    </row>
    <row r="506" spans="1:29" ht="14.1" customHeight="1" x14ac:dyDescent="0.25">
      <c r="A506" s="44"/>
      <c r="B506" s="45" t="s">
        <v>154</v>
      </c>
      <c r="C506" s="87" t="s">
        <v>306</v>
      </c>
      <c r="D506" s="20">
        <v>632</v>
      </c>
      <c r="E506" s="160">
        <v>1100</v>
      </c>
      <c r="F506" s="20"/>
      <c r="G506" s="289"/>
      <c r="H506" s="160">
        <f t="shared" si="158"/>
        <v>1100</v>
      </c>
      <c r="I506" s="213"/>
      <c r="J506" s="161">
        <v>-1000</v>
      </c>
      <c r="K506" s="161"/>
      <c r="L506" s="161">
        <v>100</v>
      </c>
      <c r="M506" s="161">
        <v>41</v>
      </c>
      <c r="N506" s="375">
        <v>500</v>
      </c>
      <c r="O506" s="79"/>
      <c r="P506" s="229">
        <f t="shared" si="156"/>
        <v>500</v>
      </c>
    </row>
    <row r="507" spans="1:29" ht="14.1" customHeight="1" x14ac:dyDescent="0.25">
      <c r="A507" s="44"/>
      <c r="B507" s="45">
        <v>5511</v>
      </c>
      <c r="C507" s="87" t="s">
        <v>307</v>
      </c>
      <c r="D507" s="20">
        <v>557</v>
      </c>
      <c r="E507" s="160"/>
      <c r="F507" s="20"/>
      <c r="G507" s="289"/>
      <c r="H507" s="160">
        <f t="shared" si="158"/>
        <v>0</v>
      </c>
      <c r="I507" s="213"/>
      <c r="J507" s="161"/>
      <c r="K507" s="161"/>
      <c r="L507" s="161"/>
      <c r="M507" s="161">
        <v>588</v>
      </c>
      <c r="N507" s="375"/>
      <c r="O507" s="79"/>
      <c r="P507" s="229">
        <f t="shared" si="156"/>
        <v>0</v>
      </c>
    </row>
    <row r="508" spans="1:29" ht="14.1" customHeight="1" x14ac:dyDescent="0.25">
      <c r="A508" s="44"/>
      <c r="B508" s="45">
        <v>5513</v>
      </c>
      <c r="C508" s="87" t="s">
        <v>177</v>
      </c>
      <c r="D508" s="20">
        <v>0</v>
      </c>
      <c r="E508" s="160">
        <v>0</v>
      </c>
      <c r="F508" s="20"/>
      <c r="G508" s="289"/>
      <c r="H508" s="160">
        <f t="shared" si="158"/>
        <v>0</v>
      </c>
      <c r="I508" s="213"/>
      <c r="J508" s="161"/>
      <c r="K508" s="161"/>
      <c r="L508" s="161"/>
      <c r="M508" s="161"/>
      <c r="N508" s="375"/>
      <c r="O508" s="79"/>
      <c r="P508" s="229">
        <f t="shared" si="156"/>
        <v>0</v>
      </c>
    </row>
    <row r="509" spans="1:29" ht="14.1" customHeight="1" x14ac:dyDescent="0.25">
      <c r="A509" s="44"/>
      <c r="B509" s="45" t="s">
        <v>178</v>
      </c>
      <c r="C509" s="87" t="s">
        <v>158</v>
      </c>
      <c r="D509" s="20">
        <v>305</v>
      </c>
      <c r="E509" s="160">
        <v>240</v>
      </c>
      <c r="F509" s="20"/>
      <c r="G509" s="289"/>
      <c r="H509" s="160">
        <f t="shared" si="158"/>
        <v>240</v>
      </c>
      <c r="I509" s="213"/>
      <c r="J509" s="161"/>
      <c r="K509" s="161"/>
      <c r="L509" s="161">
        <v>240</v>
      </c>
      <c r="M509" s="161">
        <v>231.84</v>
      </c>
      <c r="N509" s="375">
        <v>240</v>
      </c>
      <c r="O509" s="79"/>
      <c r="P509" s="229">
        <f t="shared" si="156"/>
        <v>240</v>
      </c>
    </row>
    <row r="510" spans="1:29" ht="14.1" customHeight="1" x14ac:dyDescent="0.25">
      <c r="A510" s="44"/>
      <c r="B510" s="45" t="s">
        <v>179</v>
      </c>
      <c r="C510" s="87" t="s">
        <v>180</v>
      </c>
      <c r="D510" s="20">
        <v>4103</v>
      </c>
      <c r="E510" s="160">
        <v>5000</v>
      </c>
      <c r="F510" s="20"/>
      <c r="G510" s="289"/>
      <c r="H510" s="160">
        <f t="shared" si="158"/>
        <v>5000</v>
      </c>
      <c r="I510" s="213"/>
      <c r="J510" s="161">
        <v>-4000</v>
      </c>
      <c r="K510" s="161"/>
      <c r="L510" s="161">
        <v>1000</v>
      </c>
      <c r="M510" s="161">
        <v>1066.79</v>
      </c>
      <c r="N510" s="375">
        <v>3500</v>
      </c>
      <c r="O510" s="79"/>
      <c r="P510" s="229">
        <f t="shared" si="156"/>
        <v>3500</v>
      </c>
    </row>
    <row r="511" spans="1:29" ht="14.1" customHeight="1" x14ac:dyDescent="0.25">
      <c r="A511" s="44"/>
      <c r="B511" s="45" t="s">
        <v>183</v>
      </c>
      <c r="C511" s="87" t="s">
        <v>184</v>
      </c>
      <c r="D511" s="20">
        <v>106</v>
      </c>
      <c r="E511" s="160">
        <v>100</v>
      </c>
      <c r="F511" s="20"/>
      <c r="G511" s="289"/>
      <c r="H511" s="160">
        <f t="shared" si="158"/>
        <v>100</v>
      </c>
      <c r="I511" s="213"/>
      <c r="J511" s="161"/>
      <c r="K511" s="161"/>
      <c r="L511" s="161">
        <v>100</v>
      </c>
      <c r="M511" s="161">
        <v>25.53</v>
      </c>
      <c r="N511" s="375">
        <v>100</v>
      </c>
      <c r="O511" s="79"/>
      <c r="P511" s="229">
        <f t="shared" si="156"/>
        <v>100</v>
      </c>
    </row>
    <row r="512" spans="1:29" ht="14.1" customHeight="1" x14ac:dyDescent="0.25">
      <c r="A512" s="44"/>
      <c r="B512" s="45" t="s">
        <v>329</v>
      </c>
      <c r="C512" s="87" t="s">
        <v>330</v>
      </c>
      <c r="D512" s="20">
        <v>4542</v>
      </c>
      <c r="E512" s="160">
        <v>5000</v>
      </c>
      <c r="F512" s="20"/>
      <c r="G512" s="289"/>
      <c r="H512" s="160">
        <f t="shared" si="158"/>
        <v>5000</v>
      </c>
      <c r="I512" s="213"/>
      <c r="J512" s="161"/>
      <c r="K512" s="161"/>
      <c r="L512" s="161">
        <v>5000</v>
      </c>
      <c r="M512" s="161">
        <v>4869.5200000000004</v>
      </c>
      <c r="N512" s="375">
        <v>5000</v>
      </c>
      <c r="O512" s="79"/>
      <c r="P512" s="229">
        <f t="shared" si="156"/>
        <v>5000</v>
      </c>
    </row>
    <row r="513" spans="1:22" ht="14.1" customHeight="1" x14ac:dyDescent="0.25">
      <c r="A513" s="44"/>
      <c r="B513" s="45" t="s">
        <v>185</v>
      </c>
      <c r="C513" s="87" t="s">
        <v>186</v>
      </c>
      <c r="D513" s="20">
        <v>430</v>
      </c>
      <c r="E513" s="160">
        <v>360</v>
      </c>
      <c r="F513" s="20"/>
      <c r="G513" s="289"/>
      <c r="H513" s="160">
        <f t="shared" si="158"/>
        <v>360</v>
      </c>
      <c r="I513" s="213"/>
      <c r="J513" s="161"/>
      <c r="K513" s="161"/>
      <c r="L513" s="161">
        <v>360</v>
      </c>
      <c r="M513" s="161">
        <v>141.43</v>
      </c>
      <c r="N513" s="375">
        <v>200</v>
      </c>
      <c r="O513" s="79"/>
      <c r="P513" s="229">
        <f t="shared" si="156"/>
        <v>200</v>
      </c>
    </row>
    <row r="514" spans="1:22" ht="14.1" customHeight="1" x14ac:dyDescent="0.25">
      <c r="A514" s="44"/>
      <c r="B514" s="45">
        <v>5540</v>
      </c>
      <c r="C514" s="61" t="s">
        <v>308</v>
      </c>
      <c r="D514" s="20"/>
      <c r="E514" s="160">
        <v>100</v>
      </c>
      <c r="F514" s="20"/>
      <c r="G514" s="289"/>
      <c r="H514" s="160">
        <f t="shared" si="158"/>
        <v>100</v>
      </c>
      <c r="I514" s="213"/>
      <c r="J514" s="161"/>
      <c r="K514" s="161"/>
      <c r="L514" s="161">
        <v>100</v>
      </c>
      <c r="M514" s="161">
        <v>0</v>
      </c>
      <c r="N514" s="375">
        <v>100</v>
      </c>
      <c r="O514" s="79"/>
      <c r="P514" s="229">
        <f t="shared" si="156"/>
        <v>100</v>
      </c>
    </row>
    <row r="515" spans="1:22" ht="14.1" customHeight="1" x14ac:dyDescent="0.25">
      <c r="A515" s="69" t="s">
        <v>331</v>
      </c>
      <c r="B515" s="70"/>
      <c r="C515" s="71" t="s">
        <v>332</v>
      </c>
      <c r="D515" s="81">
        <f>+D516+D517</f>
        <v>57691</v>
      </c>
      <c r="E515" s="81">
        <f>+E516+E517</f>
        <v>62781</v>
      </c>
      <c r="F515" s="81">
        <f t="shared" ref="F515:I515" si="159">+F516+F517</f>
        <v>0</v>
      </c>
      <c r="G515" s="77">
        <f t="shared" si="159"/>
        <v>0</v>
      </c>
      <c r="H515" s="81">
        <f t="shared" si="159"/>
        <v>62781</v>
      </c>
      <c r="I515" s="254">
        <f t="shared" si="159"/>
        <v>0</v>
      </c>
      <c r="J515" s="77">
        <f>+J516+J517</f>
        <v>-600</v>
      </c>
      <c r="K515" s="77">
        <f t="shared" ref="K515:M515" si="160">+K516+K517</f>
        <v>0</v>
      </c>
      <c r="L515" s="77">
        <f t="shared" si="160"/>
        <v>62181</v>
      </c>
      <c r="M515" s="77">
        <f t="shared" si="160"/>
        <v>49587.44</v>
      </c>
      <c r="N515" s="374">
        <f>+N516+N517</f>
        <v>61076</v>
      </c>
      <c r="O515" s="80">
        <f>+O516+O517</f>
        <v>0</v>
      </c>
      <c r="P515" s="80">
        <f>+O515+N515</f>
        <v>61076</v>
      </c>
      <c r="Q515" s="174"/>
    </row>
    <row r="516" spans="1:22" ht="14.1" customHeight="1" x14ac:dyDescent="0.25">
      <c r="A516" s="44"/>
      <c r="B516" s="51" t="s">
        <v>147</v>
      </c>
      <c r="C516" s="52" t="s">
        <v>148</v>
      </c>
      <c r="D516" s="19">
        <v>16295</v>
      </c>
      <c r="E516" s="156">
        <v>17451</v>
      </c>
      <c r="F516" s="21"/>
      <c r="G516" s="289"/>
      <c r="H516" s="160">
        <f t="shared" si="158"/>
        <v>17451</v>
      </c>
      <c r="I516" s="211"/>
      <c r="J516" s="190"/>
      <c r="K516" s="190"/>
      <c r="L516" s="190">
        <v>17451</v>
      </c>
      <c r="M516" s="190">
        <v>15029.76</v>
      </c>
      <c r="N516" s="372">
        <v>17451</v>
      </c>
      <c r="O516" s="78">
        <v>0</v>
      </c>
      <c r="P516" s="227">
        <f t="shared" ref="P516:P532" si="161">+O516+N516</f>
        <v>17451</v>
      </c>
      <c r="Q516" s="174"/>
    </row>
    <row r="517" spans="1:22" ht="14.1" customHeight="1" x14ac:dyDescent="0.25">
      <c r="A517" s="44"/>
      <c r="B517" s="51" t="s">
        <v>149</v>
      </c>
      <c r="C517" s="52" t="s">
        <v>150</v>
      </c>
      <c r="D517" s="21">
        <f>+D518+D519+D520+D527+D528+D529+D530+D531</f>
        <v>41396</v>
      </c>
      <c r="E517" s="156">
        <f>+E518+E519+E520+E527+E528+E529+E530+E531</f>
        <v>45330</v>
      </c>
      <c r="F517" s="21">
        <f>+F518+F519+F520+F527+F528+F529+F530+F531</f>
        <v>0</v>
      </c>
      <c r="G517" s="289"/>
      <c r="H517" s="160">
        <f t="shared" si="158"/>
        <v>45330</v>
      </c>
      <c r="I517" s="211"/>
      <c r="J517" s="190">
        <v>-600</v>
      </c>
      <c r="K517" s="190"/>
      <c r="L517" s="190">
        <f>+L518+L519+L520+L527+L528+L529+L530+L531</f>
        <v>44730</v>
      </c>
      <c r="M517" s="190">
        <f>+M518+M519+M520+M527+M528+M529+M530+M531</f>
        <v>34557.68</v>
      </c>
      <c r="N517" s="372">
        <f>+N518+N519+N520+N527+N528+N529+N530+N531</f>
        <v>43625</v>
      </c>
      <c r="O517" s="78">
        <f>+O518+O519+O520+O527+O528+O529+O530+O531</f>
        <v>0</v>
      </c>
      <c r="P517" s="227">
        <f t="shared" si="161"/>
        <v>43625</v>
      </c>
      <c r="Q517" s="174"/>
    </row>
    <row r="518" spans="1:22" ht="14.1" customHeight="1" x14ac:dyDescent="0.25">
      <c r="A518" s="44"/>
      <c r="B518" s="45" t="s">
        <v>151</v>
      </c>
      <c r="C518" s="46" t="s">
        <v>225</v>
      </c>
      <c r="D518" s="20">
        <v>800</v>
      </c>
      <c r="E518" s="160">
        <v>1300</v>
      </c>
      <c r="F518" s="20"/>
      <c r="G518" s="289"/>
      <c r="H518" s="160">
        <f t="shared" si="158"/>
        <v>1300</v>
      </c>
      <c r="I518" s="213"/>
      <c r="J518" s="161"/>
      <c r="K518" s="161"/>
      <c r="L518" s="161">
        <v>1300</v>
      </c>
      <c r="M518" s="161">
        <v>861</v>
      </c>
      <c r="N518" s="375">
        <v>1300</v>
      </c>
      <c r="O518" s="79"/>
      <c r="P518" s="229">
        <f t="shared" si="161"/>
        <v>1300</v>
      </c>
      <c r="Q518" s="174"/>
      <c r="R518" s="158"/>
      <c r="S518" s="158"/>
      <c r="T518" s="436"/>
      <c r="U518" s="158"/>
      <c r="V518" s="158"/>
    </row>
    <row r="519" spans="1:22" ht="14.1" customHeight="1" x14ac:dyDescent="0.25">
      <c r="A519" s="44"/>
      <c r="B519" s="45" t="s">
        <v>154</v>
      </c>
      <c r="C519" s="46" t="s">
        <v>333</v>
      </c>
      <c r="D519" s="20">
        <v>23</v>
      </c>
      <c r="E519" s="160">
        <v>450</v>
      </c>
      <c r="F519" s="20"/>
      <c r="G519" s="289"/>
      <c r="H519" s="160">
        <f t="shared" si="158"/>
        <v>450</v>
      </c>
      <c r="I519" s="213"/>
      <c r="J519" s="161">
        <v>-400</v>
      </c>
      <c r="K519" s="161"/>
      <c r="L519" s="161">
        <v>50</v>
      </c>
      <c r="M519" s="161">
        <v>7</v>
      </c>
      <c r="N519" s="375">
        <v>250</v>
      </c>
      <c r="O519" s="79"/>
      <c r="P519" s="229">
        <f t="shared" si="161"/>
        <v>250</v>
      </c>
      <c r="Q519" s="174"/>
      <c r="R519" s="158"/>
      <c r="S519" s="158"/>
      <c r="T519" s="158"/>
      <c r="U519" s="158"/>
      <c r="V519" s="158"/>
    </row>
    <row r="520" spans="1:22" ht="14.1" customHeight="1" x14ac:dyDescent="0.25">
      <c r="A520" s="44"/>
      <c r="B520" s="45" t="s">
        <v>166</v>
      </c>
      <c r="C520" s="46" t="s">
        <v>156</v>
      </c>
      <c r="D520" s="20">
        <v>36768</v>
      </c>
      <c r="E520" s="160">
        <f>SUM(E521:E526)</f>
        <v>37600</v>
      </c>
      <c r="F520" s="20"/>
      <c r="G520" s="289"/>
      <c r="H520" s="160">
        <f t="shared" si="158"/>
        <v>37600</v>
      </c>
      <c r="I520" s="213"/>
      <c r="L520" s="178">
        <f>+L521+L522+L523+L524+L525+L526</f>
        <v>37600</v>
      </c>
      <c r="M520" s="178">
        <f>+M521+M522+M523+M524+M525+M526</f>
        <v>28509</v>
      </c>
      <c r="N520" s="384">
        <f>+N521+N522+N523+N524+N525+N526</f>
        <v>38300</v>
      </c>
      <c r="O520" s="229"/>
      <c r="P520" s="229">
        <f t="shared" si="161"/>
        <v>38300</v>
      </c>
      <c r="Q520" s="174"/>
      <c r="R520" s="158"/>
      <c r="S520" s="158"/>
      <c r="T520" s="158"/>
      <c r="U520" s="158"/>
      <c r="V520" s="158"/>
    </row>
    <row r="521" spans="1:22" ht="14.1" customHeight="1" x14ac:dyDescent="0.25">
      <c r="A521" s="44"/>
      <c r="B521" s="45"/>
      <c r="C521" s="106" t="s">
        <v>169</v>
      </c>
      <c r="D521" s="107"/>
      <c r="E521" s="179">
        <v>400</v>
      </c>
      <c r="F521" s="20"/>
      <c r="G521" s="289"/>
      <c r="H521" s="179">
        <f t="shared" si="158"/>
        <v>400</v>
      </c>
      <c r="I521" s="295"/>
      <c r="J521" s="210"/>
      <c r="K521" s="210"/>
      <c r="L521" s="210">
        <v>400</v>
      </c>
      <c r="M521" s="210"/>
      <c r="N521" s="385">
        <v>400</v>
      </c>
      <c r="O521" s="395"/>
      <c r="P521" s="246">
        <f t="shared" si="161"/>
        <v>400</v>
      </c>
      <c r="Q521" s="174"/>
      <c r="R521" s="158"/>
      <c r="S521" s="158"/>
      <c r="T521" s="158"/>
      <c r="U521" s="158"/>
      <c r="V521" s="158"/>
    </row>
    <row r="522" spans="1:22" ht="14.1" customHeight="1" x14ac:dyDescent="0.25">
      <c r="A522" s="44"/>
      <c r="B522" s="45"/>
      <c r="C522" s="106" t="s">
        <v>170</v>
      </c>
      <c r="D522" s="107"/>
      <c r="E522" s="179">
        <v>200</v>
      </c>
      <c r="F522" s="20"/>
      <c r="G522" s="289"/>
      <c r="H522" s="179">
        <f t="shared" si="158"/>
        <v>200</v>
      </c>
      <c r="I522" s="295"/>
      <c r="J522" s="210"/>
      <c r="K522" s="210"/>
      <c r="L522" s="210">
        <v>200</v>
      </c>
      <c r="M522" s="210">
        <v>57</v>
      </c>
      <c r="N522" s="385">
        <v>200</v>
      </c>
      <c r="O522" s="395"/>
      <c r="P522" s="246">
        <f t="shared" si="161"/>
        <v>200</v>
      </c>
      <c r="Q522" s="174"/>
      <c r="R522" s="158"/>
      <c r="S522" s="158"/>
      <c r="T522" s="158"/>
      <c r="U522" s="158"/>
      <c r="V522" s="158"/>
    </row>
    <row r="523" spans="1:22" ht="14.1" customHeight="1" x14ac:dyDescent="0.25">
      <c r="A523" s="44"/>
      <c r="B523" s="45"/>
      <c r="C523" s="106" t="s">
        <v>171</v>
      </c>
      <c r="D523" s="107"/>
      <c r="E523" s="179">
        <v>700</v>
      </c>
      <c r="F523" s="20"/>
      <c r="G523" s="289"/>
      <c r="H523" s="179">
        <f t="shared" si="158"/>
        <v>700</v>
      </c>
      <c r="I523" s="295"/>
      <c r="J523" s="210"/>
      <c r="K523" s="210"/>
      <c r="L523" s="210">
        <v>700</v>
      </c>
      <c r="M523" s="210"/>
      <c r="N523" s="385">
        <v>700</v>
      </c>
      <c r="O523" s="395"/>
      <c r="P523" s="246">
        <f t="shared" si="161"/>
        <v>700</v>
      </c>
      <c r="Q523" s="174"/>
      <c r="R523" s="158"/>
      <c r="S523" s="158"/>
      <c r="T523" s="158"/>
      <c r="U523" s="158"/>
      <c r="V523" s="158"/>
    </row>
    <row r="524" spans="1:22" ht="14.1" customHeight="1" x14ac:dyDescent="0.25">
      <c r="A524" s="44"/>
      <c r="B524" s="45"/>
      <c r="C524" s="106" t="s">
        <v>334</v>
      </c>
      <c r="D524" s="107">
        <v>652</v>
      </c>
      <c r="E524" s="179">
        <v>300</v>
      </c>
      <c r="F524" s="20"/>
      <c r="G524" s="289"/>
      <c r="H524" s="179">
        <f t="shared" si="158"/>
        <v>300</v>
      </c>
      <c r="I524" s="295"/>
      <c r="J524" s="210"/>
      <c r="K524" s="210"/>
      <c r="L524" s="210">
        <v>300</v>
      </c>
      <c r="M524" s="210">
        <v>936</v>
      </c>
      <c r="N524" s="385">
        <v>1000</v>
      </c>
      <c r="O524" s="395"/>
      <c r="P524" s="246">
        <f t="shared" si="161"/>
        <v>1000</v>
      </c>
      <c r="Q524" s="174"/>
      <c r="R524" s="158"/>
      <c r="S524" s="158"/>
      <c r="T524" s="158"/>
      <c r="U524" s="158"/>
      <c r="V524" s="158"/>
    </row>
    <row r="525" spans="1:22" ht="14.1" customHeight="1" x14ac:dyDescent="0.25">
      <c r="A525" s="44"/>
      <c r="B525" s="45"/>
      <c r="C525" s="106" t="s">
        <v>335</v>
      </c>
      <c r="D525" s="107">
        <v>16</v>
      </c>
      <c r="E525" s="179"/>
      <c r="F525" s="20"/>
      <c r="G525" s="289"/>
      <c r="H525" s="179">
        <f t="shared" si="158"/>
        <v>0</v>
      </c>
      <c r="I525" s="295"/>
      <c r="J525" s="210"/>
      <c r="K525" s="210"/>
      <c r="L525" s="210">
        <v>0</v>
      </c>
      <c r="M525" s="210">
        <v>16</v>
      </c>
      <c r="N525" s="385"/>
      <c r="O525" s="395"/>
      <c r="P525" s="246">
        <f t="shared" si="161"/>
        <v>0</v>
      </c>
      <c r="Q525" s="174"/>
      <c r="R525" s="158"/>
      <c r="S525" s="158"/>
      <c r="T525" s="158"/>
      <c r="U525" s="158"/>
      <c r="V525" s="158"/>
    </row>
    <row r="526" spans="1:22" ht="14.1" customHeight="1" x14ac:dyDescent="0.25">
      <c r="A526" s="44"/>
      <c r="B526" s="45"/>
      <c r="C526" s="106" t="s">
        <v>336</v>
      </c>
      <c r="D526" s="107">
        <v>36100</v>
      </c>
      <c r="E526" s="179">
        <v>36000</v>
      </c>
      <c r="F526" s="20"/>
      <c r="G526" s="289"/>
      <c r="H526" s="179">
        <f t="shared" si="158"/>
        <v>36000</v>
      </c>
      <c r="I526" s="295"/>
      <c r="J526" s="210"/>
      <c r="K526" s="210"/>
      <c r="L526" s="210">
        <v>36000</v>
      </c>
      <c r="M526" s="210">
        <v>27500</v>
      </c>
      <c r="N526" s="385">
        <v>36000</v>
      </c>
      <c r="O526" s="395"/>
      <c r="P526" s="246">
        <f t="shared" si="161"/>
        <v>36000</v>
      </c>
      <c r="Q526" s="174"/>
      <c r="R526" s="158"/>
      <c r="S526" s="158"/>
      <c r="T526" s="158"/>
    </row>
    <row r="527" spans="1:22" ht="14.1" customHeight="1" x14ac:dyDescent="0.25">
      <c r="A527" s="44"/>
      <c r="B527" s="45" t="s">
        <v>178</v>
      </c>
      <c r="C527" s="46" t="s">
        <v>158</v>
      </c>
      <c r="D527" s="20">
        <v>304</v>
      </c>
      <c r="E527" s="160">
        <v>300</v>
      </c>
      <c r="F527" s="20"/>
      <c r="G527" s="289"/>
      <c r="H527" s="160">
        <f t="shared" si="158"/>
        <v>300</v>
      </c>
      <c r="I527" s="213"/>
      <c r="J527" s="161"/>
      <c r="K527" s="161"/>
      <c r="L527" s="261">
        <v>300</v>
      </c>
      <c r="M527" s="261">
        <v>322.68</v>
      </c>
      <c r="N527" s="375">
        <v>300</v>
      </c>
      <c r="O527" s="79"/>
      <c r="P527" s="229">
        <f t="shared" si="161"/>
        <v>300</v>
      </c>
      <c r="Q527" s="174"/>
      <c r="R527" s="158"/>
      <c r="S527" s="158"/>
      <c r="T527" s="158"/>
    </row>
    <row r="528" spans="1:22" ht="14.1" customHeight="1" x14ac:dyDescent="0.25">
      <c r="A528" s="44"/>
      <c r="B528" s="45" t="s">
        <v>179</v>
      </c>
      <c r="C528" s="46" t="s">
        <v>180</v>
      </c>
      <c r="D528" s="20">
        <v>367</v>
      </c>
      <c r="E528" s="160">
        <v>2500</v>
      </c>
      <c r="F528" s="20"/>
      <c r="G528" s="289"/>
      <c r="H528" s="160">
        <f t="shared" si="158"/>
        <v>2500</v>
      </c>
      <c r="I528" s="213"/>
      <c r="J528" s="161"/>
      <c r="K528" s="161"/>
      <c r="L528" s="261">
        <v>2500</v>
      </c>
      <c r="M528" s="261">
        <v>2156.96</v>
      </c>
      <c r="N528" s="375">
        <v>200</v>
      </c>
      <c r="O528" s="79"/>
      <c r="P528" s="229">
        <f t="shared" si="161"/>
        <v>200</v>
      </c>
      <c r="Q528" s="174"/>
      <c r="R528" s="158"/>
      <c r="S528" s="158"/>
      <c r="T528" s="158"/>
    </row>
    <row r="529" spans="1:22" ht="14.1" customHeight="1" x14ac:dyDescent="0.25">
      <c r="A529" s="44"/>
      <c r="B529" s="45" t="s">
        <v>183</v>
      </c>
      <c r="C529" s="46" t="s">
        <v>184</v>
      </c>
      <c r="D529" s="20">
        <v>27</v>
      </c>
      <c r="E529" s="160">
        <v>25</v>
      </c>
      <c r="F529" s="20"/>
      <c r="G529" s="289"/>
      <c r="H529" s="160">
        <f t="shared" si="158"/>
        <v>25</v>
      </c>
      <c r="I529" s="213"/>
      <c r="J529" s="161"/>
      <c r="K529" s="161"/>
      <c r="L529" s="261">
        <v>25</v>
      </c>
      <c r="M529" s="261">
        <v>0</v>
      </c>
      <c r="N529" s="375">
        <v>25</v>
      </c>
      <c r="O529" s="79"/>
      <c r="P529" s="229">
        <f t="shared" si="161"/>
        <v>25</v>
      </c>
      <c r="Q529" s="174"/>
      <c r="R529" s="158"/>
      <c r="S529" s="158"/>
      <c r="T529" s="158"/>
    </row>
    <row r="530" spans="1:22" ht="14.1" customHeight="1" x14ac:dyDescent="0.25">
      <c r="A530" s="44"/>
      <c r="B530" s="45" t="s">
        <v>329</v>
      </c>
      <c r="C530" s="46" t="s">
        <v>330</v>
      </c>
      <c r="D530" s="20">
        <v>2650</v>
      </c>
      <c r="E530" s="160">
        <v>2750</v>
      </c>
      <c r="F530" s="20"/>
      <c r="G530" s="289"/>
      <c r="H530" s="160">
        <f t="shared" si="158"/>
        <v>2750</v>
      </c>
      <c r="I530" s="213"/>
      <c r="J530" s="161"/>
      <c r="K530" s="161"/>
      <c r="L530" s="261">
        <v>2750</v>
      </c>
      <c r="M530" s="261">
        <v>2490.92</v>
      </c>
      <c r="N530" s="375">
        <v>2750</v>
      </c>
      <c r="O530" s="79"/>
      <c r="P530" s="229">
        <f t="shared" si="161"/>
        <v>2750</v>
      </c>
      <c r="Q530" s="174"/>
      <c r="R530" s="158"/>
      <c r="S530" s="158"/>
      <c r="T530" s="158"/>
    </row>
    <row r="531" spans="1:22" ht="14.1" customHeight="1" x14ac:dyDescent="0.25">
      <c r="A531" s="44"/>
      <c r="B531" s="45" t="s">
        <v>185</v>
      </c>
      <c r="C531" s="46" t="s">
        <v>186</v>
      </c>
      <c r="D531" s="20">
        <v>457</v>
      </c>
      <c r="E531" s="160">
        <v>405</v>
      </c>
      <c r="F531" s="20"/>
      <c r="G531" s="289"/>
      <c r="H531" s="160">
        <f t="shared" si="158"/>
        <v>405</v>
      </c>
      <c r="I531" s="213"/>
      <c r="J531" s="161">
        <v>-200</v>
      </c>
      <c r="K531" s="161"/>
      <c r="L531" s="261">
        <v>205</v>
      </c>
      <c r="M531" s="261">
        <v>210.12</v>
      </c>
      <c r="N531" s="375">
        <v>500</v>
      </c>
      <c r="O531" s="79"/>
      <c r="P531" s="229">
        <f t="shared" si="161"/>
        <v>500</v>
      </c>
      <c r="Q531" s="174"/>
      <c r="R531" s="158"/>
      <c r="S531" s="158"/>
      <c r="T531" s="158"/>
      <c r="U531" s="158"/>
      <c r="V531" s="158"/>
    </row>
    <row r="532" spans="1:22" ht="14.1" customHeight="1" x14ac:dyDescent="0.25">
      <c r="A532" s="44"/>
      <c r="B532" s="45"/>
      <c r="C532" s="46"/>
      <c r="D532" s="20"/>
      <c r="E532" s="160"/>
      <c r="F532" s="20"/>
      <c r="G532" s="168"/>
      <c r="H532" s="160"/>
      <c r="I532" s="213"/>
      <c r="J532" s="161"/>
      <c r="K532" s="161"/>
      <c r="L532" s="161"/>
      <c r="M532" s="161"/>
      <c r="N532" s="375"/>
      <c r="O532" s="79"/>
      <c r="P532" s="229">
        <f t="shared" si="161"/>
        <v>0</v>
      </c>
      <c r="Q532" s="174"/>
      <c r="R532" s="158"/>
      <c r="S532" s="158"/>
      <c r="T532" s="158"/>
      <c r="U532" s="158"/>
      <c r="V532" s="158"/>
    </row>
    <row r="533" spans="1:22" ht="14.1" customHeight="1" x14ac:dyDescent="0.25">
      <c r="A533" s="69" t="s">
        <v>337</v>
      </c>
      <c r="B533" s="70"/>
      <c r="C533" s="71" t="s">
        <v>338</v>
      </c>
      <c r="D533" s="81">
        <f>+D534+D535</f>
        <v>22105</v>
      </c>
      <c r="E533" s="81">
        <f>+E534+E535</f>
        <v>48815</v>
      </c>
      <c r="F533" s="81">
        <f t="shared" ref="F533:I533" si="162">+F534+F535</f>
        <v>0</v>
      </c>
      <c r="G533" s="77">
        <f t="shared" si="162"/>
        <v>0</v>
      </c>
      <c r="H533" s="81">
        <f t="shared" si="162"/>
        <v>48815</v>
      </c>
      <c r="I533" s="254">
        <f t="shared" si="162"/>
        <v>0</v>
      </c>
      <c r="J533" s="77">
        <f>+J534+J535</f>
        <v>0</v>
      </c>
      <c r="K533" s="77">
        <f t="shared" ref="K533:M533" si="163">+K534+K535</f>
        <v>0</v>
      </c>
      <c r="L533" s="77">
        <f t="shared" si="163"/>
        <v>48815</v>
      </c>
      <c r="M533" s="77">
        <f t="shared" si="163"/>
        <v>46049.35</v>
      </c>
      <c r="N533" s="374">
        <f>+N534+N535</f>
        <v>15040</v>
      </c>
      <c r="O533" s="80">
        <f>+O534+O535</f>
        <v>0</v>
      </c>
      <c r="P533" s="80">
        <f>+O533+N533</f>
        <v>15040</v>
      </c>
      <c r="Q533" s="174"/>
      <c r="R533" s="158"/>
      <c r="S533" s="158"/>
      <c r="T533" s="158"/>
      <c r="U533" s="158"/>
      <c r="V533" s="158"/>
    </row>
    <row r="534" spans="1:22" ht="14.1" customHeight="1" x14ac:dyDescent="0.25">
      <c r="A534" s="44"/>
      <c r="B534" s="51" t="s">
        <v>147</v>
      </c>
      <c r="C534" s="52" t="s">
        <v>148</v>
      </c>
      <c r="D534" s="19">
        <v>11128</v>
      </c>
      <c r="E534" s="156">
        <v>15655</v>
      </c>
      <c r="F534" s="21"/>
      <c r="G534" s="289"/>
      <c r="H534" s="160">
        <f t="shared" si="158"/>
        <v>15655</v>
      </c>
      <c r="I534" s="211"/>
      <c r="J534" s="190"/>
      <c r="K534" s="190"/>
      <c r="L534" s="190">
        <v>15655</v>
      </c>
      <c r="M534" s="190">
        <v>12133.17</v>
      </c>
      <c r="N534" s="377">
        <v>9640</v>
      </c>
      <c r="O534" s="228">
        <v>0</v>
      </c>
      <c r="P534" s="227">
        <f t="shared" ref="P534:P552" si="164">+O534+N534</f>
        <v>9640</v>
      </c>
      <c r="Q534" s="174"/>
      <c r="R534" s="158"/>
      <c r="S534" s="158"/>
      <c r="T534" s="158"/>
      <c r="U534" s="158"/>
      <c r="V534" s="158"/>
    </row>
    <row r="535" spans="1:22" ht="14.1" customHeight="1" x14ac:dyDescent="0.25">
      <c r="A535" s="44"/>
      <c r="B535" s="51" t="s">
        <v>149</v>
      </c>
      <c r="C535" s="52" t="s">
        <v>150</v>
      </c>
      <c r="D535" s="21">
        <f>+D536+D537+D538+D546+D547+D548+D549+D551+D552</f>
        <v>10977</v>
      </c>
      <c r="E535" s="156">
        <f>+E536+E537+E538+E546+E547+E548+E549+E551+E552</f>
        <v>33160</v>
      </c>
      <c r="F535" s="21">
        <f>+F536+F538+F547+F551</f>
        <v>0</v>
      </c>
      <c r="G535" s="289"/>
      <c r="H535" s="160">
        <f t="shared" si="158"/>
        <v>33160</v>
      </c>
      <c r="I535" s="211"/>
      <c r="J535" s="190">
        <f>+J536+J537+J538+J546+J547+J548+J549+J551+J552</f>
        <v>0</v>
      </c>
      <c r="K535" s="190">
        <f t="shared" ref="K535:L535" si="165">+K536+K537+K538+K546+K547+K548+K549+K551+K552</f>
        <v>0</v>
      </c>
      <c r="L535" s="190">
        <f t="shared" si="165"/>
        <v>33160</v>
      </c>
      <c r="M535" s="190">
        <f>+M536+M537+M538+M546+M547+M548+M549+M551+M552</f>
        <v>33916.18</v>
      </c>
      <c r="N535" s="376">
        <f>+N536+N537+N538+N546+N547+N548+N549+N551+N552</f>
        <v>5400</v>
      </c>
      <c r="O535" s="227">
        <f>+O536+O537+O538+O546+O547+O548+O549+O551+O552</f>
        <v>0</v>
      </c>
      <c r="P535" s="227">
        <f t="shared" si="164"/>
        <v>5400</v>
      </c>
      <c r="Q535" s="174"/>
      <c r="R535" s="158"/>
      <c r="S535" s="158"/>
      <c r="T535" s="158"/>
      <c r="U535" s="158"/>
      <c r="V535" s="158"/>
    </row>
    <row r="536" spans="1:22" ht="14.1" customHeight="1" x14ac:dyDescent="0.25">
      <c r="A536" s="44"/>
      <c r="B536" s="45" t="s">
        <v>151</v>
      </c>
      <c r="C536" s="46" t="s">
        <v>162</v>
      </c>
      <c r="D536" s="20">
        <v>833</v>
      </c>
      <c r="E536" s="160">
        <v>960</v>
      </c>
      <c r="F536" s="20"/>
      <c r="G536" s="289"/>
      <c r="H536" s="160">
        <f t="shared" si="158"/>
        <v>960</v>
      </c>
      <c r="I536" s="213"/>
      <c r="J536" s="161"/>
      <c r="K536" s="161"/>
      <c r="L536" s="161">
        <v>960</v>
      </c>
      <c r="M536" s="161">
        <v>1591</v>
      </c>
      <c r="N536" s="378">
        <v>2200</v>
      </c>
      <c r="O536" s="232"/>
      <c r="P536" s="229">
        <f t="shared" si="164"/>
        <v>2200</v>
      </c>
      <c r="Q536" s="174"/>
      <c r="R536" s="158"/>
      <c r="S536" s="158"/>
      <c r="T536" s="158"/>
      <c r="U536" s="158"/>
      <c r="V536" s="158"/>
    </row>
    <row r="537" spans="1:22" ht="14.1" customHeight="1" x14ac:dyDescent="0.25">
      <c r="A537" s="44"/>
      <c r="B537" s="45">
        <v>5504</v>
      </c>
      <c r="C537" s="46" t="s">
        <v>165</v>
      </c>
      <c r="D537" s="20">
        <v>23</v>
      </c>
      <c r="E537" s="160">
        <v>550</v>
      </c>
      <c r="F537" s="20"/>
      <c r="G537" s="289"/>
      <c r="H537" s="160">
        <f t="shared" si="158"/>
        <v>550</v>
      </c>
      <c r="I537" s="213"/>
      <c r="J537" s="161"/>
      <c r="K537" s="161"/>
      <c r="L537" s="161">
        <v>550</v>
      </c>
      <c r="M537" s="161">
        <v>127</v>
      </c>
      <c r="N537" s="378">
        <v>400</v>
      </c>
      <c r="O537" s="232"/>
      <c r="P537" s="229">
        <f t="shared" si="164"/>
        <v>400</v>
      </c>
      <c r="Q537" s="174"/>
      <c r="R537" s="158"/>
      <c r="S537" s="158"/>
      <c r="T537" s="158"/>
      <c r="U537" s="158"/>
      <c r="V537" s="158"/>
    </row>
    <row r="538" spans="1:22" ht="14.1" customHeight="1" x14ac:dyDescent="0.25">
      <c r="A538" s="44"/>
      <c r="B538" s="45" t="s">
        <v>166</v>
      </c>
      <c r="C538" s="46" t="s">
        <v>156</v>
      </c>
      <c r="D538" s="20">
        <f>SUM(D539:D545)</f>
        <v>3818</v>
      </c>
      <c r="E538" s="160">
        <f>SUM(E539:E544)</f>
        <v>6500</v>
      </c>
      <c r="F538" s="20"/>
      <c r="G538" s="289"/>
      <c r="H538" s="160">
        <f t="shared" si="158"/>
        <v>6500</v>
      </c>
      <c r="I538" s="213"/>
      <c r="J538" s="161">
        <f>SUM(J539:J545)</f>
        <v>0</v>
      </c>
      <c r="K538" s="161"/>
      <c r="L538" s="161">
        <v>6500</v>
      </c>
      <c r="M538" s="161">
        <f>+M539+M540+M541+M542+M543+M544+M545</f>
        <v>4960.57</v>
      </c>
      <c r="N538" s="384">
        <f>SUM(N539:N545)</f>
        <v>500</v>
      </c>
      <c r="O538" s="229"/>
      <c r="P538" s="229">
        <f t="shared" si="164"/>
        <v>500</v>
      </c>
      <c r="Q538" s="174"/>
      <c r="R538" s="158"/>
      <c r="S538" s="158"/>
      <c r="T538" s="158"/>
      <c r="U538" s="158"/>
      <c r="V538" s="158"/>
    </row>
    <row r="539" spans="1:22" ht="14.1" customHeight="1" x14ac:dyDescent="0.3">
      <c r="A539" s="44"/>
      <c r="B539" s="45"/>
      <c r="C539" s="106" t="s">
        <v>168</v>
      </c>
      <c r="D539" s="107">
        <v>2377</v>
      </c>
      <c r="E539" s="179">
        <v>5000</v>
      </c>
      <c r="F539" s="20"/>
      <c r="G539" s="289"/>
      <c r="H539" s="179">
        <f t="shared" si="158"/>
        <v>5000</v>
      </c>
      <c r="I539" s="295"/>
      <c r="J539" s="210"/>
      <c r="K539" s="210"/>
      <c r="L539" s="210">
        <v>0</v>
      </c>
      <c r="M539" s="210">
        <v>2529.19</v>
      </c>
      <c r="N539" s="381"/>
      <c r="O539" s="393"/>
      <c r="P539" s="246">
        <f t="shared" si="164"/>
        <v>0</v>
      </c>
      <c r="Q539" s="174"/>
      <c r="R539" s="158"/>
      <c r="S539" s="158"/>
      <c r="T539" s="158"/>
      <c r="U539" s="158"/>
      <c r="V539" s="158"/>
    </row>
    <row r="540" spans="1:22" ht="14.1" customHeight="1" x14ac:dyDescent="0.3">
      <c r="A540" s="44"/>
      <c r="B540" s="45"/>
      <c r="C540" s="106" t="s">
        <v>169</v>
      </c>
      <c r="D540" s="107"/>
      <c r="E540" s="179">
        <v>300</v>
      </c>
      <c r="F540" s="20"/>
      <c r="G540" s="289"/>
      <c r="H540" s="179">
        <f t="shared" si="158"/>
        <v>300</v>
      </c>
      <c r="I540" s="295"/>
      <c r="J540" s="210"/>
      <c r="K540" s="210"/>
      <c r="L540" s="210">
        <v>0</v>
      </c>
      <c r="M540" s="210">
        <v>27.01</v>
      </c>
      <c r="N540" s="381"/>
      <c r="O540" s="393"/>
      <c r="P540" s="246">
        <f t="shared" si="164"/>
        <v>0</v>
      </c>
      <c r="Q540" s="174"/>
      <c r="R540" s="158"/>
      <c r="S540" s="158"/>
      <c r="T540" s="158"/>
      <c r="U540" s="158"/>
      <c r="V540" s="158"/>
    </row>
    <row r="541" spans="1:22" ht="14.1" customHeight="1" x14ac:dyDescent="0.3">
      <c r="A541" s="44"/>
      <c r="B541" s="45"/>
      <c r="C541" s="106" t="s">
        <v>170</v>
      </c>
      <c r="D541" s="107">
        <v>3</v>
      </c>
      <c r="E541" s="179">
        <v>300</v>
      </c>
      <c r="F541" s="20"/>
      <c r="G541" s="289"/>
      <c r="H541" s="179">
        <f t="shared" si="158"/>
        <v>300</v>
      </c>
      <c r="I541" s="295"/>
      <c r="J541" s="210"/>
      <c r="K541" s="210"/>
      <c r="L541" s="210">
        <v>0</v>
      </c>
      <c r="M541" s="210">
        <v>1381.37</v>
      </c>
      <c r="N541" s="381">
        <v>500</v>
      </c>
      <c r="O541" s="393"/>
      <c r="P541" s="246">
        <f t="shared" si="164"/>
        <v>500</v>
      </c>
      <c r="Q541" s="174"/>
      <c r="R541" s="158"/>
      <c r="S541" s="158"/>
      <c r="T541" s="158"/>
      <c r="U541" s="158"/>
      <c r="V541" s="158"/>
    </row>
    <row r="542" spans="1:22" ht="14.1" customHeight="1" x14ac:dyDescent="0.3">
      <c r="A542" s="44"/>
      <c r="B542" s="45"/>
      <c r="C542" s="106" t="s">
        <v>339</v>
      </c>
      <c r="D542" s="107">
        <v>736</v>
      </c>
      <c r="E542" s="179"/>
      <c r="F542" s="20"/>
      <c r="G542" s="289"/>
      <c r="H542" s="179">
        <f t="shared" si="158"/>
        <v>0</v>
      </c>
      <c r="I542" s="295"/>
      <c r="J542" s="210"/>
      <c r="K542" s="210"/>
      <c r="L542" s="210">
        <v>0</v>
      </c>
      <c r="M542" s="210">
        <v>376</v>
      </c>
      <c r="N542" s="381"/>
      <c r="O542" s="393"/>
      <c r="P542" s="246">
        <f t="shared" si="164"/>
        <v>0</v>
      </c>
      <c r="Q542" s="174"/>
      <c r="R542" s="158"/>
      <c r="S542" s="158"/>
      <c r="T542" s="158"/>
      <c r="U542" s="158"/>
      <c r="V542" s="158"/>
    </row>
    <row r="543" spans="1:22" ht="14.1" customHeight="1" x14ac:dyDescent="0.3">
      <c r="A543" s="44"/>
      <c r="B543" s="45"/>
      <c r="C543" s="106" t="s">
        <v>172</v>
      </c>
      <c r="D543" s="107"/>
      <c r="E543" s="179">
        <v>300</v>
      </c>
      <c r="F543" s="20"/>
      <c r="G543" s="289"/>
      <c r="H543" s="179">
        <f t="shared" si="158"/>
        <v>300</v>
      </c>
      <c r="I543" s="295"/>
      <c r="J543" s="210"/>
      <c r="K543" s="210"/>
      <c r="L543" s="210"/>
      <c r="M543" s="210"/>
      <c r="N543" s="381"/>
      <c r="O543" s="393"/>
      <c r="P543" s="246">
        <f t="shared" si="164"/>
        <v>0</v>
      </c>
      <c r="Q543" s="174"/>
      <c r="R543" s="158"/>
      <c r="S543" s="158"/>
      <c r="T543" s="158"/>
      <c r="U543" s="158"/>
      <c r="V543" s="158"/>
    </row>
    <row r="544" spans="1:22" ht="14.1" customHeight="1" x14ac:dyDescent="0.3">
      <c r="A544" s="44"/>
      <c r="B544" s="45"/>
      <c r="C544" s="106" t="s">
        <v>174</v>
      </c>
      <c r="D544" s="107">
        <v>63</v>
      </c>
      <c r="E544" s="179">
        <v>600</v>
      </c>
      <c r="F544" s="20"/>
      <c r="G544" s="289"/>
      <c r="H544" s="179">
        <f t="shared" si="158"/>
        <v>600</v>
      </c>
      <c r="I544" s="295"/>
      <c r="J544" s="210"/>
      <c r="K544" s="210"/>
      <c r="L544" s="210"/>
      <c r="M544" s="210">
        <v>57</v>
      </c>
      <c r="N544" s="381"/>
      <c r="O544" s="393"/>
      <c r="P544" s="246">
        <f t="shared" si="164"/>
        <v>0</v>
      </c>
      <c r="Q544" s="174"/>
      <c r="R544" s="158"/>
      <c r="S544" s="158"/>
      <c r="T544" s="158"/>
      <c r="U544" s="158"/>
      <c r="V544" s="158"/>
    </row>
    <row r="545" spans="1:22" ht="14.1" customHeight="1" x14ac:dyDescent="0.3">
      <c r="A545" s="44"/>
      <c r="B545" s="45"/>
      <c r="C545" s="106" t="s">
        <v>340</v>
      </c>
      <c r="D545" s="107">
        <v>639</v>
      </c>
      <c r="E545" s="179"/>
      <c r="F545" s="20"/>
      <c r="G545" s="289"/>
      <c r="H545" s="179">
        <f t="shared" si="158"/>
        <v>0</v>
      </c>
      <c r="I545" s="295"/>
      <c r="J545" s="210"/>
      <c r="K545" s="210"/>
      <c r="L545" s="210"/>
      <c r="M545" s="210">
        <v>590</v>
      </c>
      <c r="N545" s="381"/>
      <c r="O545" s="393"/>
      <c r="P545" s="246">
        <f t="shared" si="164"/>
        <v>0</v>
      </c>
      <c r="Q545" s="174"/>
      <c r="R545" s="158"/>
      <c r="S545" s="158"/>
      <c r="T545" s="158"/>
      <c r="U545" s="158"/>
      <c r="V545" s="158"/>
    </row>
    <row r="546" spans="1:22" ht="14.1" customHeight="1" x14ac:dyDescent="0.25">
      <c r="A546" s="44"/>
      <c r="B546" s="45">
        <v>5513</v>
      </c>
      <c r="C546" s="46" t="s">
        <v>177</v>
      </c>
      <c r="D546" s="20"/>
      <c r="E546" s="160">
        <v>300</v>
      </c>
      <c r="F546" s="20"/>
      <c r="G546" s="289"/>
      <c r="H546" s="160">
        <f t="shared" si="158"/>
        <v>300</v>
      </c>
      <c r="I546" s="213"/>
      <c r="J546" s="161"/>
      <c r="K546" s="161"/>
      <c r="L546" s="161">
        <v>300</v>
      </c>
      <c r="M546" s="161">
        <v>14</v>
      </c>
      <c r="N546" s="378"/>
      <c r="O546" s="232"/>
      <c r="P546" s="229">
        <f t="shared" si="164"/>
        <v>0</v>
      </c>
      <c r="Q546" s="174"/>
      <c r="R546" s="158"/>
      <c r="S546" s="158"/>
      <c r="T546" s="158"/>
      <c r="U546" s="158"/>
      <c r="V546" s="158"/>
    </row>
    <row r="547" spans="1:22" ht="14.1" customHeight="1" x14ac:dyDescent="0.25">
      <c r="A547" s="44"/>
      <c r="B547" s="45" t="s">
        <v>178</v>
      </c>
      <c r="C547" s="46" t="s">
        <v>158</v>
      </c>
      <c r="D547" s="20">
        <v>390</v>
      </c>
      <c r="E547" s="160">
        <v>450</v>
      </c>
      <c r="F547" s="20"/>
      <c r="G547" s="289"/>
      <c r="H547" s="160">
        <f t="shared" si="158"/>
        <v>450</v>
      </c>
      <c r="I547" s="213"/>
      <c r="J547" s="161"/>
      <c r="K547" s="161"/>
      <c r="L547" s="161">
        <v>450</v>
      </c>
      <c r="M547" s="161">
        <v>1627.3</v>
      </c>
      <c r="N547" s="378">
        <v>700</v>
      </c>
      <c r="O547" s="232"/>
      <c r="P547" s="229">
        <f t="shared" si="164"/>
        <v>700</v>
      </c>
      <c r="Q547" s="174"/>
      <c r="R547" s="158"/>
      <c r="S547" s="158"/>
      <c r="T547" s="158"/>
      <c r="U547" s="158"/>
      <c r="V547" s="158"/>
    </row>
    <row r="548" spans="1:22" ht="14.1" customHeight="1" x14ac:dyDescent="0.25">
      <c r="A548" s="44"/>
      <c r="B548" s="45">
        <v>5515</v>
      </c>
      <c r="C548" s="46" t="s">
        <v>180</v>
      </c>
      <c r="D548" s="20">
        <v>4796</v>
      </c>
      <c r="E548" s="160">
        <v>18000</v>
      </c>
      <c r="F548" s="20"/>
      <c r="G548" s="289"/>
      <c r="H548" s="160">
        <f t="shared" si="158"/>
        <v>18000</v>
      </c>
      <c r="I548" s="213"/>
      <c r="J548" s="161"/>
      <c r="K548" s="161"/>
      <c r="L548" s="161">
        <v>18000</v>
      </c>
      <c r="M548" s="161">
        <v>22398.3</v>
      </c>
      <c r="N548" s="378"/>
      <c r="O548" s="232"/>
      <c r="P548" s="229">
        <f t="shared" si="164"/>
        <v>0</v>
      </c>
      <c r="Q548" s="174"/>
      <c r="R548" s="158"/>
      <c r="S548" s="158"/>
      <c r="T548" s="158"/>
      <c r="U548" s="158"/>
      <c r="V548" s="158"/>
    </row>
    <row r="549" spans="1:22" ht="14.1" customHeight="1" x14ac:dyDescent="0.25">
      <c r="A549" s="44"/>
      <c r="B549" s="45" t="s">
        <v>181</v>
      </c>
      <c r="C549" s="46" t="s">
        <v>182</v>
      </c>
      <c r="D549" s="20"/>
      <c r="E549" s="160">
        <v>300</v>
      </c>
      <c r="F549" s="20"/>
      <c r="G549" s="289"/>
      <c r="H549" s="160">
        <f t="shared" si="158"/>
        <v>300</v>
      </c>
      <c r="I549" s="213"/>
      <c r="J549" s="161"/>
      <c r="K549" s="161"/>
      <c r="L549" s="161">
        <v>300</v>
      </c>
      <c r="M549" s="161">
        <v>0</v>
      </c>
      <c r="N549" s="378"/>
      <c r="O549" s="232"/>
      <c r="P549" s="229">
        <f t="shared" si="164"/>
        <v>0</v>
      </c>
      <c r="Q549" s="174"/>
      <c r="R549" s="158"/>
      <c r="S549" s="158"/>
      <c r="T549" s="158"/>
      <c r="U549" s="158"/>
      <c r="V549" s="158"/>
    </row>
    <row r="550" spans="1:22" ht="14.1" customHeight="1" x14ac:dyDescent="0.25">
      <c r="A550" s="44"/>
      <c r="B550" s="45">
        <v>5522</v>
      </c>
      <c r="C550" s="46" t="s">
        <v>184</v>
      </c>
      <c r="D550" s="20"/>
      <c r="E550" s="278"/>
      <c r="F550" s="20"/>
      <c r="G550" s="289"/>
      <c r="H550" s="160"/>
      <c r="I550" s="213"/>
      <c r="J550" s="161"/>
      <c r="K550" s="161"/>
      <c r="L550" s="161">
        <v>0</v>
      </c>
      <c r="M550" s="161">
        <v>100.8</v>
      </c>
      <c r="N550" s="378"/>
      <c r="O550" s="232"/>
      <c r="P550" s="229">
        <f t="shared" si="164"/>
        <v>0</v>
      </c>
      <c r="Q550" s="174"/>
      <c r="R550" s="158"/>
      <c r="S550" s="158"/>
      <c r="T550" s="158"/>
      <c r="U550" s="158"/>
      <c r="V550" s="158"/>
    </row>
    <row r="551" spans="1:22" ht="14.1" customHeight="1" x14ac:dyDescent="0.25">
      <c r="A551" s="44"/>
      <c r="B551" s="45" t="s">
        <v>329</v>
      </c>
      <c r="C551" s="46" t="s">
        <v>330</v>
      </c>
      <c r="D551" s="20">
        <v>1117</v>
      </c>
      <c r="E551" s="160">
        <v>1300</v>
      </c>
      <c r="F551" s="20"/>
      <c r="G551" s="289"/>
      <c r="H551" s="160">
        <f t="shared" si="158"/>
        <v>1300</v>
      </c>
      <c r="I551" s="213"/>
      <c r="J551" s="161"/>
      <c r="K551" s="161"/>
      <c r="L551" s="161">
        <v>1300</v>
      </c>
      <c r="M551" s="161">
        <v>1300.46</v>
      </c>
      <c r="N551" s="378">
        <v>1300</v>
      </c>
      <c r="O551" s="232"/>
      <c r="P551" s="229">
        <f t="shared" si="164"/>
        <v>1300</v>
      </c>
      <c r="Q551" s="174"/>
      <c r="R551" s="158"/>
      <c r="S551" s="158"/>
      <c r="T551" s="158"/>
      <c r="U551" s="158"/>
      <c r="V551" s="158"/>
    </row>
    <row r="552" spans="1:22" ht="14.1" customHeight="1" x14ac:dyDescent="0.25">
      <c r="A552" s="44"/>
      <c r="B552" s="45" t="s">
        <v>185</v>
      </c>
      <c r="C552" s="46" t="s">
        <v>186</v>
      </c>
      <c r="D552" s="20"/>
      <c r="E552" s="160">
        <v>4800</v>
      </c>
      <c r="F552" s="20"/>
      <c r="G552" s="289"/>
      <c r="H552" s="160">
        <f t="shared" si="158"/>
        <v>4800</v>
      </c>
      <c r="I552" s="213"/>
      <c r="J552" s="161"/>
      <c r="K552" s="161"/>
      <c r="L552" s="161">
        <v>4800</v>
      </c>
      <c r="M552" s="161">
        <v>1897.55</v>
      </c>
      <c r="N552" s="378">
        <v>300</v>
      </c>
      <c r="O552" s="232"/>
      <c r="P552" s="229">
        <f t="shared" si="164"/>
        <v>300</v>
      </c>
      <c r="Q552" s="174"/>
      <c r="R552" s="158"/>
      <c r="S552" s="158"/>
      <c r="T552" s="158"/>
      <c r="U552" s="158"/>
      <c r="V552" s="158"/>
    </row>
    <row r="553" spans="1:22" ht="14.1" customHeight="1" x14ac:dyDescent="0.25">
      <c r="A553" s="69" t="s">
        <v>341</v>
      </c>
      <c r="B553" s="70"/>
      <c r="C553" s="71" t="s">
        <v>342</v>
      </c>
      <c r="D553" s="81">
        <f>+D554+D555</f>
        <v>17015</v>
      </c>
      <c r="E553" s="81">
        <f>+E554+E555</f>
        <v>18560</v>
      </c>
      <c r="F553" s="81">
        <f t="shared" ref="F553:I553" si="166">+F554+F555</f>
        <v>0</v>
      </c>
      <c r="G553" s="77">
        <f t="shared" si="166"/>
        <v>0</v>
      </c>
      <c r="H553" s="81">
        <f t="shared" si="166"/>
        <v>19460</v>
      </c>
      <c r="I553" s="254">
        <f t="shared" si="166"/>
        <v>900</v>
      </c>
      <c r="J553" s="77">
        <f>+J554+J555</f>
        <v>-800</v>
      </c>
      <c r="K553" s="77">
        <f t="shared" ref="K553:M553" si="167">+K554+K555</f>
        <v>0</v>
      </c>
      <c r="L553" s="77">
        <f t="shared" si="167"/>
        <v>18660</v>
      </c>
      <c r="M553" s="77">
        <f t="shared" si="167"/>
        <v>16027.279999999999</v>
      </c>
      <c r="N553" s="379">
        <f>+N554+N555</f>
        <v>18550</v>
      </c>
      <c r="O553" s="231">
        <f>+O554+O555</f>
        <v>0</v>
      </c>
      <c r="P553" s="231">
        <f>+O553+N553</f>
        <v>18550</v>
      </c>
      <c r="Q553" s="174"/>
      <c r="R553" s="158"/>
      <c r="S553" s="158"/>
      <c r="T553" s="158"/>
      <c r="U553" s="158"/>
      <c r="V553" s="158"/>
    </row>
    <row r="554" spans="1:22" ht="14.1" customHeight="1" x14ac:dyDescent="0.25">
      <c r="A554" s="44"/>
      <c r="B554" s="51" t="s">
        <v>147</v>
      </c>
      <c r="C554" s="52" t="s">
        <v>148</v>
      </c>
      <c r="D554" s="19">
        <v>9104</v>
      </c>
      <c r="E554" s="156">
        <v>9560</v>
      </c>
      <c r="F554" s="21"/>
      <c r="G554" s="289"/>
      <c r="H554" s="160">
        <f t="shared" si="158"/>
        <v>10460</v>
      </c>
      <c r="I554" s="211">
        <v>900</v>
      </c>
      <c r="J554" s="190"/>
      <c r="K554" s="190"/>
      <c r="L554" s="190">
        <v>10460</v>
      </c>
      <c r="M554" s="190">
        <v>8427.84</v>
      </c>
      <c r="N554" s="377">
        <v>9600</v>
      </c>
      <c r="O554" s="228">
        <v>0</v>
      </c>
      <c r="P554" s="233">
        <f t="shared" ref="P554:P575" si="168">+O554+N554</f>
        <v>9600</v>
      </c>
      <c r="Q554" s="174"/>
      <c r="R554" s="158"/>
      <c r="S554" s="158"/>
      <c r="T554" s="158"/>
      <c r="U554" s="158"/>
      <c r="V554" s="158"/>
    </row>
    <row r="555" spans="1:22" ht="14.1" customHeight="1" x14ac:dyDescent="0.25">
      <c r="A555" s="44"/>
      <c r="B555" s="51" t="s">
        <v>149</v>
      </c>
      <c r="C555" s="52" t="s">
        <v>150</v>
      </c>
      <c r="D555" s="21">
        <f>+D556+D557+D558+D559+D568+D569+D570+D571+D572+D573+D574+D575</f>
        <v>7911</v>
      </c>
      <c r="E555" s="156">
        <f>+E556+E558+E559+E568+E569+E570+E571+E572+E573+E574+E575</f>
        <v>9000</v>
      </c>
      <c r="F555" s="52">
        <f>SUM(F556:F575)</f>
        <v>0</v>
      </c>
      <c r="G555" s="289"/>
      <c r="H555" s="160">
        <f t="shared" si="158"/>
        <v>9000</v>
      </c>
      <c r="I555" s="311"/>
      <c r="J555" s="190">
        <v>-800</v>
      </c>
      <c r="K555" s="190"/>
      <c r="L555" s="190">
        <f>+L556+L557+L558+L559+L568+L569+L570+L571+L572+L573+L574+L575</f>
        <v>8200</v>
      </c>
      <c r="M555" s="190">
        <f>+M556+M557+M558+M559+M568+M569+M570+M571+M572+M573+M574+M575</f>
        <v>7599.44</v>
      </c>
      <c r="N555" s="377">
        <f>+N556+N557+N558+N559+N568+N569+N570+N571+N572+N573+N574+N575</f>
        <v>8950</v>
      </c>
      <c r="O555" s="228">
        <f>+O556+O557+O558+O559+O568+O569+O570+O571+O572+O573+O574+O575</f>
        <v>0</v>
      </c>
      <c r="P555" s="233">
        <f t="shared" si="168"/>
        <v>8950</v>
      </c>
      <c r="Q555" s="174"/>
      <c r="R555" s="158"/>
      <c r="S555" s="158"/>
      <c r="T555" s="158"/>
      <c r="U555" s="158"/>
      <c r="V555" s="158"/>
    </row>
    <row r="556" spans="1:22" ht="14.1" customHeight="1" x14ac:dyDescent="0.25">
      <c r="A556" s="44"/>
      <c r="B556" s="45" t="s">
        <v>151</v>
      </c>
      <c r="C556" s="46" t="s">
        <v>162</v>
      </c>
      <c r="D556" s="20">
        <v>1526</v>
      </c>
      <c r="E556" s="160">
        <v>1250</v>
      </c>
      <c r="F556" s="20"/>
      <c r="G556" s="289"/>
      <c r="H556" s="160">
        <f t="shared" si="158"/>
        <v>1250</v>
      </c>
      <c r="I556" s="213"/>
      <c r="J556" s="161"/>
      <c r="K556" s="161"/>
      <c r="L556" s="161">
        <v>1250</v>
      </c>
      <c r="M556" s="161">
        <v>1387</v>
      </c>
      <c r="N556" s="378">
        <v>1950</v>
      </c>
      <c r="O556" s="232"/>
      <c r="P556" s="394">
        <f t="shared" si="168"/>
        <v>1950</v>
      </c>
      <c r="Q556" s="174"/>
      <c r="R556" s="158"/>
      <c r="S556" s="158"/>
      <c r="T556" s="158"/>
      <c r="U556" s="158"/>
      <c r="V556" s="158"/>
    </row>
    <row r="557" spans="1:22" ht="14.1" customHeight="1" x14ac:dyDescent="0.25">
      <c r="A557" s="44"/>
      <c r="B557" s="45">
        <v>5503</v>
      </c>
      <c r="C557" s="46" t="s">
        <v>343</v>
      </c>
      <c r="D557" s="20">
        <v>40</v>
      </c>
      <c r="E557" s="160"/>
      <c r="F557" s="20"/>
      <c r="G557" s="289"/>
      <c r="H557" s="160">
        <f t="shared" si="158"/>
        <v>0</v>
      </c>
      <c r="I557" s="213"/>
      <c r="J557" s="161"/>
      <c r="K557" s="161"/>
      <c r="L557" s="161"/>
      <c r="M557" s="161"/>
      <c r="N557" s="378">
        <v>200</v>
      </c>
      <c r="O557" s="232"/>
      <c r="P557" s="394">
        <f t="shared" si="168"/>
        <v>200</v>
      </c>
      <c r="Q557" s="174"/>
      <c r="R557" s="158"/>
      <c r="S557" s="158"/>
      <c r="T557" s="158"/>
      <c r="U557" s="158"/>
      <c r="V557" s="158"/>
    </row>
    <row r="558" spans="1:22" ht="14.1" customHeight="1" x14ac:dyDescent="0.25">
      <c r="A558" s="44"/>
      <c r="B558" s="45" t="s">
        <v>154</v>
      </c>
      <c r="C558" s="46" t="s">
        <v>165</v>
      </c>
      <c r="D558" s="20">
        <v>463</v>
      </c>
      <c r="E558" s="160">
        <v>550</v>
      </c>
      <c r="F558" s="20"/>
      <c r="G558" s="289"/>
      <c r="H558" s="160">
        <f t="shared" si="158"/>
        <v>550</v>
      </c>
      <c r="I558" s="213"/>
      <c r="J558" s="161"/>
      <c r="K558" s="161"/>
      <c r="L558" s="161">
        <v>550</v>
      </c>
      <c r="M558" s="161">
        <v>137</v>
      </c>
      <c r="N558" s="378"/>
      <c r="O558" s="232"/>
      <c r="P558" s="394">
        <f t="shared" si="168"/>
        <v>0</v>
      </c>
      <c r="Q558" s="174"/>
      <c r="R558" s="158"/>
      <c r="S558" s="158"/>
      <c r="T558" s="158"/>
      <c r="U558" s="158"/>
      <c r="V558" s="158"/>
    </row>
    <row r="559" spans="1:22" ht="14.1" customHeight="1" x14ac:dyDescent="0.25">
      <c r="A559" s="44"/>
      <c r="B559" s="45" t="s">
        <v>166</v>
      </c>
      <c r="C559" s="46" t="s">
        <v>156</v>
      </c>
      <c r="D559" s="20">
        <f>SUM(D560:D567)</f>
        <v>2106</v>
      </c>
      <c r="E559" s="160">
        <f>SUM(E560:E567)</f>
        <v>3050</v>
      </c>
      <c r="F559" s="20"/>
      <c r="G559" s="289"/>
      <c r="H559" s="160">
        <f t="shared" si="158"/>
        <v>3050</v>
      </c>
      <c r="I559" s="213"/>
      <c r="J559" s="161">
        <f>SUM(J560:J567)</f>
        <v>0</v>
      </c>
      <c r="K559" s="161"/>
      <c r="L559" s="161">
        <v>3050</v>
      </c>
      <c r="M559" s="161">
        <v>2421.04</v>
      </c>
      <c r="N559" s="378">
        <f>+N560+N561+N562+N563+N564+N565+N566+N567</f>
        <v>2900</v>
      </c>
      <c r="O559" s="232"/>
      <c r="P559" s="394">
        <f t="shared" si="168"/>
        <v>2900</v>
      </c>
      <c r="Q559" s="174"/>
      <c r="R559" s="158"/>
      <c r="S559" s="158"/>
      <c r="T559" s="158"/>
      <c r="U559" s="158"/>
      <c r="V559" s="158"/>
    </row>
    <row r="560" spans="1:22" ht="14.1" customHeight="1" x14ac:dyDescent="0.3">
      <c r="A560" s="44"/>
      <c r="B560" s="45"/>
      <c r="C560" s="106" t="s">
        <v>167</v>
      </c>
      <c r="D560" s="107">
        <v>1070</v>
      </c>
      <c r="E560" s="179">
        <v>1200</v>
      </c>
      <c r="F560" s="20"/>
      <c r="G560" s="292"/>
      <c r="H560" s="179">
        <f t="shared" si="158"/>
        <v>1200</v>
      </c>
      <c r="I560" s="295"/>
      <c r="J560" s="210"/>
      <c r="K560" s="210"/>
      <c r="L560" s="210">
        <v>0</v>
      </c>
      <c r="M560" s="210">
        <v>815.23</v>
      </c>
      <c r="N560" s="381">
        <v>1500</v>
      </c>
      <c r="O560" s="393"/>
      <c r="P560" s="403">
        <f t="shared" si="168"/>
        <v>1500</v>
      </c>
      <c r="Q560" s="174"/>
      <c r="R560" s="158"/>
      <c r="S560" s="158"/>
      <c r="T560" s="158"/>
      <c r="U560" s="158"/>
      <c r="V560" s="158"/>
    </row>
    <row r="561" spans="1:29" ht="14.1" customHeight="1" x14ac:dyDescent="0.3">
      <c r="A561" s="44"/>
      <c r="B561" s="45"/>
      <c r="C561" s="106" t="s">
        <v>168</v>
      </c>
      <c r="D561" s="107">
        <v>152</v>
      </c>
      <c r="E561" s="179">
        <v>250</v>
      </c>
      <c r="F561" s="20"/>
      <c r="G561" s="292"/>
      <c r="H561" s="179">
        <f t="shared" si="158"/>
        <v>250</v>
      </c>
      <c r="I561" s="295"/>
      <c r="J561" s="210"/>
      <c r="K561" s="210"/>
      <c r="L561" s="210">
        <v>0</v>
      </c>
      <c r="M561" s="210">
        <v>135.88999999999999</v>
      </c>
      <c r="N561" s="381">
        <v>300</v>
      </c>
      <c r="O561" s="393"/>
      <c r="P561" s="403">
        <f t="shared" si="168"/>
        <v>300</v>
      </c>
      <c r="Q561" s="174"/>
      <c r="R561" s="158"/>
      <c r="S561" s="158"/>
      <c r="T561" s="158"/>
      <c r="U561" s="158"/>
      <c r="V561" s="158"/>
    </row>
    <row r="562" spans="1:29" ht="14.1" customHeight="1" x14ac:dyDescent="0.3">
      <c r="A562" s="44"/>
      <c r="B562" s="45"/>
      <c r="C562" s="106" t="s">
        <v>169</v>
      </c>
      <c r="D562" s="107"/>
      <c r="E562" s="179">
        <v>50</v>
      </c>
      <c r="F562" s="20"/>
      <c r="G562" s="292"/>
      <c r="H562" s="179">
        <f t="shared" si="158"/>
        <v>50</v>
      </c>
      <c r="I562" s="295"/>
      <c r="J562" s="210"/>
      <c r="K562" s="210"/>
      <c r="L562" s="210"/>
      <c r="M562" s="210"/>
      <c r="N562" s="381">
        <v>200</v>
      </c>
      <c r="O562" s="393"/>
      <c r="P562" s="403">
        <f t="shared" si="168"/>
        <v>200</v>
      </c>
      <c r="Q562" s="174"/>
      <c r="R562" s="158"/>
      <c r="S562" s="158"/>
      <c r="T562" s="158"/>
      <c r="U562" s="158"/>
      <c r="V562" s="158"/>
    </row>
    <row r="563" spans="1:29" ht="14.1" customHeight="1" x14ac:dyDescent="0.3">
      <c r="A563" s="44"/>
      <c r="B563" s="45"/>
      <c r="C563" s="106" t="s">
        <v>170</v>
      </c>
      <c r="D563" s="107">
        <v>20</v>
      </c>
      <c r="E563" s="179">
        <v>200</v>
      </c>
      <c r="F563" s="20"/>
      <c r="G563" s="292"/>
      <c r="H563" s="179">
        <f t="shared" si="158"/>
        <v>200</v>
      </c>
      <c r="I563" s="295"/>
      <c r="J563" s="210"/>
      <c r="K563" s="210"/>
      <c r="L563" s="210"/>
      <c r="M563" s="210">
        <v>57</v>
      </c>
      <c r="N563" s="381">
        <v>100</v>
      </c>
      <c r="O563" s="393"/>
      <c r="P563" s="403">
        <f t="shared" si="168"/>
        <v>100</v>
      </c>
      <c r="Q563" s="174"/>
      <c r="R563" s="158"/>
      <c r="S563" s="158"/>
      <c r="T563" s="158"/>
      <c r="U563" s="158"/>
      <c r="V563" s="158"/>
    </row>
    <row r="564" spans="1:29" ht="14.1" customHeight="1" x14ac:dyDescent="0.3">
      <c r="A564" s="44"/>
      <c r="B564" s="45"/>
      <c r="C564" s="106" t="s">
        <v>172</v>
      </c>
      <c r="D564" s="107">
        <v>264</v>
      </c>
      <c r="E564" s="179">
        <v>300</v>
      </c>
      <c r="F564" s="20"/>
      <c r="G564" s="292"/>
      <c r="H564" s="179">
        <f t="shared" si="158"/>
        <v>300</v>
      </c>
      <c r="I564" s="295"/>
      <c r="J564" s="210"/>
      <c r="K564" s="210"/>
      <c r="L564" s="210"/>
      <c r="M564" s="210">
        <v>630</v>
      </c>
      <c r="N564" s="381">
        <v>300</v>
      </c>
      <c r="O564" s="393"/>
      <c r="P564" s="403">
        <f t="shared" si="168"/>
        <v>300</v>
      </c>
      <c r="Q564" s="174"/>
      <c r="R564" s="158"/>
      <c r="S564" s="158"/>
      <c r="T564" s="158"/>
      <c r="U564" s="158"/>
      <c r="V564" s="158"/>
    </row>
    <row r="565" spans="1:29" ht="14.1" customHeight="1" x14ac:dyDescent="0.3">
      <c r="A565" s="44"/>
      <c r="B565" s="45"/>
      <c r="C565" s="106" t="s">
        <v>334</v>
      </c>
      <c r="D565" s="107"/>
      <c r="E565" s="179">
        <v>300</v>
      </c>
      <c r="F565" s="20"/>
      <c r="G565" s="292"/>
      <c r="H565" s="179">
        <f t="shared" si="158"/>
        <v>300</v>
      </c>
      <c r="I565" s="295"/>
      <c r="J565" s="210"/>
      <c r="K565" s="210"/>
      <c r="L565" s="210"/>
      <c r="M565" s="210"/>
      <c r="N565" s="381">
        <v>500</v>
      </c>
      <c r="O565" s="393"/>
      <c r="P565" s="403">
        <f t="shared" si="168"/>
        <v>500</v>
      </c>
      <c r="Q565" s="174"/>
      <c r="R565" s="158"/>
      <c r="S565" s="158"/>
      <c r="T565" s="158"/>
      <c r="U565" s="158"/>
      <c r="V565" s="158"/>
    </row>
    <row r="566" spans="1:29" ht="14.1" customHeight="1" x14ac:dyDescent="0.3">
      <c r="A566" s="44"/>
      <c r="B566" s="45"/>
      <c r="C566" s="106" t="s">
        <v>174</v>
      </c>
      <c r="D566" s="107">
        <v>19</v>
      </c>
      <c r="E566" s="179">
        <v>700</v>
      </c>
      <c r="F566" s="20"/>
      <c r="G566" s="292"/>
      <c r="H566" s="179">
        <f t="shared" si="158"/>
        <v>700</v>
      </c>
      <c r="I566" s="295"/>
      <c r="J566" s="210"/>
      <c r="K566" s="210"/>
      <c r="L566" s="210"/>
      <c r="M566" s="210">
        <v>62</v>
      </c>
      <c r="N566" s="381"/>
      <c r="O566" s="393"/>
      <c r="P566" s="403">
        <f t="shared" si="168"/>
        <v>0</v>
      </c>
      <c r="Q566" s="174"/>
      <c r="R566" s="158"/>
      <c r="S566" s="158"/>
      <c r="T566" s="158"/>
      <c r="U566" s="158"/>
      <c r="V566" s="158"/>
    </row>
    <row r="567" spans="1:29" ht="14.1" customHeight="1" x14ac:dyDescent="0.3">
      <c r="A567" s="44"/>
      <c r="B567" s="45"/>
      <c r="C567" s="106" t="s">
        <v>175</v>
      </c>
      <c r="D567" s="107">
        <v>581</v>
      </c>
      <c r="E567" s="179">
        <v>50</v>
      </c>
      <c r="F567" s="20"/>
      <c r="G567" s="292"/>
      <c r="H567" s="179">
        <f t="shared" si="158"/>
        <v>50</v>
      </c>
      <c r="I567" s="295"/>
      <c r="J567" s="210"/>
      <c r="K567" s="210"/>
      <c r="L567" s="210"/>
      <c r="M567" s="210">
        <v>721</v>
      </c>
      <c r="N567" s="381"/>
      <c r="O567" s="393"/>
      <c r="P567" s="403">
        <f t="shared" si="168"/>
        <v>0</v>
      </c>
      <c r="Q567" s="174"/>
      <c r="R567" s="158"/>
      <c r="S567" s="158"/>
      <c r="T567" s="158"/>
      <c r="U567" s="158"/>
      <c r="V567" s="158"/>
    </row>
    <row r="568" spans="1:29" s="3" customFormat="1" ht="14.1" customHeight="1" x14ac:dyDescent="0.25">
      <c r="A568" s="112"/>
      <c r="B568" s="45">
        <v>5513</v>
      </c>
      <c r="C568" s="46" t="s">
        <v>177</v>
      </c>
      <c r="D568" s="20">
        <v>0</v>
      </c>
      <c r="E568" s="160">
        <v>150</v>
      </c>
      <c r="F568" s="20"/>
      <c r="G568" s="289"/>
      <c r="H568" s="160">
        <f t="shared" si="158"/>
        <v>150</v>
      </c>
      <c r="I568" s="213"/>
      <c r="J568" s="161"/>
      <c r="K568" s="161"/>
      <c r="L568" s="161">
        <v>150</v>
      </c>
      <c r="M568" s="161"/>
      <c r="N568" s="378"/>
      <c r="O568" s="232"/>
      <c r="P568" s="394">
        <f t="shared" si="168"/>
        <v>0</v>
      </c>
      <c r="Q568" s="174"/>
      <c r="R568" s="158"/>
      <c r="S568" s="158"/>
      <c r="T568" s="158"/>
      <c r="U568" s="158"/>
      <c r="V568" s="158"/>
      <c r="W568" s="159"/>
      <c r="X568" s="344"/>
      <c r="Y568" s="344"/>
      <c r="Z568" s="344"/>
      <c r="AA568" s="344"/>
      <c r="AB568" s="344"/>
      <c r="AC568" s="344"/>
    </row>
    <row r="569" spans="1:29" ht="14.1" customHeight="1" x14ac:dyDescent="0.25">
      <c r="A569" s="44"/>
      <c r="B569" s="45" t="s">
        <v>178</v>
      </c>
      <c r="C569" s="46" t="s">
        <v>158</v>
      </c>
      <c r="D569" s="20">
        <v>1077</v>
      </c>
      <c r="E569" s="160">
        <v>600</v>
      </c>
      <c r="F569" s="20"/>
      <c r="G569" s="289"/>
      <c r="H569" s="160">
        <f t="shared" si="158"/>
        <v>600</v>
      </c>
      <c r="I569" s="213"/>
      <c r="J569" s="161"/>
      <c r="K569" s="161"/>
      <c r="L569" s="161">
        <v>600</v>
      </c>
      <c r="M569" s="161">
        <v>987.9</v>
      </c>
      <c r="N569" s="378">
        <v>300</v>
      </c>
      <c r="O569" s="232"/>
      <c r="P569" s="394">
        <f t="shared" si="168"/>
        <v>300</v>
      </c>
      <c r="Q569" s="174"/>
      <c r="R569" s="158"/>
      <c r="S569" s="158"/>
      <c r="T569" s="158"/>
      <c r="U569" s="158"/>
      <c r="V569" s="158"/>
    </row>
    <row r="570" spans="1:29" ht="14.1" customHeight="1" x14ac:dyDescent="0.25">
      <c r="A570" s="44"/>
      <c r="B570" s="45" t="s">
        <v>179</v>
      </c>
      <c r="C570" s="46" t="s">
        <v>180</v>
      </c>
      <c r="D570" s="20">
        <v>139</v>
      </c>
      <c r="E570" s="160">
        <v>500</v>
      </c>
      <c r="F570" s="20"/>
      <c r="G570" s="289"/>
      <c r="H570" s="160">
        <f t="shared" ref="H570:H636" si="169">E570+I570</f>
        <v>500</v>
      </c>
      <c r="I570" s="213"/>
      <c r="J570" s="161"/>
      <c r="K570" s="161"/>
      <c r="L570" s="161">
        <v>500</v>
      </c>
      <c r="M570" s="161">
        <v>136.9</v>
      </c>
      <c r="N570" s="378">
        <v>500</v>
      </c>
      <c r="O570" s="232"/>
      <c r="P570" s="394">
        <f t="shared" si="168"/>
        <v>500</v>
      </c>
      <c r="Q570" s="174"/>
      <c r="R570" s="158"/>
      <c r="S570" s="158"/>
      <c r="T570" s="158"/>
      <c r="U570" s="158"/>
      <c r="V570" s="158"/>
    </row>
    <row r="571" spans="1:29" ht="14.1" customHeight="1" x14ac:dyDescent="0.25">
      <c r="A571" s="44"/>
      <c r="B571" s="45" t="s">
        <v>181</v>
      </c>
      <c r="C571" s="46" t="s">
        <v>182</v>
      </c>
      <c r="D571" s="20">
        <v>398</v>
      </c>
      <c r="E571" s="160">
        <v>100</v>
      </c>
      <c r="F571" s="20"/>
      <c r="G571" s="289"/>
      <c r="H571" s="160">
        <f t="shared" si="169"/>
        <v>100</v>
      </c>
      <c r="I571" s="213"/>
      <c r="J571" s="161"/>
      <c r="K571" s="161"/>
      <c r="L571" s="161">
        <v>100</v>
      </c>
      <c r="M571" s="161">
        <v>54.6</v>
      </c>
      <c r="N571" s="378">
        <v>100</v>
      </c>
      <c r="O571" s="232"/>
      <c r="P571" s="394">
        <f t="shared" si="168"/>
        <v>100</v>
      </c>
      <c r="Q571" s="174"/>
      <c r="R571" s="158"/>
      <c r="S571" s="158"/>
      <c r="T571" s="158"/>
      <c r="U571" s="158"/>
      <c r="V571" s="158"/>
    </row>
    <row r="572" spans="1:29" ht="14.1" customHeight="1" x14ac:dyDescent="0.25">
      <c r="A572" s="44"/>
      <c r="B572" s="45" t="s">
        <v>183</v>
      </c>
      <c r="C572" s="46" t="s">
        <v>184</v>
      </c>
      <c r="D572" s="20"/>
      <c r="E572" s="160">
        <v>100</v>
      </c>
      <c r="F572" s="20"/>
      <c r="G572" s="289"/>
      <c r="H572" s="160">
        <f t="shared" si="169"/>
        <v>100</v>
      </c>
      <c r="I572" s="213"/>
      <c r="J572" s="161"/>
      <c r="K572" s="161"/>
      <c r="L572" s="161">
        <v>100</v>
      </c>
      <c r="M572" s="161">
        <v>0</v>
      </c>
      <c r="N572" s="378">
        <v>100</v>
      </c>
      <c r="O572" s="232"/>
      <c r="P572" s="394">
        <f t="shared" si="168"/>
        <v>100</v>
      </c>
      <c r="Q572" s="174"/>
      <c r="R572" s="158"/>
      <c r="S572" s="158"/>
      <c r="T572" s="158"/>
      <c r="U572" s="158"/>
      <c r="V572" s="158"/>
    </row>
    <row r="573" spans="1:29" ht="14.1" customHeight="1" x14ac:dyDescent="0.25">
      <c r="A573" s="44"/>
      <c r="B573" s="45" t="s">
        <v>329</v>
      </c>
      <c r="C573" s="46" t="s">
        <v>330</v>
      </c>
      <c r="D573" s="20">
        <v>1704</v>
      </c>
      <c r="E573" s="160">
        <v>1700</v>
      </c>
      <c r="F573" s="20"/>
      <c r="G573" s="289"/>
      <c r="H573" s="160">
        <f t="shared" si="169"/>
        <v>1700</v>
      </c>
      <c r="I573" s="213"/>
      <c r="J573" s="161"/>
      <c r="K573" s="161"/>
      <c r="L573" s="161">
        <v>1700</v>
      </c>
      <c r="M573" s="161">
        <v>1645</v>
      </c>
      <c r="N573" s="378">
        <v>1700</v>
      </c>
      <c r="O573" s="232"/>
      <c r="P573" s="394">
        <f t="shared" si="168"/>
        <v>1700</v>
      </c>
      <c r="Q573" s="174"/>
      <c r="R573" s="158"/>
      <c r="S573" s="158"/>
      <c r="T573" s="158"/>
      <c r="U573" s="158"/>
      <c r="V573" s="158"/>
    </row>
    <row r="574" spans="1:29" ht="14.1" customHeight="1" x14ac:dyDescent="0.25">
      <c r="A574" s="44"/>
      <c r="B574" s="45" t="s">
        <v>185</v>
      </c>
      <c r="C574" s="46" t="s">
        <v>186</v>
      </c>
      <c r="D574" s="20">
        <v>358</v>
      </c>
      <c r="E574" s="160">
        <v>800</v>
      </c>
      <c r="F574" s="20"/>
      <c r="G574" s="289"/>
      <c r="H574" s="160">
        <f t="shared" si="169"/>
        <v>800</v>
      </c>
      <c r="I574" s="213"/>
      <c r="J574" s="161">
        <v>-800</v>
      </c>
      <c r="K574" s="161"/>
      <c r="L574" s="161">
        <v>0</v>
      </c>
      <c r="M574" s="161">
        <v>830</v>
      </c>
      <c r="N574" s="378">
        <v>900</v>
      </c>
      <c r="O574" s="232"/>
      <c r="P574" s="394">
        <f t="shared" si="168"/>
        <v>900</v>
      </c>
      <c r="Q574" s="174"/>
      <c r="R574" s="158"/>
      <c r="S574" s="158"/>
      <c r="T574" s="158"/>
      <c r="U574" s="158"/>
      <c r="V574" s="158"/>
    </row>
    <row r="575" spans="1:29" ht="14.1" customHeight="1" x14ac:dyDescent="0.25">
      <c r="A575" s="44"/>
      <c r="B575" s="45" t="s">
        <v>209</v>
      </c>
      <c r="C575" s="46" t="s">
        <v>159</v>
      </c>
      <c r="D575" s="20">
        <v>100</v>
      </c>
      <c r="E575" s="160">
        <v>200</v>
      </c>
      <c r="F575" s="20"/>
      <c r="G575" s="289"/>
      <c r="H575" s="160">
        <f t="shared" si="169"/>
        <v>200</v>
      </c>
      <c r="I575" s="213"/>
      <c r="J575" s="161"/>
      <c r="K575" s="161"/>
      <c r="L575" s="161">
        <v>200</v>
      </c>
      <c r="M575" s="161">
        <v>0</v>
      </c>
      <c r="N575" s="378">
        <v>300</v>
      </c>
      <c r="O575" s="232"/>
      <c r="P575" s="394">
        <f t="shared" si="168"/>
        <v>300</v>
      </c>
      <c r="Q575" s="174"/>
      <c r="R575" s="158"/>
      <c r="S575" s="158"/>
      <c r="T575" s="158"/>
      <c r="U575" s="158"/>
      <c r="V575" s="158"/>
      <c r="W575" s="158"/>
    </row>
    <row r="576" spans="1:29" ht="14.1" customHeight="1" x14ac:dyDescent="0.25">
      <c r="A576" s="69" t="s">
        <v>344</v>
      </c>
      <c r="B576" s="70"/>
      <c r="C576" s="71" t="s">
        <v>719</v>
      </c>
      <c r="D576" s="81">
        <f>+D577+D578</f>
        <v>28124</v>
      </c>
      <c r="E576" s="81">
        <f>+E577+E578</f>
        <v>30635</v>
      </c>
      <c r="F576" s="81">
        <f t="shared" ref="F576:I576" si="170">+F577+F578</f>
        <v>0</v>
      </c>
      <c r="G576" s="77">
        <f t="shared" si="170"/>
        <v>0</v>
      </c>
      <c r="H576" s="81">
        <f t="shared" si="170"/>
        <v>30635</v>
      </c>
      <c r="I576" s="254">
        <f t="shared" si="170"/>
        <v>0</v>
      </c>
      <c r="J576" s="77">
        <f>+J577+J578</f>
        <v>500</v>
      </c>
      <c r="K576" s="77">
        <f t="shared" ref="K576:M576" si="171">+K577+K578</f>
        <v>0</v>
      </c>
      <c r="L576" s="77">
        <f t="shared" si="171"/>
        <v>35635</v>
      </c>
      <c r="M576" s="77">
        <f t="shared" si="171"/>
        <v>18996.91</v>
      </c>
      <c r="N576" s="379">
        <f>+N577+N578</f>
        <v>26945</v>
      </c>
      <c r="O576" s="231">
        <f t="shared" ref="O576" si="172">+O577+O578</f>
        <v>0</v>
      </c>
      <c r="P576" s="231">
        <f>+O576+N576</f>
        <v>26945</v>
      </c>
      <c r="Q576" s="174"/>
      <c r="R576" s="158"/>
      <c r="S576" s="158"/>
      <c r="T576" s="158"/>
      <c r="U576" s="158"/>
      <c r="V576" s="158"/>
      <c r="W576" s="158"/>
    </row>
    <row r="577" spans="1:23" ht="14.1" customHeight="1" x14ac:dyDescent="0.25">
      <c r="A577" s="44"/>
      <c r="B577" s="51" t="s">
        <v>147</v>
      </c>
      <c r="C577" s="52" t="s">
        <v>148</v>
      </c>
      <c r="D577" s="19">
        <v>10370</v>
      </c>
      <c r="E577" s="160">
        <v>10700</v>
      </c>
      <c r="F577" s="160"/>
      <c r="G577" s="289"/>
      <c r="H577" s="160">
        <f t="shared" si="169"/>
        <v>10700</v>
      </c>
      <c r="I577" s="213"/>
      <c r="J577" s="161"/>
      <c r="K577" s="161"/>
      <c r="L577" s="190">
        <v>10700</v>
      </c>
      <c r="M577" s="190">
        <v>5679.82</v>
      </c>
      <c r="N577" s="377">
        <v>10700</v>
      </c>
      <c r="O577" s="228">
        <v>0</v>
      </c>
      <c r="P577" s="233">
        <f t="shared" ref="P577:P589" si="173">+O577+N577</f>
        <v>10700</v>
      </c>
      <c r="Q577" s="174"/>
      <c r="S577" s="158"/>
      <c r="T577" s="158"/>
      <c r="U577" s="158"/>
      <c r="V577" s="158"/>
      <c r="W577" s="158"/>
    </row>
    <row r="578" spans="1:23" ht="14.1" customHeight="1" x14ac:dyDescent="0.25">
      <c r="A578" s="44"/>
      <c r="B578" s="51" t="s">
        <v>149</v>
      </c>
      <c r="C578" s="52" t="s">
        <v>150</v>
      </c>
      <c r="D578" s="21">
        <f>SUM(D579:D589)</f>
        <v>17754</v>
      </c>
      <c r="E578" s="160">
        <f>+E579+E581+E582+E583+E584+E585+E586+E587+E588</f>
        <v>19935</v>
      </c>
      <c r="F578" s="160">
        <f t="shared" ref="F578:H578" si="174">+F579+F581+F582+F583+F584+F585+F586+F587+F588</f>
        <v>0</v>
      </c>
      <c r="G578" s="161">
        <f t="shared" si="174"/>
        <v>0</v>
      </c>
      <c r="H578" s="160">
        <f t="shared" si="174"/>
        <v>19935</v>
      </c>
      <c r="I578" s="213">
        <f>+I579+I581+I582+I583+I584+I585+I586+I587+I588</f>
        <v>0</v>
      </c>
      <c r="J578" s="161">
        <f>+J579+J580+J581+J582+J583+J584+J585+J586+J587+J588+J589</f>
        <v>500</v>
      </c>
      <c r="K578" s="190">
        <f t="shared" ref="K578:L578" si="175">+K579+K580+K581+K582+K583+K584+K585+K586+K587+K588+K589</f>
        <v>0</v>
      </c>
      <c r="L578" s="190">
        <f t="shared" si="175"/>
        <v>24935</v>
      </c>
      <c r="M578" s="190">
        <f>+M579+M580+M581+M582+M583+M584+M585+M586+M587+M588+M589</f>
        <v>13317.09</v>
      </c>
      <c r="N578" s="377">
        <f>+N579+N580+N581+N582+N583+N584+N585+N586+N587+N588+N589</f>
        <v>16245</v>
      </c>
      <c r="O578" s="228">
        <f t="shared" ref="O578" si="176">+O579+O580+O581+O582+O583+O584+O585+O586+O587+O588+O589</f>
        <v>0</v>
      </c>
      <c r="P578" s="233">
        <f t="shared" si="173"/>
        <v>16245</v>
      </c>
      <c r="Q578" s="174"/>
      <c r="S578" s="158"/>
      <c r="T578" s="158"/>
      <c r="U578" s="158"/>
      <c r="V578" s="158"/>
      <c r="W578" s="158"/>
    </row>
    <row r="579" spans="1:23" ht="14.1" customHeight="1" x14ac:dyDescent="0.25">
      <c r="A579" s="44"/>
      <c r="B579" s="45" t="s">
        <v>151</v>
      </c>
      <c r="C579" s="46" t="s">
        <v>162</v>
      </c>
      <c r="D579" s="20">
        <v>2509</v>
      </c>
      <c r="E579" s="160">
        <v>3815</v>
      </c>
      <c r="F579" s="20"/>
      <c r="G579" s="289"/>
      <c r="H579" s="160">
        <f t="shared" si="169"/>
        <v>3815</v>
      </c>
      <c r="I579" s="213"/>
      <c r="J579" s="161"/>
      <c r="K579" s="161"/>
      <c r="L579" s="161">
        <v>3815</v>
      </c>
      <c r="M579" s="161">
        <v>2287</v>
      </c>
      <c r="N579" s="378">
        <v>4045</v>
      </c>
      <c r="O579" s="232"/>
      <c r="P579" s="394">
        <f t="shared" si="173"/>
        <v>4045</v>
      </c>
      <c r="Q579" s="174"/>
      <c r="S579" s="158"/>
      <c r="T579" s="158"/>
      <c r="U579" s="158"/>
      <c r="V579" s="158"/>
      <c r="W579" s="158"/>
    </row>
    <row r="580" spans="1:23" ht="14.1" customHeight="1" x14ac:dyDescent="0.25">
      <c r="A580" s="44"/>
      <c r="B580" s="45">
        <v>5503</v>
      </c>
      <c r="C580" s="46" t="s">
        <v>153</v>
      </c>
      <c r="D580" s="20">
        <v>255</v>
      </c>
      <c r="E580" s="160"/>
      <c r="F580" s="20"/>
      <c r="G580" s="289"/>
      <c r="H580" s="160">
        <f t="shared" si="169"/>
        <v>0</v>
      </c>
      <c r="I580" s="213"/>
      <c r="J580" s="161"/>
      <c r="K580" s="161"/>
      <c r="L580" s="161"/>
      <c r="M580" s="161">
        <v>75</v>
      </c>
      <c r="N580" s="378"/>
      <c r="O580" s="232"/>
      <c r="P580" s="394">
        <f t="shared" si="173"/>
        <v>0</v>
      </c>
      <c r="Q580" s="174"/>
      <c r="S580" s="158"/>
      <c r="T580" s="158"/>
      <c r="U580" s="158"/>
      <c r="V580" s="158"/>
      <c r="W580" s="158"/>
    </row>
    <row r="581" spans="1:23" ht="14.1" customHeight="1" x14ac:dyDescent="0.25">
      <c r="A581" s="44"/>
      <c r="B581" s="45" t="s">
        <v>154</v>
      </c>
      <c r="C581" s="46" t="s">
        <v>165</v>
      </c>
      <c r="D581" s="20">
        <v>5205</v>
      </c>
      <c r="E581" s="160">
        <v>1700</v>
      </c>
      <c r="F581" s="20"/>
      <c r="G581" s="289"/>
      <c r="H581" s="160">
        <f t="shared" si="169"/>
        <v>1700</v>
      </c>
      <c r="I581" s="213"/>
      <c r="J581" s="161">
        <v>500</v>
      </c>
      <c r="K581" s="161"/>
      <c r="L581" s="161">
        <v>2200</v>
      </c>
      <c r="M581" s="161">
        <v>1610</v>
      </c>
      <c r="N581" s="375">
        <v>400</v>
      </c>
      <c r="O581" s="79"/>
      <c r="P581" s="394">
        <f t="shared" si="173"/>
        <v>400</v>
      </c>
      <c r="Q581" s="174"/>
      <c r="S581" s="158"/>
      <c r="T581" s="158"/>
      <c r="U581" s="158"/>
      <c r="V581" s="158"/>
      <c r="W581" s="158"/>
    </row>
    <row r="582" spans="1:23" ht="14.1" customHeight="1" x14ac:dyDescent="0.25">
      <c r="A582" s="44"/>
      <c r="B582" s="45" t="s">
        <v>166</v>
      </c>
      <c r="C582" s="46" t="s">
        <v>274</v>
      </c>
      <c r="D582" s="20">
        <v>3486</v>
      </c>
      <c r="E582" s="160">
        <v>3500</v>
      </c>
      <c r="F582" s="20"/>
      <c r="G582" s="289"/>
      <c r="H582" s="160">
        <f t="shared" si="169"/>
        <v>3500</v>
      </c>
      <c r="I582" s="213"/>
      <c r="J582" s="161"/>
      <c r="K582" s="161"/>
      <c r="L582" s="161">
        <v>3500</v>
      </c>
      <c r="M582" s="161">
        <v>3036</v>
      </c>
      <c r="N582" s="375"/>
      <c r="O582" s="79"/>
      <c r="P582" s="394">
        <f t="shared" si="173"/>
        <v>0</v>
      </c>
      <c r="Q582" s="174"/>
      <c r="S582" s="158"/>
      <c r="T582" s="158"/>
      <c r="U582" s="158"/>
      <c r="V582" s="158"/>
      <c r="W582" s="158"/>
    </row>
    <row r="583" spans="1:23" ht="14.1" customHeight="1" x14ac:dyDescent="0.25">
      <c r="A583" s="44"/>
      <c r="B583" s="45">
        <v>5513</v>
      </c>
      <c r="C583" s="46" t="s">
        <v>345</v>
      </c>
      <c r="D583" s="20">
        <v>115</v>
      </c>
      <c r="E583" s="160">
        <v>400</v>
      </c>
      <c r="F583" s="20"/>
      <c r="G583" s="289"/>
      <c r="H583" s="160">
        <f t="shared" si="169"/>
        <v>400</v>
      </c>
      <c r="I583" s="213"/>
      <c r="J583" s="161"/>
      <c r="K583" s="161"/>
      <c r="L583" s="161">
        <v>400</v>
      </c>
      <c r="M583" s="161">
        <v>77</v>
      </c>
      <c r="N583" s="375">
        <v>400</v>
      </c>
      <c r="O583" s="79"/>
      <c r="P583" s="394">
        <f t="shared" si="173"/>
        <v>400</v>
      </c>
      <c r="Q583" s="174"/>
      <c r="S583" s="158"/>
      <c r="T583" s="158"/>
      <c r="U583" s="158"/>
      <c r="V583" s="158"/>
      <c r="W583" s="158"/>
    </row>
    <row r="584" spans="1:23" ht="14.1" customHeight="1" x14ac:dyDescent="0.25">
      <c r="A584" s="44"/>
      <c r="B584" s="45" t="s">
        <v>178</v>
      </c>
      <c r="C584" s="46" t="s">
        <v>158</v>
      </c>
      <c r="D584" s="20">
        <v>1082</v>
      </c>
      <c r="E584" s="160">
        <v>2500</v>
      </c>
      <c r="F584" s="20"/>
      <c r="G584" s="289"/>
      <c r="H584" s="160">
        <f t="shared" si="169"/>
        <v>2500</v>
      </c>
      <c r="I584" s="213"/>
      <c r="J584" s="161"/>
      <c r="K584" s="161"/>
      <c r="L584" s="161">
        <v>2500</v>
      </c>
      <c r="M584" s="161">
        <v>2489</v>
      </c>
      <c r="N584" s="375">
        <v>2500</v>
      </c>
      <c r="O584" s="79"/>
      <c r="P584" s="394">
        <f t="shared" si="173"/>
        <v>2500</v>
      </c>
      <c r="Q584" s="174"/>
      <c r="S584" s="158"/>
      <c r="T584" s="158"/>
      <c r="U584" s="158"/>
      <c r="V584" s="158"/>
      <c r="W584" s="158"/>
    </row>
    <row r="585" spans="1:23" ht="14.1" customHeight="1" x14ac:dyDescent="0.25">
      <c r="A585" s="44"/>
      <c r="B585" s="45" t="s">
        <v>179</v>
      </c>
      <c r="C585" s="46" t="s">
        <v>180</v>
      </c>
      <c r="D585" s="20">
        <v>398</v>
      </c>
      <c r="E585" s="160">
        <v>2720</v>
      </c>
      <c r="F585" s="20"/>
      <c r="G585" s="289"/>
      <c r="H585" s="160">
        <f t="shared" si="169"/>
        <v>2720</v>
      </c>
      <c r="I585" s="213"/>
      <c r="J585" s="161"/>
      <c r="K585" s="161"/>
      <c r="L585" s="161">
        <v>2720</v>
      </c>
      <c r="M585" s="161">
        <v>66.290000000000006</v>
      </c>
      <c r="N585" s="375">
        <v>2500</v>
      </c>
      <c r="O585" s="79"/>
      <c r="P585" s="394">
        <f t="shared" si="173"/>
        <v>2500</v>
      </c>
      <c r="Q585" s="174"/>
      <c r="S585" s="158"/>
      <c r="T585" s="158"/>
      <c r="U585" s="158"/>
      <c r="V585" s="158"/>
      <c r="W585" s="158"/>
    </row>
    <row r="586" spans="1:23" ht="14.1" customHeight="1" x14ac:dyDescent="0.25">
      <c r="A586" s="44"/>
      <c r="B586" s="45" t="s">
        <v>183</v>
      </c>
      <c r="C586" s="46" t="s">
        <v>184</v>
      </c>
      <c r="D586" s="20"/>
      <c r="E586" s="160">
        <v>300</v>
      </c>
      <c r="F586" s="20"/>
      <c r="G586" s="289"/>
      <c r="H586" s="160">
        <f t="shared" si="169"/>
        <v>300</v>
      </c>
      <c r="I586" s="213"/>
      <c r="J586" s="161"/>
      <c r="K586" s="161"/>
      <c r="L586" s="161">
        <v>300</v>
      </c>
      <c r="M586" s="161">
        <v>240.43</v>
      </c>
      <c r="N586" s="375">
        <v>300</v>
      </c>
      <c r="O586" s="79"/>
      <c r="P586" s="394">
        <f t="shared" si="173"/>
        <v>300</v>
      </c>
      <c r="Q586" s="174"/>
      <c r="S586" s="158"/>
      <c r="T586" s="158"/>
      <c r="U586" s="158"/>
      <c r="V586" s="158"/>
      <c r="W586" s="158"/>
    </row>
    <row r="587" spans="1:23" ht="14.1" customHeight="1" x14ac:dyDescent="0.25">
      <c r="A587" s="44"/>
      <c r="B587" s="45" t="s">
        <v>329</v>
      </c>
      <c r="C587" s="46" t="s">
        <v>330</v>
      </c>
      <c r="D587" s="20">
        <v>4006</v>
      </c>
      <c r="E587" s="160">
        <v>4000</v>
      </c>
      <c r="F587" s="20"/>
      <c r="G587" s="289"/>
      <c r="H587" s="160">
        <f t="shared" si="169"/>
        <v>4000</v>
      </c>
      <c r="I587" s="213"/>
      <c r="J587" s="161"/>
      <c r="K587" s="161"/>
      <c r="L587" s="161">
        <v>4000</v>
      </c>
      <c r="M587" s="161">
        <v>3436.37</v>
      </c>
      <c r="N587" s="375">
        <v>4000</v>
      </c>
      <c r="O587" s="79"/>
      <c r="P587" s="394">
        <f t="shared" si="173"/>
        <v>4000</v>
      </c>
      <c r="Q587" s="174"/>
      <c r="R587" s="158"/>
      <c r="S587" s="158"/>
      <c r="T587" s="158"/>
      <c r="U587" s="158"/>
      <c r="V587" s="158"/>
      <c r="W587" s="158"/>
    </row>
    <row r="588" spans="1:23" ht="14.1" customHeight="1" x14ac:dyDescent="0.25">
      <c r="A588" s="44"/>
      <c r="B588" s="45" t="s">
        <v>185</v>
      </c>
      <c r="C588" s="46" t="s">
        <v>186</v>
      </c>
      <c r="D588" s="20">
        <v>548</v>
      </c>
      <c r="E588" s="161">
        <v>1000</v>
      </c>
      <c r="F588" s="63"/>
      <c r="G588" s="289"/>
      <c r="H588" s="160">
        <f t="shared" si="169"/>
        <v>1000</v>
      </c>
      <c r="I588" s="213"/>
      <c r="J588" s="161"/>
      <c r="K588" s="161"/>
      <c r="L588" s="161">
        <v>1000</v>
      </c>
      <c r="M588" s="161">
        <v>0</v>
      </c>
      <c r="N588" s="375">
        <v>1500</v>
      </c>
      <c r="O588" s="79"/>
      <c r="P588" s="394">
        <f t="shared" si="173"/>
        <v>1500</v>
      </c>
      <c r="Q588" s="174"/>
      <c r="R588" s="158"/>
      <c r="S588" s="158"/>
      <c r="T588" s="158"/>
      <c r="U588" s="158"/>
      <c r="V588" s="158"/>
      <c r="W588" s="158"/>
    </row>
    <row r="589" spans="1:23" ht="14.1" customHeight="1" x14ac:dyDescent="0.25">
      <c r="A589" s="44"/>
      <c r="B589" s="45">
        <v>5540</v>
      </c>
      <c r="C589" s="46" t="s">
        <v>159</v>
      </c>
      <c r="D589" s="20">
        <v>150</v>
      </c>
      <c r="E589" s="161"/>
      <c r="F589" s="63"/>
      <c r="G589" s="168"/>
      <c r="H589" s="160"/>
      <c r="I589" s="213"/>
      <c r="J589" s="161"/>
      <c r="K589" s="161">
        <v>0</v>
      </c>
      <c r="L589" s="161">
        <v>4500</v>
      </c>
      <c r="M589" s="161">
        <v>0</v>
      </c>
      <c r="N589" s="375">
        <v>600</v>
      </c>
      <c r="O589" s="79"/>
      <c r="P589" s="394">
        <f t="shared" si="173"/>
        <v>600</v>
      </c>
      <c r="Q589" s="174"/>
      <c r="R589" s="158"/>
      <c r="S589" s="158"/>
      <c r="T589" s="158"/>
      <c r="U589" s="158"/>
      <c r="V589" s="158"/>
      <c r="W589" s="158"/>
    </row>
    <row r="590" spans="1:23" ht="14.1" customHeight="1" x14ac:dyDescent="0.25">
      <c r="A590" s="69" t="s">
        <v>346</v>
      </c>
      <c r="B590" s="70"/>
      <c r="C590" s="71" t="s">
        <v>347</v>
      </c>
      <c r="D590" s="81">
        <f>+D591+D592</f>
        <v>190037</v>
      </c>
      <c r="E590" s="81">
        <f>+E591+E592</f>
        <v>177757</v>
      </c>
      <c r="F590" s="81">
        <f t="shared" ref="F590:M590" si="177">+F591+F592</f>
        <v>0</v>
      </c>
      <c r="G590" s="77">
        <f t="shared" si="177"/>
        <v>0</v>
      </c>
      <c r="H590" s="81">
        <f t="shared" si="177"/>
        <v>194848</v>
      </c>
      <c r="I590" s="254">
        <f t="shared" si="177"/>
        <v>17091</v>
      </c>
      <c r="J590" s="77">
        <f t="shared" si="177"/>
        <v>0</v>
      </c>
      <c r="K590" s="77">
        <f t="shared" si="177"/>
        <v>0</v>
      </c>
      <c r="L590" s="77">
        <f t="shared" si="177"/>
        <v>194848</v>
      </c>
      <c r="M590" s="77">
        <f t="shared" si="177"/>
        <v>167288.88</v>
      </c>
      <c r="N590" s="374">
        <f>+N591+N592</f>
        <v>194848</v>
      </c>
      <c r="O590" s="80">
        <f>+O591+O592</f>
        <v>2667</v>
      </c>
      <c r="P590" s="80">
        <f>+O590+N590</f>
        <v>197515</v>
      </c>
      <c r="Q590" s="174"/>
      <c r="R590" s="158"/>
      <c r="S590" s="158"/>
      <c r="T590" s="158"/>
      <c r="U590" s="158"/>
      <c r="V590" s="158"/>
      <c r="W590" s="158"/>
    </row>
    <row r="591" spans="1:23" ht="14.1" customHeight="1" x14ac:dyDescent="0.25">
      <c r="A591" s="44"/>
      <c r="B591" s="45" t="s">
        <v>147</v>
      </c>
      <c r="C591" s="52" t="s">
        <v>148</v>
      </c>
      <c r="D591" s="20">
        <v>83645</v>
      </c>
      <c r="E591" s="160">
        <v>73851</v>
      </c>
      <c r="F591" s="20"/>
      <c r="G591" s="289"/>
      <c r="H591" s="160">
        <f t="shared" si="169"/>
        <v>85573</v>
      </c>
      <c r="I591" s="213">
        <v>11722</v>
      </c>
      <c r="J591" s="161"/>
      <c r="K591" s="161"/>
      <c r="L591" s="161">
        <v>85573</v>
      </c>
      <c r="M591" s="161">
        <v>78163.88</v>
      </c>
      <c r="N591" s="375">
        <v>85573</v>
      </c>
      <c r="O591" s="79">
        <v>0</v>
      </c>
      <c r="P591" s="79">
        <f>+O591+N591</f>
        <v>85573</v>
      </c>
      <c r="Q591" s="174"/>
      <c r="R591" s="158"/>
      <c r="S591" s="158"/>
      <c r="T591" s="158"/>
      <c r="U591" s="158"/>
      <c r="V591" s="158"/>
      <c r="W591" s="158"/>
    </row>
    <row r="592" spans="1:23" ht="13.5" customHeight="1" x14ac:dyDescent="0.25">
      <c r="A592" s="44"/>
      <c r="B592" s="45">
        <v>5523</v>
      </c>
      <c r="C592" s="46" t="s">
        <v>348</v>
      </c>
      <c r="D592" s="20">
        <v>106392</v>
      </c>
      <c r="E592" s="160">
        <v>103906</v>
      </c>
      <c r="F592" s="20"/>
      <c r="G592" s="289"/>
      <c r="H592" s="160">
        <f t="shared" si="169"/>
        <v>109275</v>
      </c>
      <c r="I592" s="213">
        <v>5369</v>
      </c>
      <c r="J592" s="161"/>
      <c r="K592" s="161"/>
      <c r="L592" s="161">
        <v>109275</v>
      </c>
      <c r="M592" s="161">
        <v>89125</v>
      </c>
      <c r="N592" s="375">
        <v>109275</v>
      </c>
      <c r="O592" s="79">
        <v>2667</v>
      </c>
      <c r="P592" s="79">
        <f>+O592+N592</f>
        <v>111942</v>
      </c>
      <c r="Q592" s="440"/>
      <c r="R592" s="158"/>
      <c r="S592" s="158"/>
      <c r="T592" s="158"/>
      <c r="U592" s="158"/>
      <c r="V592" s="158"/>
      <c r="W592" s="158"/>
    </row>
    <row r="593" spans="1:23" ht="13.5" customHeight="1" x14ac:dyDescent="0.25">
      <c r="A593" s="69" t="s">
        <v>349</v>
      </c>
      <c r="B593" s="70"/>
      <c r="C593" s="71" t="s">
        <v>350</v>
      </c>
      <c r="D593" s="81">
        <f>+D594+D595</f>
        <v>26821</v>
      </c>
      <c r="E593" s="81">
        <f>+E594+E595</f>
        <v>28575</v>
      </c>
      <c r="F593" s="81">
        <f t="shared" ref="F593:I593" si="178">+F594+F595</f>
        <v>0</v>
      </c>
      <c r="G593" s="77">
        <f t="shared" si="178"/>
        <v>0</v>
      </c>
      <c r="H593" s="81">
        <f t="shared" si="178"/>
        <v>29010</v>
      </c>
      <c r="I593" s="254">
        <f t="shared" si="178"/>
        <v>435</v>
      </c>
      <c r="J593" s="77">
        <v>-500</v>
      </c>
      <c r="K593" s="77">
        <v>0</v>
      </c>
      <c r="L593" s="77">
        <f>+L594+L595</f>
        <v>28510</v>
      </c>
      <c r="M593" s="77">
        <f>+M594+M595</f>
        <v>23322.67</v>
      </c>
      <c r="N593" s="374">
        <f>+N594+N595</f>
        <v>29010</v>
      </c>
      <c r="O593" s="80">
        <f t="shared" ref="O593" si="179">+O594+O595</f>
        <v>-500</v>
      </c>
      <c r="P593" s="80">
        <f>+O593+N593</f>
        <v>28510</v>
      </c>
      <c r="Q593" s="174"/>
      <c r="R593" s="158"/>
      <c r="S593" s="158"/>
      <c r="T593" s="158"/>
      <c r="U593" s="158"/>
      <c r="V593" s="158"/>
      <c r="W593" s="158"/>
    </row>
    <row r="594" spans="1:23" ht="13.5" customHeight="1" x14ac:dyDescent="0.25">
      <c r="A594" s="44"/>
      <c r="B594" s="51" t="s">
        <v>147</v>
      </c>
      <c r="C594" s="52" t="s">
        <v>148</v>
      </c>
      <c r="D594" s="19">
        <v>13411</v>
      </c>
      <c r="E594" s="156">
        <v>14265</v>
      </c>
      <c r="F594" s="156"/>
      <c r="G594" s="289"/>
      <c r="H594" s="160">
        <f t="shared" si="169"/>
        <v>14700</v>
      </c>
      <c r="I594" s="211">
        <v>435</v>
      </c>
      <c r="J594" s="190"/>
      <c r="K594" s="190"/>
      <c r="L594" s="190">
        <v>14700</v>
      </c>
      <c r="M594" s="190">
        <v>12327.46</v>
      </c>
      <c r="N594" s="377">
        <v>14700</v>
      </c>
      <c r="O594" s="228">
        <v>0</v>
      </c>
      <c r="P594" s="227">
        <f t="shared" ref="P594:P612" si="180">+O594+N594</f>
        <v>14700</v>
      </c>
      <c r="Q594" s="174"/>
      <c r="R594" s="158"/>
      <c r="S594" s="158"/>
      <c r="T594" s="158"/>
      <c r="U594" s="158"/>
      <c r="V594" s="158"/>
      <c r="W594" s="158"/>
    </row>
    <row r="595" spans="1:23" ht="13.5" customHeight="1" x14ac:dyDescent="0.25">
      <c r="A595" s="44"/>
      <c r="B595" s="51">
        <v>55</v>
      </c>
      <c r="C595" s="52" t="s">
        <v>150</v>
      </c>
      <c r="D595" s="21">
        <f>+D596+D597+D598+D599+D607+D608+D610+D611+D612</f>
        <v>13410</v>
      </c>
      <c r="E595" s="156">
        <f>+E596+E598+E599+E607+E608+E610+E611+E612</f>
        <v>14310</v>
      </c>
      <c r="F595" s="21">
        <f>SUM(F596:F612)</f>
        <v>0</v>
      </c>
      <c r="G595" s="289"/>
      <c r="H595" s="160">
        <f t="shared" si="169"/>
        <v>14310</v>
      </c>
      <c r="I595" s="211">
        <f>SUM(I596:I612)</f>
        <v>0</v>
      </c>
      <c r="J595" s="178">
        <v>-500</v>
      </c>
      <c r="L595" s="183">
        <f>+L596+L597+L598+L599+L607+L608+L610+L611+L612</f>
        <v>13810</v>
      </c>
      <c r="M595" s="183">
        <f>+M596+M597+M598+M599+M607+M608+M609+M610+M611+M612</f>
        <v>10995.21</v>
      </c>
      <c r="N595" s="376">
        <f>+N596+N597+N598+N599+N607+N608+N610+N611+N612</f>
        <v>14310</v>
      </c>
      <c r="O595" s="227">
        <f t="shared" ref="O595" si="181">+O596+O597+O598+O599+O607+O608+O610+O611+O612</f>
        <v>-500</v>
      </c>
      <c r="P595" s="227">
        <f t="shared" si="180"/>
        <v>13810</v>
      </c>
      <c r="Q595" s="174"/>
      <c r="R595" s="158"/>
      <c r="S595" s="158"/>
      <c r="T595" s="158"/>
      <c r="U595" s="158"/>
      <c r="V595" s="158"/>
      <c r="W595" s="158"/>
    </row>
    <row r="596" spans="1:23" ht="12.9" customHeight="1" x14ac:dyDescent="0.25">
      <c r="A596" s="44"/>
      <c r="B596" s="45">
        <v>5500</v>
      </c>
      <c r="C596" s="46" t="s">
        <v>162</v>
      </c>
      <c r="D596" s="20">
        <v>1567</v>
      </c>
      <c r="E596" s="160">
        <v>1600</v>
      </c>
      <c r="F596" s="20"/>
      <c r="G596" s="289"/>
      <c r="H596" s="160">
        <f t="shared" si="169"/>
        <v>1600</v>
      </c>
      <c r="I596" s="213"/>
      <c r="J596" s="161"/>
      <c r="K596" s="161"/>
      <c r="L596" s="161">
        <v>1600</v>
      </c>
      <c r="M596" s="161">
        <v>1478</v>
      </c>
      <c r="N596" s="377">
        <v>1600</v>
      </c>
      <c r="O596" s="228"/>
      <c r="P596" s="229">
        <f t="shared" si="180"/>
        <v>1600</v>
      </c>
      <c r="Q596" s="174"/>
      <c r="R596" s="158"/>
      <c r="S596" s="158"/>
      <c r="T596" s="158"/>
      <c r="U596" s="158"/>
      <c r="V596" s="158"/>
      <c r="W596" s="158"/>
    </row>
    <row r="597" spans="1:23" ht="13.5" customHeight="1" x14ac:dyDescent="0.25">
      <c r="A597" s="44"/>
      <c r="B597" s="45">
        <v>5503</v>
      </c>
      <c r="C597" s="46" t="s">
        <v>153</v>
      </c>
      <c r="D597" s="20">
        <v>40</v>
      </c>
      <c r="E597" s="160"/>
      <c r="F597" s="20"/>
      <c r="G597" s="289"/>
      <c r="H597" s="160">
        <f t="shared" si="169"/>
        <v>0</v>
      </c>
      <c r="I597" s="213"/>
      <c r="J597" s="161"/>
      <c r="K597" s="161"/>
      <c r="L597" s="161"/>
      <c r="M597" s="161"/>
      <c r="N597" s="377">
        <v>0</v>
      </c>
      <c r="O597" s="228"/>
      <c r="P597" s="229">
        <f t="shared" si="180"/>
        <v>0</v>
      </c>
      <c r="Q597" s="174"/>
      <c r="R597" s="158"/>
      <c r="S597" s="158"/>
      <c r="T597" s="158"/>
      <c r="U597" s="158"/>
      <c r="V597" s="158"/>
      <c r="W597" s="158"/>
    </row>
    <row r="598" spans="1:23" ht="13.5" customHeight="1" x14ac:dyDescent="0.25">
      <c r="A598" s="44"/>
      <c r="B598" s="45">
        <v>5504</v>
      </c>
      <c r="C598" s="46" t="s">
        <v>165</v>
      </c>
      <c r="D598" s="20">
        <v>343</v>
      </c>
      <c r="E598" s="160">
        <v>500</v>
      </c>
      <c r="F598" s="20"/>
      <c r="G598" s="289"/>
      <c r="H598" s="160">
        <f t="shared" si="169"/>
        <v>500</v>
      </c>
      <c r="I598" s="213"/>
      <c r="J598" s="161"/>
      <c r="K598" s="161"/>
      <c r="L598" s="161">
        <v>500</v>
      </c>
      <c r="M598" s="161">
        <v>499</v>
      </c>
      <c r="N598" s="378">
        <v>500</v>
      </c>
      <c r="O598" s="232"/>
      <c r="P598" s="229">
        <f t="shared" si="180"/>
        <v>500</v>
      </c>
      <c r="Q598" s="174"/>
      <c r="R598" s="158"/>
      <c r="S598" s="158"/>
      <c r="T598" s="158"/>
      <c r="U598" s="158"/>
      <c r="V598" s="158"/>
      <c r="W598" s="158"/>
    </row>
    <row r="599" spans="1:23" ht="13.5" customHeight="1" x14ac:dyDescent="0.25">
      <c r="A599" s="44"/>
      <c r="B599" s="45">
        <v>5511</v>
      </c>
      <c r="C599" s="46" t="s">
        <v>274</v>
      </c>
      <c r="D599" s="20">
        <f>SUM(D600:D606)</f>
        <v>5356</v>
      </c>
      <c r="E599" s="160">
        <f>SUM(E600:E606)</f>
        <v>6140</v>
      </c>
      <c r="F599" s="20"/>
      <c r="G599" s="289"/>
      <c r="H599" s="160">
        <f t="shared" si="169"/>
        <v>6140</v>
      </c>
      <c r="I599" s="213"/>
      <c r="J599" s="161">
        <f>SUM(J600:J606)</f>
        <v>0</v>
      </c>
      <c r="K599" s="161"/>
      <c r="L599" s="161">
        <v>6140</v>
      </c>
      <c r="M599" s="161">
        <v>4360.4799999999996</v>
      </c>
      <c r="N599" s="384">
        <f>SUM(N600:N606)</f>
        <v>6140</v>
      </c>
      <c r="O599" s="229"/>
      <c r="P599" s="229">
        <f t="shared" si="180"/>
        <v>6140</v>
      </c>
      <c r="Q599" s="174"/>
      <c r="R599" s="158"/>
      <c r="S599" s="158"/>
      <c r="T599" s="158"/>
      <c r="U599" s="158"/>
      <c r="V599" s="158"/>
      <c r="W599" s="158"/>
    </row>
    <row r="600" spans="1:23" ht="13.5" customHeight="1" x14ac:dyDescent="0.3">
      <c r="A600" s="44"/>
      <c r="B600" s="45"/>
      <c r="C600" s="106" t="s">
        <v>167</v>
      </c>
      <c r="D600" s="107">
        <v>4587</v>
      </c>
      <c r="E600" s="179">
        <v>4200</v>
      </c>
      <c r="F600" s="20"/>
      <c r="G600" s="289"/>
      <c r="H600" s="179">
        <f t="shared" si="169"/>
        <v>4200</v>
      </c>
      <c r="I600" s="295"/>
      <c r="J600" s="210"/>
      <c r="K600" s="210"/>
      <c r="L600" s="210">
        <v>0</v>
      </c>
      <c r="M600" s="210">
        <v>3037.08</v>
      </c>
      <c r="N600" s="381">
        <v>4200</v>
      </c>
      <c r="O600" s="393"/>
      <c r="P600" s="246">
        <f t="shared" si="180"/>
        <v>4200</v>
      </c>
      <c r="Q600" s="174"/>
      <c r="R600" s="158"/>
      <c r="S600" s="158"/>
      <c r="T600" s="158"/>
      <c r="U600" s="158"/>
      <c r="V600" s="158"/>
      <c r="W600" s="158"/>
    </row>
    <row r="601" spans="1:23" ht="13.5" customHeight="1" x14ac:dyDescent="0.3">
      <c r="A601" s="44"/>
      <c r="B601" s="45"/>
      <c r="C601" s="106" t="s">
        <v>168</v>
      </c>
      <c r="D601" s="107">
        <v>234</v>
      </c>
      <c r="E601" s="179">
        <v>350</v>
      </c>
      <c r="F601" s="20"/>
      <c r="G601" s="289"/>
      <c r="H601" s="179">
        <f t="shared" si="169"/>
        <v>350</v>
      </c>
      <c r="I601" s="295"/>
      <c r="J601" s="210"/>
      <c r="K601" s="210"/>
      <c r="L601" s="210">
        <v>0</v>
      </c>
      <c r="M601" s="210">
        <v>189.63</v>
      </c>
      <c r="N601" s="381">
        <v>350</v>
      </c>
      <c r="O601" s="393"/>
      <c r="P601" s="246">
        <f t="shared" si="180"/>
        <v>350</v>
      </c>
      <c r="Q601" s="174"/>
      <c r="R601" s="158"/>
      <c r="S601" s="158"/>
      <c r="T601" s="158"/>
      <c r="U601" s="158"/>
      <c r="V601" s="158"/>
      <c r="W601" s="158"/>
    </row>
    <row r="602" spans="1:23" ht="13.5" customHeight="1" x14ac:dyDescent="0.3">
      <c r="A602" s="44"/>
      <c r="B602" s="45"/>
      <c r="C602" s="106" t="s">
        <v>169</v>
      </c>
      <c r="D602" s="107">
        <v>27</v>
      </c>
      <c r="E602" s="179">
        <v>50</v>
      </c>
      <c r="F602" s="20"/>
      <c r="G602" s="289"/>
      <c r="H602" s="179">
        <f t="shared" si="169"/>
        <v>50</v>
      </c>
      <c r="I602" s="295"/>
      <c r="J602" s="210"/>
      <c r="K602" s="210"/>
      <c r="L602" s="210">
        <v>0</v>
      </c>
      <c r="M602" s="210">
        <v>26.48</v>
      </c>
      <c r="N602" s="381">
        <v>50</v>
      </c>
      <c r="O602" s="393"/>
      <c r="P602" s="246">
        <f t="shared" si="180"/>
        <v>50</v>
      </c>
      <c r="Q602" s="174"/>
      <c r="R602" s="158"/>
      <c r="S602" s="158"/>
      <c r="T602" s="158"/>
      <c r="U602" s="158"/>
      <c r="V602" s="158"/>
      <c r="W602" s="158"/>
    </row>
    <row r="603" spans="1:23" ht="13.5" customHeight="1" x14ac:dyDescent="0.3">
      <c r="A603" s="44"/>
      <c r="B603" s="45"/>
      <c r="C603" s="106" t="s">
        <v>170</v>
      </c>
      <c r="D603" s="107">
        <v>249</v>
      </c>
      <c r="E603" s="179">
        <v>250</v>
      </c>
      <c r="F603" s="20"/>
      <c r="G603" s="289"/>
      <c r="H603" s="179">
        <f t="shared" si="169"/>
        <v>250</v>
      </c>
      <c r="I603" s="295"/>
      <c r="J603" s="210"/>
      <c r="K603" s="210"/>
      <c r="L603" s="210">
        <v>0</v>
      </c>
      <c r="M603" s="210">
        <v>390.13</v>
      </c>
      <c r="N603" s="381">
        <v>250</v>
      </c>
      <c r="O603" s="393"/>
      <c r="P603" s="246">
        <f t="shared" si="180"/>
        <v>250</v>
      </c>
      <c r="Q603" s="174"/>
      <c r="R603" s="158"/>
      <c r="S603" s="158"/>
      <c r="T603" s="158"/>
      <c r="U603" s="158"/>
      <c r="V603" s="158"/>
      <c r="W603" s="158"/>
    </row>
    <row r="604" spans="1:23" ht="13.5" customHeight="1" x14ac:dyDescent="0.3">
      <c r="A604" s="44"/>
      <c r="B604" s="45"/>
      <c r="C604" s="106" t="s">
        <v>171</v>
      </c>
      <c r="D604" s="107">
        <v>120</v>
      </c>
      <c r="E604" s="179">
        <v>150</v>
      </c>
      <c r="F604" s="20"/>
      <c r="G604" s="289"/>
      <c r="H604" s="179">
        <f t="shared" si="169"/>
        <v>150</v>
      </c>
      <c r="I604" s="295"/>
      <c r="J604" s="210"/>
      <c r="K604" s="210"/>
      <c r="L604" s="210">
        <v>0</v>
      </c>
      <c r="M604" s="210">
        <v>33.54</v>
      </c>
      <c r="N604" s="381">
        <v>150</v>
      </c>
      <c r="O604" s="393"/>
      <c r="P604" s="246">
        <f t="shared" si="180"/>
        <v>150</v>
      </c>
      <c r="Q604" s="174"/>
      <c r="R604" s="158"/>
      <c r="S604" s="158"/>
      <c r="T604" s="158"/>
      <c r="U604" s="158"/>
      <c r="V604" s="158"/>
      <c r="W604" s="158"/>
    </row>
    <row r="605" spans="1:23" ht="13.5" customHeight="1" x14ac:dyDescent="0.3">
      <c r="A605" s="44"/>
      <c r="B605" s="45"/>
      <c r="C605" s="106" t="s">
        <v>334</v>
      </c>
      <c r="D605" s="107"/>
      <c r="E605" s="179">
        <v>1000</v>
      </c>
      <c r="F605" s="20"/>
      <c r="G605" s="289"/>
      <c r="H605" s="179">
        <f t="shared" si="169"/>
        <v>1000</v>
      </c>
      <c r="I605" s="295"/>
      <c r="J605" s="210"/>
      <c r="K605" s="210"/>
      <c r="L605" s="210">
        <v>0</v>
      </c>
      <c r="M605" s="210">
        <v>544.69000000000005</v>
      </c>
      <c r="N605" s="381">
        <v>1000</v>
      </c>
      <c r="O605" s="393"/>
      <c r="P605" s="246">
        <f t="shared" si="180"/>
        <v>1000</v>
      </c>
      <c r="Q605" s="174"/>
      <c r="R605" s="158"/>
      <c r="S605" s="158"/>
      <c r="T605" s="158"/>
      <c r="U605" s="158"/>
      <c r="V605" s="158"/>
      <c r="W605" s="158"/>
    </row>
    <row r="606" spans="1:23" ht="13.5" customHeight="1" x14ac:dyDescent="0.3">
      <c r="A606" s="44"/>
      <c r="B606" s="45"/>
      <c r="C606" s="106" t="s">
        <v>174</v>
      </c>
      <c r="D606" s="107">
        <v>139</v>
      </c>
      <c r="E606" s="179">
        <v>140</v>
      </c>
      <c r="F606" s="20"/>
      <c r="G606" s="289"/>
      <c r="H606" s="179">
        <f t="shared" si="169"/>
        <v>140</v>
      </c>
      <c r="I606" s="295"/>
      <c r="J606" s="210"/>
      <c r="K606" s="210"/>
      <c r="L606" s="210">
        <v>0</v>
      </c>
      <c r="M606" s="210">
        <v>138.93</v>
      </c>
      <c r="N606" s="381">
        <v>140</v>
      </c>
      <c r="O606" s="393"/>
      <c r="P606" s="246">
        <f t="shared" si="180"/>
        <v>140</v>
      </c>
      <c r="Q606" s="174"/>
      <c r="R606" s="158"/>
      <c r="S606" s="158"/>
      <c r="T606" s="158"/>
      <c r="U606" s="158"/>
      <c r="V606" s="158"/>
      <c r="W606" s="158"/>
    </row>
    <row r="607" spans="1:23" ht="13.5" customHeight="1" x14ac:dyDescent="0.25">
      <c r="A607" s="44"/>
      <c r="B607" s="45">
        <v>5513</v>
      </c>
      <c r="C607" s="46" t="s">
        <v>345</v>
      </c>
      <c r="D607" s="20">
        <v>67</v>
      </c>
      <c r="E607" s="160">
        <v>500</v>
      </c>
      <c r="F607" s="20"/>
      <c r="G607" s="289"/>
      <c r="H607" s="160">
        <f t="shared" si="169"/>
        <v>500</v>
      </c>
      <c r="I607" s="213"/>
      <c r="J607" s="161">
        <v>-500</v>
      </c>
      <c r="K607" s="161"/>
      <c r="L607" s="161"/>
      <c r="M607" s="161"/>
      <c r="N607" s="378">
        <v>500</v>
      </c>
      <c r="O607" s="232"/>
      <c r="P607" s="229">
        <f t="shared" si="180"/>
        <v>500</v>
      </c>
      <c r="Q607" s="174"/>
      <c r="R607" s="158"/>
      <c r="S607" s="158"/>
      <c r="T607" s="158"/>
      <c r="U607" s="158"/>
      <c r="V607" s="158"/>
    </row>
    <row r="608" spans="1:23" ht="12.9" customHeight="1" x14ac:dyDescent="0.25">
      <c r="A608" s="44"/>
      <c r="B608" s="45">
        <v>5514</v>
      </c>
      <c r="C608" s="46" t="s">
        <v>158</v>
      </c>
      <c r="D608" s="20">
        <v>1083</v>
      </c>
      <c r="E608" s="160">
        <v>1500</v>
      </c>
      <c r="F608" s="20"/>
      <c r="G608" s="289"/>
      <c r="H608" s="160">
        <f t="shared" si="169"/>
        <v>1500</v>
      </c>
      <c r="I608" s="213"/>
      <c r="J608" s="161"/>
      <c r="K608" s="161"/>
      <c r="L608" s="161">
        <v>1500</v>
      </c>
      <c r="M608" s="161">
        <v>904.73</v>
      </c>
      <c r="N608" s="378">
        <v>1500</v>
      </c>
      <c r="O608" s="232">
        <v>-500</v>
      </c>
      <c r="P608" s="229">
        <f t="shared" si="180"/>
        <v>1000</v>
      </c>
      <c r="Q608" s="174"/>
      <c r="R608" s="158"/>
      <c r="S608" s="158"/>
      <c r="T608" s="158"/>
      <c r="U608" s="158"/>
      <c r="V608" s="158"/>
    </row>
    <row r="609" spans="1:22" ht="12.9" customHeight="1" x14ac:dyDescent="0.25">
      <c r="A609" s="44"/>
      <c r="B609" s="45">
        <v>5515</v>
      </c>
      <c r="C609" s="46" t="s">
        <v>180</v>
      </c>
      <c r="D609" s="20"/>
      <c r="E609" s="160"/>
      <c r="F609" s="20"/>
      <c r="G609" s="289"/>
      <c r="H609" s="160"/>
      <c r="I609" s="213"/>
      <c r="J609" s="161"/>
      <c r="K609" s="161"/>
      <c r="L609" s="161"/>
      <c r="M609" s="161">
        <v>65</v>
      </c>
      <c r="N609" s="378"/>
      <c r="O609" s="232"/>
      <c r="P609" s="229">
        <f t="shared" si="180"/>
        <v>0</v>
      </c>
      <c r="Q609" s="174"/>
      <c r="R609" s="158"/>
      <c r="S609" s="158"/>
      <c r="T609" s="158"/>
      <c r="U609" s="158"/>
      <c r="V609" s="158"/>
    </row>
    <row r="610" spans="1:22" ht="13.35" customHeight="1" x14ac:dyDescent="0.25">
      <c r="A610" s="44"/>
      <c r="B610" s="45">
        <v>5522</v>
      </c>
      <c r="C610" s="46" t="s">
        <v>184</v>
      </c>
      <c r="D610" s="20"/>
      <c r="E610" s="160">
        <v>70</v>
      </c>
      <c r="F610" s="20"/>
      <c r="G610" s="289"/>
      <c r="H610" s="160">
        <f t="shared" si="169"/>
        <v>70</v>
      </c>
      <c r="I610" s="213"/>
      <c r="J610" s="161"/>
      <c r="K610" s="161"/>
      <c r="L610" s="161">
        <v>70</v>
      </c>
      <c r="M610" s="161">
        <v>83</v>
      </c>
      <c r="N610" s="378">
        <v>70</v>
      </c>
      <c r="O610" s="232"/>
      <c r="P610" s="229">
        <f t="shared" si="180"/>
        <v>70</v>
      </c>
      <c r="Q610" s="174"/>
      <c r="R610" s="158"/>
      <c r="S610" s="158"/>
      <c r="T610" s="158"/>
      <c r="U610" s="158"/>
      <c r="V610" s="158"/>
    </row>
    <row r="611" spans="1:22" ht="13.5" customHeight="1" x14ac:dyDescent="0.25">
      <c r="A611" s="44"/>
      <c r="B611" s="45">
        <v>5523</v>
      </c>
      <c r="C611" s="46" t="s">
        <v>330</v>
      </c>
      <c r="D611" s="20">
        <v>3817</v>
      </c>
      <c r="E611" s="160">
        <v>3500</v>
      </c>
      <c r="F611" s="20"/>
      <c r="G611" s="289"/>
      <c r="H611" s="160">
        <f t="shared" si="169"/>
        <v>3500</v>
      </c>
      <c r="I611" s="213"/>
      <c r="J611" s="161"/>
      <c r="K611" s="161"/>
      <c r="L611" s="161">
        <v>3500</v>
      </c>
      <c r="M611" s="161">
        <v>3283</v>
      </c>
      <c r="N611" s="378">
        <v>3500</v>
      </c>
      <c r="O611" s="232"/>
      <c r="P611" s="229">
        <f t="shared" si="180"/>
        <v>3500</v>
      </c>
      <c r="Q611" s="174"/>
      <c r="R611" s="158"/>
      <c r="S611" s="158"/>
      <c r="T611" s="158"/>
      <c r="U611" s="158"/>
      <c r="V611" s="158"/>
    </row>
    <row r="612" spans="1:22" ht="13.5" customHeight="1" x14ac:dyDescent="0.25">
      <c r="A612" s="44"/>
      <c r="B612" s="45">
        <v>5525</v>
      </c>
      <c r="C612" s="46" t="s">
        <v>186</v>
      </c>
      <c r="D612" s="20">
        <v>1137</v>
      </c>
      <c r="E612" s="160">
        <v>500</v>
      </c>
      <c r="F612" s="20"/>
      <c r="G612" s="289"/>
      <c r="H612" s="160">
        <f t="shared" si="169"/>
        <v>500</v>
      </c>
      <c r="I612" s="213"/>
      <c r="J612" s="161"/>
      <c r="K612" s="161"/>
      <c r="L612" s="161">
        <v>500</v>
      </c>
      <c r="M612" s="161">
        <v>322</v>
      </c>
      <c r="N612" s="378">
        <v>500</v>
      </c>
      <c r="O612" s="232"/>
      <c r="P612" s="229">
        <f t="shared" si="180"/>
        <v>500</v>
      </c>
      <c r="Q612" s="174"/>
      <c r="R612" s="158"/>
      <c r="S612" s="158"/>
      <c r="T612" s="158"/>
      <c r="U612" s="158"/>
      <c r="V612" s="158"/>
    </row>
    <row r="613" spans="1:22" ht="13.5" customHeight="1" x14ac:dyDescent="0.25">
      <c r="A613" s="69" t="s">
        <v>351</v>
      </c>
      <c r="B613" s="70"/>
      <c r="C613" s="71" t="s">
        <v>352</v>
      </c>
      <c r="D613" s="81">
        <f>+D614+D615</f>
        <v>28569</v>
      </c>
      <c r="E613" s="81">
        <f>+E614+E615</f>
        <v>31400</v>
      </c>
      <c r="F613" s="81">
        <f t="shared" ref="F613:I613" si="182">+F614+F615</f>
        <v>0</v>
      </c>
      <c r="G613" s="77">
        <f t="shared" si="182"/>
        <v>0</v>
      </c>
      <c r="H613" s="81">
        <f t="shared" si="182"/>
        <v>34610</v>
      </c>
      <c r="I613" s="254">
        <f t="shared" si="182"/>
        <v>3210</v>
      </c>
      <c r="J613" s="77">
        <f>+J614+J615</f>
        <v>-1450</v>
      </c>
      <c r="K613" s="77">
        <f t="shared" ref="K613:M613" si="183">+K614+K615</f>
        <v>0</v>
      </c>
      <c r="L613" s="77">
        <f t="shared" si="183"/>
        <v>33160</v>
      </c>
      <c r="M613" s="77">
        <f t="shared" si="183"/>
        <v>28712.870000000003</v>
      </c>
      <c r="N613" s="374">
        <f>+N614+N615</f>
        <v>33450</v>
      </c>
      <c r="O613" s="80">
        <f t="shared" ref="O613" si="184">+O614+O615</f>
        <v>-500</v>
      </c>
      <c r="P613" s="80">
        <f>+O613+N613</f>
        <v>32950</v>
      </c>
      <c r="Q613" s="174"/>
      <c r="R613" s="158"/>
      <c r="S613" s="158"/>
      <c r="T613" s="158"/>
      <c r="U613" s="158"/>
      <c r="V613" s="158"/>
    </row>
    <row r="614" spans="1:22" ht="13.5" customHeight="1" x14ac:dyDescent="0.25">
      <c r="A614" s="101"/>
      <c r="B614" s="90" t="s">
        <v>147</v>
      </c>
      <c r="C614" s="91" t="s">
        <v>148</v>
      </c>
      <c r="D614" s="19">
        <v>20146</v>
      </c>
      <c r="E614" s="156">
        <v>22000</v>
      </c>
      <c r="F614" s="21"/>
      <c r="G614" s="289"/>
      <c r="H614" s="276">
        <f t="shared" si="169"/>
        <v>25210</v>
      </c>
      <c r="I614" s="211">
        <v>3210</v>
      </c>
      <c r="J614" s="190">
        <v>-500</v>
      </c>
      <c r="K614" s="190"/>
      <c r="L614" s="190">
        <v>24710</v>
      </c>
      <c r="M614" s="190">
        <v>21791.22</v>
      </c>
      <c r="N614" s="377">
        <v>25210</v>
      </c>
      <c r="O614" s="228">
        <v>0</v>
      </c>
      <c r="P614" s="227">
        <f t="shared" ref="P614:P624" si="185">+O614+N614</f>
        <v>25210</v>
      </c>
      <c r="Q614" s="174"/>
      <c r="R614" s="158"/>
      <c r="S614" s="158"/>
      <c r="T614" s="158"/>
      <c r="U614" s="158"/>
      <c r="V614" s="158"/>
    </row>
    <row r="615" spans="1:22" ht="13.5" customHeight="1" x14ac:dyDescent="0.25">
      <c r="A615" s="44"/>
      <c r="B615" s="51" t="s">
        <v>149</v>
      </c>
      <c r="C615" s="52" t="s">
        <v>150</v>
      </c>
      <c r="D615" s="21">
        <f>SUM(D616:D624)</f>
        <v>8423</v>
      </c>
      <c r="E615" s="156">
        <f>+E616+E618+E619+E620+E621+E622+E623+E624</f>
        <v>9400</v>
      </c>
      <c r="F615" s="21">
        <f>+F616+F618+F619+F620+F621+F622+F623+F624</f>
        <v>0</v>
      </c>
      <c r="G615" s="289"/>
      <c r="H615" s="160">
        <f t="shared" si="169"/>
        <v>9400</v>
      </c>
      <c r="I615" s="211">
        <f>+I616+I618+I619+I620+I621+I622+I623+I624</f>
        <v>0</v>
      </c>
      <c r="J615" s="190">
        <f>+J616+J618+J619+J620+J621+J622+J623+J624</f>
        <v>-950</v>
      </c>
      <c r="K615" s="190">
        <f t="shared" ref="K615:M615" si="186">+K616+K618+K619+K620+K621+K622+K623+K624</f>
        <v>0</v>
      </c>
      <c r="L615" s="190">
        <f t="shared" si="186"/>
        <v>8450</v>
      </c>
      <c r="M615" s="190">
        <f t="shared" si="186"/>
        <v>6921.65</v>
      </c>
      <c r="N615" s="376">
        <f>+N616+N618+N619+N620+N621+N622+N623+N624</f>
        <v>8240</v>
      </c>
      <c r="O615" s="227">
        <f t="shared" ref="O615" si="187">+O616+O618+O619+O620+O621+O622+O623+O624</f>
        <v>-500</v>
      </c>
      <c r="P615" s="227">
        <f t="shared" si="185"/>
        <v>7740</v>
      </c>
      <c r="Q615" s="174"/>
      <c r="R615" s="158"/>
      <c r="S615" s="158"/>
      <c r="T615" s="158"/>
      <c r="U615" s="158"/>
      <c r="V615" s="158"/>
    </row>
    <row r="616" spans="1:22" ht="13.5" customHeight="1" x14ac:dyDescent="0.25">
      <c r="A616" s="44"/>
      <c r="B616" s="45">
        <v>5500</v>
      </c>
      <c r="C616" s="46" t="s">
        <v>225</v>
      </c>
      <c r="D616" s="20">
        <v>1944</v>
      </c>
      <c r="E616" s="160">
        <v>2080</v>
      </c>
      <c r="F616" s="20"/>
      <c r="G616" s="289"/>
      <c r="H616" s="160">
        <f t="shared" si="169"/>
        <v>2080</v>
      </c>
      <c r="I616" s="213"/>
      <c r="J616" s="161">
        <v>-400</v>
      </c>
      <c r="K616" s="161"/>
      <c r="L616" s="161">
        <v>1680</v>
      </c>
      <c r="M616" s="161">
        <v>1457</v>
      </c>
      <c r="N616" s="378">
        <v>1650</v>
      </c>
      <c r="O616" s="232"/>
      <c r="P616" s="229">
        <f t="shared" si="185"/>
        <v>1650</v>
      </c>
      <c r="Q616" s="174"/>
      <c r="R616" s="158"/>
      <c r="S616" s="158"/>
      <c r="T616" s="158"/>
      <c r="U616" s="158"/>
      <c r="V616" s="158"/>
    </row>
    <row r="617" spans="1:22" ht="13.5" customHeight="1" x14ac:dyDescent="0.25">
      <c r="A617" s="44"/>
      <c r="B617" s="45">
        <v>5503</v>
      </c>
      <c r="C617" s="46" t="s">
        <v>153</v>
      </c>
      <c r="D617" s="20">
        <v>40</v>
      </c>
      <c r="E617" s="160"/>
      <c r="F617" s="20"/>
      <c r="G617" s="289"/>
      <c r="H617" s="160">
        <f t="shared" si="169"/>
        <v>0</v>
      </c>
      <c r="I617" s="213"/>
      <c r="J617" s="161"/>
      <c r="K617" s="161"/>
      <c r="L617" s="161"/>
      <c r="M617" s="161"/>
      <c r="N617" s="378"/>
      <c r="O617" s="232"/>
      <c r="P617" s="229">
        <f t="shared" si="185"/>
        <v>0</v>
      </c>
      <c r="Q617" s="174"/>
      <c r="R617" s="158"/>
      <c r="S617" s="158"/>
      <c r="T617" s="158"/>
      <c r="U617" s="158"/>
      <c r="V617" s="158"/>
    </row>
    <row r="618" spans="1:22" ht="13.5" customHeight="1" x14ac:dyDescent="0.25">
      <c r="A618" s="44"/>
      <c r="B618" s="45">
        <v>5504</v>
      </c>
      <c r="C618" s="46" t="s">
        <v>165</v>
      </c>
      <c r="D618" s="20">
        <v>160</v>
      </c>
      <c r="E618" s="160">
        <v>600</v>
      </c>
      <c r="F618" s="20"/>
      <c r="G618" s="289"/>
      <c r="H618" s="160">
        <f t="shared" si="169"/>
        <v>600</v>
      </c>
      <c r="I618" s="213"/>
      <c r="J618" s="161">
        <v>-450</v>
      </c>
      <c r="K618" s="161"/>
      <c r="L618" s="161">
        <v>150</v>
      </c>
      <c r="M618" s="161">
        <v>68</v>
      </c>
      <c r="N618" s="378">
        <v>300</v>
      </c>
      <c r="O618" s="232"/>
      <c r="P618" s="229">
        <f t="shared" si="185"/>
        <v>300</v>
      </c>
      <c r="Q618" s="174"/>
      <c r="R618" s="158"/>
      <c r="S618" s="158"/>
      <c r="T618" s="158"/>
      <c r="U618" s="158"/>
      <c r="V618" s="158"/>
    </row>
    <row r="619" spans="1:22" ht="13.5" customHeight="1" x14ac:dyDescent="0.25">
      <c r="A619" s="44"/>
      <c r="B619" s="45">
        <v>5511</v>
      </c>
      <c r="C619" s="46" t="s">
        <v>274</v>
      </c>
      <c r="D619" s="20">
        <v>30</v>
      </c>
      <c r="E619" s="160">
        <v>100</v>
      </c>
      <c r="F619" s="20"/>
      <c r="G619" s="289"/>
      <c r="H619" s="160">
        <f t="shared" si="169"/>
        <v>100</v>
      </c>
      <c r="I619" s="213"/>
      <c r="J619" s="161"/>
      <c r="K619" s="161"/>
      <c r="L619" s="161">
        <v>100</v>
      </c>
      <c r="M619" s="161">
        <v>36</v>
      </c>
      <c r="N619" s="378">
        <v>100</v>
      </c>
      <c r="O619" s="232"/>
      <c r="P619" s="229">
        <f t="shared" si="185"/>
        <v>100</v>
      </c>
      <c r="Q619" s="174"/>
      <c r="R619" s="158"/>
      <c r="S619" s="158"/>
      <c r="T619" s="158"/>
      <c r="U619" s="158"/>
      <c r="V619" s="158"/>
    </row>
    <row r="620" spans="1:22" ht="13.5" customHeight="1" x14ac:dyDescent="0.25">
      <c r="A620" s="44"/>
      <c r="B620" s="45">
        <v>5514</v>
      </c>
      <c r="C620" s="46" t="s">
        <v>353</v>
      </c>
      <c r="D620" s="20">
        <v>2446</v>
      </c>
      <c r="E620" s="160">
        <v>2300</v>
      </c>
      <c r="F620" s="20"/>
      <c r="G620" s="289"/>
      <c r="H620" s="160">
        <f t="shared" si="169"/>
        <v>2300</v>
      </c>
      <c r="I620" s="213"/>
      <c r="J620" s="161"/>
      <c r="K620" s="161"/>
      <c r="L620" s="161">
        <v>2300</v>
      </c>
      <c r="M620" s="161">
        <v>1111.7</v>
      </c>
      <c r="N620" s="378">
        <v>1800</v>
      </c>
      <c r="O620" s="232">
        <v>-500</v>
      </c>
      <c r="P620" s="229">
        <f t="shared" si="185"/>
        <v>1300</v>
      </c>
      <c r="Q620" s="174"/>
      <c r="R620" s="158"/>
      <c r="S620" s="158"/>
      <c r="T620" s="158"/>
      <c r="U620" s="158"/>
      <c r="V620" s="158"/>
    </row>
    <row r="621" spans="1:22" ht="13.5" customHeight="1" x14ac:dyDescent="0.25">
      <c r="A621" s="44"/>
      <c r="B621" s="45">
        <v>5515</v>
      </c>
      <c r="C621" s="46" t="s">
        <v>354</v>
      </c>
      <c r="D621" s="20"/>
      <c r="E621" s="160">
        <v>100</v>
      </c>
      <c r="F621" s="20"/>
      <c r="G621" s="289"/>
      <c r="H621" s="160">
        <f t="shared" si="169"/>
        <v>100</v>
      </c>
      <c r="I621" s="213"/>
      <c r="J621" s="161">
        <v>0</v>
      </c>
      <c r="K621" s="161"/>
      <c r="L621" s="161">
        <v>100</v>
      </c>
      <c r="M621" s="161">
        <v>796.01</v>
      </c>
      <c r="N621" s="378">
        <v>200</v>
      </c>
      <c r="O621" s="232"/>
      <c r="P621" s="229">
        <f t="shared" si="185"/>
        <v>200</v>
      </c>
      <c r="Q621" s="174"/>
      <c r="R621" s="158"/>
      <c r="S621" s="158"/>
      <c r="T621" s="158"/>
      <c r="U621" s="158"/>
      <c r="V621" s="158"/>
    </row>
    <row r="622" spans="1:22" ht="13.5" customHeight="1" x14ac:dyDescent="0.25">
      <c r="A622" s="44"/>
      <c r="B622" s="45">
        <v>5522</v>
      </c>
      <c r="C622" s="46" t="s">
        <v>184</v>
      </c>
      <c r="D622" s="20">
        <v>0</v>
      </c>
      <c r="E622" s="160">
        <v>220</v>
      </c>
      <c r="F622" s="20"/>
      <c r="G622" s="289"/>
      <c r="H622" s="160">
        <f t="shared" si="169"/>
        <v>220</v>
      </c>
      <c r="I622" s="213"/>
      <c r="J622" s="161"/>
      <c r="K622" s="161"/>
      <c r="L622" s="161">
        <v>220</v>
      </c>
      <c r="M622" s="161">
        <v>206</v>
      </c>
      <c r="N622" s="378">
        <v>290</v>
      </c>
      <c r="O622" s="232"/>
      <c r="P622" s="229">
        <f t="shared" si="185"/>
        <v>290</v>
      </c>
      <c r="Q622" s="174"/>
      <c r="R622" s="158"/>
      <c r="S622" s="158"/>
      <c r="T622" s="158"/>
      <c r="U622" s="158"/>
      <c r="V622" s="158"/>
    </row>
    <row r="623" spans="1:22" ht="13.5" customHeight="1" x14ac:dyDescent="0.25">
      <c r="A623" s="44"/>
      <c r="B623" s="45">
        <v>5523</v>
      </c>
      <c r="C623" s="46" t="s">
        <v>330</v>
      </c>
      <c r="D623" s="20">
        <v>3500</v>
      </c>
      <c r="E623" s="160">
        <v>3500</v>
      </c>
      <c r="F623" s="20"/>
      <c r="G623" s="289"/>
      <c r="H623" s="160">
        <f t="shared" si="169"/>
        <v>3500</v>
      </c>
      <c r="I623" s="213"/>
      <c r="J623" s="161"/>
      <c r="K623" s="161"/>
      <c r="L623" s="161">
        <v>3500</v>
      </c>
      <c r="M623" s="161">
        <v>2976.95</v>
      </c>
      <c r="N623" s="378">
        <v>3500</v>
      </c>
      <c r="O623" s="232"/>
      <c r="P623" s="229">
        <f t="shared" si="185"/>
        <v>3500</v>
      </c>
      <c r="Q623" s="174"/>
      <c r="R623" s="158"/>
      <c r="S623" s="158"/>
      <c r="T623" s="158"/>
      <c r="U623" s="158"/>
      <c r="V623" s="158"/>
    </row>
    <row r="624" spans="1:22" ht="13.5" customHeight="1" x14ac:dyDescent="0.25">
      <c r="A624" s="44"/>
      <c r="B624" s="45">
        <v>5525</v>
      </c>
      <c r="C624" s="46" t="s">
        <v>355</v>
      </c>
      <c r="D624" s="20">
        <v>303</v>
      </c>
      <c r="E624" s="160">
        <v>500</v>
      </c>
      <c r="F624" s="20"/>
      <c r="G624" s="289"/>
      <c r="H624" s="160">
        <f t="shared" si="169"/>
        <v>500</v>
      </c>
      <c r="I624" s="213"/>
      <c r="J624" s="161">
        <v>-100</v>
      </c>
      <c r="K624" s="161"/>
      <c r="L624" s="161">
        <v>400</v>
      </c>
      <c r="M624" s="161">
        <v>269.99</v>
      </c>
      <c r="N624" s="378">
        <v>400</v>
      </c>
      <c r="O624" s="232"/>
      <c r="P624" s="229">
        <f t="shared" si="185"/>
        <v>400</v>
      </c>
      <c r="Q624" s="174"/>
      <c r="R624" s="158"/>
      <c r="S624" s="158"/>
      <c r="T624" s="158"/>
      <c r="U624" s="158"/>
      <c r="V624" s="158"/>
    </row>
    <row r="625" spans="1:22" ht="13.5" customHeight="1" x14ac:dyDescent="0.25">
      <c r="A625" s="69" t="s">
        <v>356</v>
      </c>
      <c r="B625" s="70"/>
      <c r="C625" s="95" t="s">
        <v>357</v>
      </c>
      <c r="D625" s="83">
        <f>+D626+D627</f>
        <v>15786</v>
      </c>
      <c r="E625" s="81">
        <f>+E626+E627</f>
        <v>17240</v>
      </c>
      <c r="F625" s="81">
        <f t="shared" ref="F625:I625" si="188">+F626+F627</f>
        <v>0</v>
      </c>
      <c r="G625" s="77">
        <f t="shared" si="188"/>
        <v>0</v>
      </c>
      <c r="H625" s="81">
        <f t="shared" si="188"/>
        <v>18845</v>
      </c>
      <c r="I625" s="254">
        <f t="shared" si="188"/>
        <v>1605</v>
      </c>
      <c r="J625" s="77">
        <f>+J626+J627</f>
        <v>-200</v>
      </c>
      <c r="K625" s="77">
        <f t="shared" ref="K625:M625" si="189">+K626+K627</f>
        <v>0</v>
      </c>
      <c r="L625" s="77">
        <f t="shared" si="189"/>
        <v>18645</v>
      </c>
      <c r="M625" s="77">
        <f t="shared" si="189"/>
        <v>14806.720000000001</v>
      </c>
      <c r="N625" s="379">
        <f>+N626+N627</f>
        <v>19295</v>
      </c>
      <c r="O625" s="231">
        <f t="shared" ref="O625" si="190">+O626+O627</f>
        <v>0</v>
      </c>
      <c r="P625" s="231">
        <f>+O625+N625</f>
        <v>19295</v>
      </c>
      <c r="Q625" s="174"/>
      <c r="R625" s="158"/>
      <c r="S625" s="158"/>
      <c r="T625" s="158"/>
      <c r="U625" s="158"/>
      <c r="V625" s="158"/>
    </row>
    <row r="626" spans="1:22" ht="13.5" customHeight="1" x14ac:dyDescent="0.25">
      <c r="A626" s="44"/>
      <c r="B626" s="51" t="s">
        <v>147</v>
      </c>
      <c r="C626" s="52" t="s">
        <v>148</v>
      </c>
      <c r="D626" s="19">
        <v>9634</v>
      </c>
      <c r="E626" s="156">
        <v>10120</v>
      </c>
      <c r="F626" s="21"/>
      <c r="G626" s="289"/>
      <c r="H626" s="276">
        <f t="shared" si="169"/>
        <v>11725</v>
      </c>
      <c r="I626" s="211">
        <v>1605</v>
      </c>
      <c r="J626" s="190"/>
      <c r="K626" s="190"/>
      <c r="L626" s="190">
        <v>11725</v>
      </c>
      <c r="M626" s="190">
        <v>10286.52</v>
      </c>
      <c r="N626" s="377">
        <v>11725</v>
      </c>
      <c r="O626" s="228">
        <v>0</v>
      </c>
      <c r="P626" s="233">
        <f t="shared" ref="P626:P640" si="191">+O626+N626</f>
        <v>11725</v>
      </c>
      <c r="Q626" s="174"/>
      <c r="R626" s="158"/>
      <c r="S626" s="158"/>
      <c r="T626" s="158"/>
      <c r="U626" s="158"/>
      <c r="V626" s="158"/>
    </row>
    <row r="627" spans="1:22" ht="13.5" customHeight="1" x14ac:dyDescent="0.25">
      <c r="A627" s="44"/>
      <c r="B627" s="51" t="s">
        <v>149</v>
      </c>
      <c r="C627" s="52" t="s">
        <v>150</v>
      </c>
      <c r="D627" s="21">
        <f>+D628+D629+D630+D635+D636+D637+D638+D639+D640</f>
        <v>6152</v>
      </c>
      <c r="E627" s="156">
        <f>+E628+E629+E630+E635+E636+E637+E638+E639+E640</f>
        <v>7120</v>
      </c>
      <c r="F627" s="21">
        <f>+F628+F629+F630+F635+F636+F637+F638+F639+F640</f>
        <v>0</v>
      </c>
      <c r="G627" s="289"/>
      <c r="H627" s="160">
        <f t="shared" si="169"/>
        <v>7120</v>
      </c>
      <c r="I627" s="211">
        <f>+I628+I629+I630+I635+I636+I637+I638+I639+I640</f>
        <v>0</v>
      </c>
      <c r="J627" s="190">
        <f>+J628+J629+J630+J635+J636+J637+J638+J639+J640</f>
        <v>-200</v>
      </c>
      <c r="K627" s="190">
        <f t="shared" ref="K627:M627" si="192">+K628+K629+K630+K635+K636+K637+K638+K639+K640</f>
        <v>0</v>
      </c>
      <c r="L627" s="190">
        <f>+L628+L629+L630+L635+L636+L637+L638+L639+L640</f>
        <v>6920</v>
      </c>
      <c r="M627" s="190">
        <f t="shared" si="192"/>
        <v>4520.2</v>
      </c>
      <c r="N627" s="376">
        <f>+N628+N629+N630+N635+N636+N637+N638+N639+N640</f>
        <v>7570</v>
      </c>
      <c r="O627" s="227">
        <f t="shared" ref="O627" si="193">+O628+O629+O630+O635+O636+O637+O638+O639+O640</f>
        <v>0</v>
      </c>
      <c r="P627" s="233">
        <f t="shared" si="191"/>
        <v>7570</v>
      </c>
      <c r="Q627" s="174"/>
      <c r="R627" s="158"/>
      <c r="S627" s="158"/>
      <c r="T627" s="158"/>
      <c r="U627" s="158"/>
      <c r="V627" s="158"/>
    </row>
    <row r="628" spans="1:22" ht="13.5" customHeight="1" x14ac:dyDescent="0.25">
      <c r="A628" s="44"/>
      <c r="B628" s="45">
        <v>5500</v>
      </c>
      <c r="C628" s="46" t="s">
        <v>225</v>
      </c>
      <c r="D628" s="20">
        <v>1163</v>
      </c>
      <c r="E628" s="160">
        <v>1450</v>
      </c>
      <c r="F628" s="20"/>
      <c r="G628" s="289"/>
      <c r="H628" s="160">
        <f t="shared" si="169"/>
        <v>1450</v>
      </c>
      <c r="I628" s="213"/>
      <c r="J628" s="161">
        <v>-200</v>
      </c>
      <c r="K628" s="161"/>
      <c r="L628" s="161">
        <v>1250</v>
      </c>
      <c r="M628" s="161">
        <v>1236</v>
      </c>
      <c r="N628" s="378">
        <v>1500</v>
      </c>
      <c r="O628" s="232"/>
      <c r="P628" s="233">
        <f t="shared" si="191"/>
        <v>1500</v>
      </c>
      <c r="Q628" s="174"/>
      <c r="R628" s="158"/>
      <c r="S628" s="158"/>
      <c r="T628" s="158"/>
      <c r="U628" s="158"/>
      <c r="V628" s="158"/>
    </row>
    <row r="629" spans="1:22" ht="13.5" customHeight="1" x14ac:dyDescent="0.25">
      <c r="A629" s="44"/>
      <c r="B629" s="45">
        <v>5504</v>
      </c>
      <c r="C629" s="46" t="s">
        <v>165</v>
      </c>
      <c r="D629" s="20">
        <v>23</v>
      </c>
      <c r="E629" s="160">
        <v>100</v>
      </c>
      <c r="F629" s="20"/>
      <c r="G629" s="289"/>
      <c r="H629" s="160">
        <f t="shared" si="169"/>
        <v>100</v>
      </c>
      <c r="I629" s="213"/>
      <c r="J629" s="161"/>
      <c r="K629" s="161"/>
      <c r="L629" s="161">
        <v>100</v>
      </c>
      <c r="M629" s="161">
        <v>4.2</v>
      </c>
      <c r="N629" s="378">
        <v>50</v>
      </c>
      <c r="O629" s="232"/>
      <c r="P629" s="394">
        <f t="shared" si="191"/>
        <v>50</v>
      </c>
      <c r="Q629" s="174"/>
      <c r="R629" s="158"/>
      <c r="S629" s="158"/>
      <c r="T629" s="158"/>
      <c r="U629" s="158"/>
      <c r="V629" s="158"/>
    </row>
    <row r="630" spans="1:22" ht="13.5" customHeight="1" x14ac:dyDescent="0.25">
      <c r="A630" s="44"/>
      <c r="B630" s="45">
        <v>5511</v>
      </c>
      <c r="C630" s="46" t="s">
        <v>274</v>
      </c>
      <c r="D630" s="20">
        <f>SUM(D631:D634)</f>
        <v>2022</v>
      </c>
      <c r="E630" s="160">
        <v>2500</v>
      </c>
      <c r="F630" s="20"/>
      <c r="G630" s="289"/>
      <c r="H630" s="160">
        <f t="shared" si="169"/>
        <v>2500</v>
      </c>
      <c r="I630" s="213"/>
      <c r="J630" s="161">
        <f>SUM(J631:J634)</f>
        <v>0</v>
      </c>
      <c r="K630" s="161"/>
      <c r="L630" s="161">
        <v>2500</v>
      </c>
      <c r="M630" s="161">
        <f>+M631+M632+M633+M634</f>
        <v>996</v>
      </c>
      <c r="N630" s="378">
        <f>+N631+N632+N633+N634</f>
        <v>2450</v>
      </c>
      <c r="O630" s="232"/>
      <c r="P630" s="394">
        <f t="shared" si="191"/>
        <v>2450</v>
      </c>
      <c r="Q630" s="174"/>
      <c r="R630" s="158"/>
      <c r="S630" s="158"/>
      <c r="T630" s="158"/>
      <c r="U630" s="158"/>
      <c r="V630" s="158"/>
    </row>
    <row r="631" spans="1:22" ht="13.5" customHeight="1" x14ac:dyDescent="0.3">
      <c r="A631" s="44"/>
      <c r="B631" s="45"/>
      <c r="C631" s="46" t="s">
        <v>167</v>
      </c>
      <c r="D631" s="20">
        <v>336</v>
      </c>
      <c r="E631" s="160"/>
      <c r="F631" s="20"/>
      <c r="G631" s="289"/>
      <c r="H631" s="179"/>
      <c r="I631" s="295"/>
      <c r="J631" s="210"/>
      <c r="K631" s="210"/>
      <c r="L631" s="210"/>
      <c r="M631" s="210"/>
      <c r="N631" s="381">
        <v>500</v>
      </c>
      <c r="O631" s="393"/>
      <c r="P631" s="403">
        <f t="shared" si="191"/>
        <v>500</v>
      </c>
      <c r="Q631" s="174"/>
      <c r="R631" s="158"/>
      <c r="S631" s="158"/>
      <c r="T631" s="158"/>
      <c r="U631" s="158"/>
      <c r="V631" s="158"/>
    </row>
    <row r="632" spans="1:22" ht="13.5" customHeight="1" x14ac:dyDescent="0.3">
      <c r="A632" s="44"/>
      <c r="B632" s="45"/>
      <c r="C632" s="46" t="s">
        <v>252</v>
      </c>
      <c r="D632" s="20">
        <v>574</v>
      </c>
      <c r="E632" s="160"/>
      <c r="F632" s="20"/>
      <c r="G632" s="289"/>
      <c r="H632" s="179">
        <f t="shared" si="169"/>
        <v>0</v>
      </c>
      <c r="I632" s="295"/>
      <c r="J632" s="210"/>
      <c r="K632" s="210"/>
      <c r="L632" s="210"/>
      <c r="M632" s="210">
        <v>195</v>
      </c>
      <c r="N632" s="381">
        <v>700</v>
      </c>
      <c r="O632" s="393"/>
      <c r="P632" s="403">
        <f t="shared" si="191"/>
        <v>700</v>
      </c>
      <c r="Q632" s="174"/>
      <c r="R632" s="158"/>
      <c r="S632" s="158"/>
      <c r="T632" s="158"/>
      <c r="U632" s="158"/>
      <c r="V632" s="158"/>
    </row>
    <row r="633" spans="1:22" ht="13.5" customHeight="1" x14ac:dyDescent="0.3">
      <c r="A633" s="44"/>
      <c r="B633" s="45"/>
      <c r="C633" s="46" t="s">
        <v>358</v>
      </c>
      <c r="D633" s="20">
        <v>12</v>
      </c>
      <c r="E633" s="160"/>
      <c r="F633" s="20"/>
      <c r="G633" s="289"/>
      <c r="H633" s="179">
        <f t="shared" si="169"/>
        <v>0</v>
      </c>
      <c r="I633" s="295"/>
      <c r="J633" s="210"/>
      <c r="K633" s="210"/>
      <c r="L633" s="210"/>
      <c r="M633" s="210">
        <v>18</v>
      </c>
      <c r="N633" s="381">
        <v>50</v>
      </c>
      <c r="O633" s="393"/>
      <c r="P633" s="403">
        <f t="shared" si="191"/>
        <v>50</v>
      </c>
      <c r="Q633" s="174"/>
      <c r="R633" s="158"/>
      <c r="S633" s="158"/>
      <c r="T633" s="158"/>
      <c r="U633" s="158"/>
      <c r="V633" s="158"/>
    </row>
    <row r="634" spans="1:22" ht="13.5" customHeight="1" x14ac:dyDescent="0.3">
      <c r="A634" s="44"/>
      <c r="B634" s="45"/>
      <c r="C634" s="46" t="s">
        <v>336</v>
      </c>
      <c r="D634" s="20">
        <v>1100</v>
      </c>
      <c r="E634" s="160"/>
      <c r="F634" s="20"/>
      <c r="G634" s="289"/>
      <c r="H634" s="179">
        <f t="shared" si="169"/>
        <v>0</v>
      </c>
      <c r="I634" s="295"/>
      <c r="J634" s="210"/>
      <c r="K634" s="210"/>
      <c r="L634" s="210"/>
      <c r="M634" s="210">
        <v>783</v>
      </c>
      <c r="N634" s="381">
        <v>1200</v>
      </c>
      <c r="O634" s="393"/>
      <c r="P634" s="403">
        <f t="shared" si="191"/>
        <v>1200</v>
      </c>
      <c r="Q634" s="174"/>
      <c r="R634" s="158"/>
      <c r="S634" s="158"/>
      <c r="T634" s="158"/>
      <c r="U634" s="158"/>
      <c r="V634" s="158"/>
    </row>
    <row r="635" spans="1:22" ht="13.5" customHeight="1" x14ac:dyDescent="0.25">
      <c r="A635" s="44"/>
      <c r="B635" s="45">
        <v>5513</v>
      </c>
      <c r="C635" s="46" t="s">
        <v>297</v>
      </c>
      <c r="D635" s="20">
        <v>79</v>
      </c>
      <c r="E635" s="160">
        <v>100</v>
      </c>
      <c r="F635" s="20"/>
      <c r="G635" s="289"/>
      <c r="H635" s="160">
        <f t="shared" si="169"/>
        <v>100</v>
      </c>
      <c r="I635" s="213"/>
      <c r="J635" s="161"/>
      <c r="K635" s="161"/>
      <c r="L635" s="161">
        <v>100</v>
      </c>
      <c r="M635" s="161">
        <v>22</v>
      </c>
      <c r="N635" s="378">
        <v>100</v>
      </c>
      <c r="O635" s="232"/>
      <c r="P635" s="394">
        <f t="shared" si="191"/>
        <v>100</v>
      </c>
      <c r="Q635" s="174"/>
      <c r="R635" s="158"/>
      <c r="S635" s="158"/>
      <c r="T635" s="158"/>
      <c r="U635" s="158"/>
      <c r="V635" s="158"/>
    </row>
    <row r="636" spans="1:22" ht="13.5" customHeight="1" x14ac:dyDescent="0.25">
      <c r="A636" s="44"/>
      <c r="B636" s="45">
        <v>5514</v>
      </c>
      <c r="C636" s="46" t="s">
        <v>353</v>
      </c>
      <c r="D636" s="20">
        <v>1097</v>
      </c>
      <c r="E636" s="160">
        <v>1100</v>
      </c>
      <c r="F636" s="20"/>
      <c r="G636" s="289"/>
      <c r="H636" s="160">
        <f t="shared" si="169"/>
        <v>1100</v>
      </c>
      <c r="I636" s="213"/>
      <c r="J636" s="161"/>
      <c r="K636" s="161"/>
      <c r="L636" s="161">
        <v>1100</v>
      </c>
      <c r="M636" s="161">
        <v>919</v>
      </c>
      <c r="N636" s="378">
        <v>1100</v>
      </c>
      <c r="O636" s="232"/>
      <c r="P636" s="394">
        <f t="shared" si="191"/>
        <v>1100</v>
      </c>
      <c r="Q636" s="174"/>
      <c r="R636" s="158"/>
      <c r="S636" s="158"/>
      <c r="T636" s="158"/>
      <c r="U636" s="158"/>
      <c r="V636" s="158"/>
    </row>
    <row r="637" spans="1:22" ht="13.5" customHeight="1" x14ac:dyDescent="0.25">
      <c r="A637" s="44"/>
      <c r="B637" s="45">
        <v>5515</v>
      </c>
      <c r="C637" s="46" t="s">
        <v>354</v>
      </c>
      <c r="D637" s="20">
        <v>60</v>
      </c>
      <c r="E637" s="160">
        <v>0</v>
      </c>
      <c r="F637" s="20"/>
      <c r="G637" s="289"/>
      <c r="H637" s="160">
        <f t="shared" ref="H637:H703" si="194">E637+I637</f>
        <v>0</v>
      </c>
      <c r="I637" s="213"/>
      <c r="J637" s="161"/>
      <c r="K637" s="161"/>
      <c r="L637" s="161"/>
      <c r="M637" s="161"/>
      <c r="N637" s="378"/>
      <c r="O637" s="232"/>
      <c r="P637" s="394">
        <f t="shared" si="191"/>
        <v>0</v>
      </c>
      <c r="Q637" s="174"/>
      <c r="R637" s="158"/>
      <c r="S637" s="158"/>
      <c r="T637" s="158"/>
      <c r="U637" s="158"/>
      <c r="V637" s="158"/>
    </row>
    <row r="638" spans="1:22" ht="13.5" customHeight="1" x14ac:dyDescent="0.25">
      <c r="A638" s="44"/>
      <c r="B638" s="45">
        <v>5522</v>
      </c>
      <c r="C638" s="46" t="s">
        <v>359</v>
      </c>
      <c r="D638" s="20">
        <v>0</v>
      </c>
      <c r="E638" s="160">
        <v>220</v>
      </c>
      <c r="F638" s="20"/>
      <c r="G638" s="289"/>
      <c r="H638" s="160">
        <f t="shared" si="194"/>
        <v>220</v>
      </c>
      <c r="I638" s="213"/>
      <c r="J638" s="161"/>
      <c r="K638" s="161"/>
      <c r="L638" s="161">
        <v>220</v>
      </c>
      <c r="M638" s="161"/>
      <c r="N638" s="378">
        <v>220</v>
      </c>
      <c r="O638" s="232"/>
      <c r="P638" s="394">
        <f t="shared" si="191"/>
        <v>220</v>
      </c>
      <c r="Q638" s="174"/>
      <c r="R638" s="158"/>
      <c r="S638" s="158"/>
      <c r="T638" s="158"/>
      <c r="U638" s="158"/>
      <c r="V638" s="158"/>
    </row>
    <row r="639" spans="1:22" ht="13.5" customHeight="1" x14ac:dyDescent="0.25">
      <c r="A639" s="44"/>
      <c r="B639" s="45">
        <v>5523</v>
      </c>
      <c r="C639" s="46" t="s">
        <v>330</v>
      </c>
      <c r="D639" s="20">
        <v>1500</v>
      </c>
      <c r="E639" s="160">
        <v>1500</v>
      </c>
      <c r="F639" s="20"/>
      <c r="G639" s="289"/>
      <c r="H639" s="160">
        <f t="shared" si="194"/>
        <v>1500</v>
      </c>
      <c r="I639" s="213"/>
      <c r="J639" s="161"/>
      <c r="K639" s="161"/>
      <c r="L639" s="161">
        <v>1500</v>
      </c>
      <c r="M639" s="161">
        <v>1313</v>
      </c>
      <c r="N639" s="378">
        <v>2000</v>
      </c>
      <c r="O639" s="232"/>
      <c r="P639" s="394">
        <f t="shared" si="191"/>
        <v>2000</v>
      </c>
      <c r="Q639" s="174"/>
      <c r="R639" s="158"/>
      <c r="S639" s="158"/>
      <c r="T639" s="158"/>
      <c r="U639" s="158"/>
      <c r="V639" s="158"/>
    </row>
    <row r="640" spans="1:22" ht="13.5" customHeight="1" x14ac:dyDescent="0.25">
      <c r="A640" s="44"/>
      <c r="B640" s="45">
        <v>5525</v>
      </c>
      <c r="C640" s="46" t="s">
        <v>355</v>
      </c>
      <c r="D640" s="20">
        <v>208</v>
      </c>
      <c r="E640" s="160">
        <v>150</v>
      </c>
      <c r="F640" s="20"/>
      <c r="G640" s="289"/>
      <c r="H640" s="160">
        <f t="shared" si="194"/>
        <v>150</v>
      </c>
      <c r="I640" s="213"/>
      <c r="J640" s="161"/>
      <c r="K640" s="161"/>
      <c r="L640" s="161">
        <v>150</v>
      </c>
      <c r="M640" s="161">
        <v>30</v>
      </c>
      <c r="N640" s="378">
        <v>150</v>
      </c>
      <c r="O640" s="232"/>
      <c r="P640" s="394">
        <f t="shared" si="191"/>
        <v>150</v>
      </c>
      <c r="Q640" s="174"/>
      <c r="R640" s="158"/>
      <c r="S640" s="158"/>
      <c r="T640" s="158"/>
      <c r="U640" s="158"/>
      <c r="V640" s="158"/>
    </row>
    <row r="641" spans="1:22" ht="13.5" customHeight="1" x14ac:dyDescent="0.25">
      <c r="A641" s="69" t="s">
        <v>360</v>
      </c>
      <c r="B641" s="70"/>
      <c r="C641" s="95" t="s">
        <v>361</v>
      </c>
      <c r="D641" s="83">
        <f>+D642+D643</f>
        <v>17858</v>
      </c>
      <c r="E641" s="81">
        <f>+E642+E643</f>
        <v>21515</v>
      </c>
      <c r="F641" s="81">
        <f t="shared" ref="F641:H641" si="195">+F642+F643</f>
        <v>0</v>
      </c>
      <c r="G641" s="77">
        <f t="shared" si="195"/>
        <v>0</v>
      </c>
      <c r="H641" s="81">
        <f t="shared" si="195"/>
        <v>23120</v>
      </c>
      <c r="I641" s="254">
        <f>+I642+I643</f>
        <v>1605</v>
      </c>
      <c r="J641" s="77">
        <f>+J642+J643</f>
        <v>-1440</v>
      </c>
      <c r="K641" s="77">
        <f t="shared" ref="K641:M641" si="196">+K642+K643</f>
        <v>0</v>
      </c>
      <c r="L641" s="77">
        <f t="shared" si="196"/>
        <v>21680</v>
      </c>
      <c r="M641" s="77">
        <f t="shared" si="196"/>
        <v>18493.59</v>
      </c>
      <c r="N641" s="374">
        <f>+N642+N643</f>
        <v>23120</v>
      </c>
      <c r="O641" s="80">
        <f t="shared" ref="O641" si="197">+O642+O643</f>
        <v>0</v>
      </c>
      <c r="P641" s="80">
        <f>+O641+N641</f>
        <v>23120</v>
      </c>
      <c r="Q641" s="174"/>
      <c r="R641" s="158"/>
      <c r="S641" s="158"/>
      <c r="T641" s="158"/>
      <c r="U641" s="158"/>
      <c r="V641" s="158"/>
    </row>
    <row r="642" spans="1:22" ht="13.5" customHeight="1" x14ac:dyDescent="0.25">
      <c r="A642" s="44"/>
      <c r="B642" s="51" t="s">
        <v>147</v>
      </c>
      <c r="C642" s="52" t="s">
        <v>148</v>
      </c>
      <c r="D642" s="19">
        <v>10519</v>
      </c>
      <c r="E642" s="156">
        <v>12845</v>
      </c>
      <c r="F642" s="21"/>
      <c r="G642" s="289"/>
      <c r="H642" s="160">
        <f t="shared" si="194"/>
        <v>14450</v>
      </c>
      <c r="I642" s="211">
        <v>1605</v>
      </c>
      <c r="J642" s="190"/>
      <c r="K642" s="190"/>
      <c r="L642" s="190">
        <v>14450</v>
      </c>
      <c r="M642" s="190">
        <v>11932.65</v>
      </c>
      <c r="N642" s="377">
        <v>14450</v>
      </c>
      <c r="O642" s="228">
        <v>0</v>
      </c>
      <c r="P642" s="227">
        <f t="shared" ref="P642:P654" si="198">+O642+N642</f>
        <v>14450</v>
      </c>
      <c r="Q642" s="174"/>
      <c r="R642" s="158"/>
      <c r="S642" s="158"/>
      <c r="T642" s="158"/>
      <c r="U642" s="158"/>
      <c r="V642" s="158"/>
    </row>
    <row r="643" spans="1:22" ht="13.5" customHeight="1" x14ac:dyDescent="0.25">
      <c r="A643" s="44"/>
      <c r="B643" s="51" t="s">
        <v>149</v>
      </c>
      <c r="C643" s="52" t="s">
        <v>150</v>
      </c>
      <c r="D643" s="21">
        <f>SUM(D644:D654)</f>
        <v>7339</v>
      </c>
      <c r="E643" s="156">
        <f>+E644+E646+E647+E649+E650+E651+E652+E653+E654</f>
        <v>8670</v>
      </c>
      <c r="F643" s="21">
        <f>+F644+F646+F647+F649+F650+F651+F652+F653+F654</f>
        <v>0</v>
      </c>
      <c r="G643" s="289"/>
      <c r="H643" s="160">
        <f t="shared" si="194"/>
        <v>8670</v>
      </c>
      <c r="I643" s="211">
        <f>+I644+I646+I647+I649+I650+I651+I652+I653+I654</f>
        <v>0</v>
      </c>
      <c r="J643" s="190">
        <f>+J644+J645+J646+J647+J649+J650+J651+J652+J653+J654</f>
        <v>-1440</v>
      </c>
      <c r="K643" s="190">
        <f t="shared" ref="K643:M643" si="199">+K644+K645+K646+K647+K649+K650+K651+K652+K653+K654</f>
        <v>0</v>
      </c>
      <c r="L643" s="190">
        <f t="shared" si="199"/>
        <v>7230</v>
      </c>
      <c r="M643" s="190">
        <f t="shared" si="199"/>
        <v>6560.94</v>
      </c>
      <c r="N643" s="376">
        <f>+N644+N645+N646+N647+N648+N649+N650+N651+N652+N653+N654</f>
        <v>8670</v>
      </c>
      <c r="O643" s="227">
        <f t="shared" ref="O643" si="200">+O644+O645+O646+O647+O648+O649+O650+O651+O652+O653+O654</f>
        <v>0</v>
      </c>
      <c r="P643" s="227">
        <f t="shared" si="198"/>
        <v>8670</v>
      </c>
      <c r="Q643" s="174"/>
      <c r="R643" s="158"/>
      <c r="S643" s="158"/>
      <c r="T643" s="158"/>
      <c r="U643" s="158"/>
      <c r="V643" s="158"/>
    </row>
    <row r="644" spans="1:22" ht="13.5" customHeight="1" x14ac:dyDescent="0.25">
      <c r="A644" s="44"/>
      <c r="B644" s="45">
        <v>5500</v>
      </c>
      <c r="C644" s="46" t="s">
        <v>225</v>
      </c>
      <c r="D644" s="20">
        <v>1492</v>
      </c>
      <c r="E644" s="160">
        <v>1850</v>
      </c>
      <c r="F644" s="20"/>
      <c r="G644" s="289"/>
      <c r="H644" s="160">
        <f t="shared" si="194"/>
        <v>1850</v>
      </c>
      <c r="I644" s="213"/>
      <c r="J644" s="161"/>
      <c r="K644" s="161"/>
      <c r="L644" s="161"/>
      <c r="M644" s="161"/>
      <c r="N644" s="378">
        <v>1850</v>
      </c>
      <c r="O644" s="232"/>
      <c r="P644" s="229">
        <f t="shared" si="198"/>
        <v>1850</v>
      </c>
      <c r="Q644" s="174"/>
      <c r="R644" s="158"/>
      <c r="S644" s="158"/>
      <c r="T644" s="158"/>
      <c r="U644" s="158"/>
      <c r="V644" s="158"/>
    </row>
    <row r="645" spans="1:22" ht="13.5" customHeight="1" x14ac:dyDescent="0.25">
      <c r="A645" s="44"/>
      <c r="B645" s="45">
        <v>5503</v>
      </c>
      <c r="C645" s="46" t="s">
        <v>153</v>
      </c>
      <c r="D645" s="20">
        <v>40</v>
      </c>
      <c r="E645" s="160"/>
      <c r="F645" s="20"/>
      <c r="G645" s="289"/>
      <c r="H645" s="160">
        <f t="shared" si="194"/>
        <v>0</v>
      </c>
      <c r="I645" s="213"/>
      <c r="J645" s="161">
        <v>-240</v>
      </c>
      <c r="K645" s="161"/>
      <c r="L645" s="161">
        <v>1850</v>
      </c>
      <c r="M645" s="161">
        <v>1812</v>
      </c>
      <c r="N645" s="378"/>
      <c r="O645" s="232"/>
      <c r="P645" s="229">
        <f t="shared" si="198"/>
        <v>0</v>
      </c>
      <c r="Q645" s="174"/>
      <c r="R645" s="158"/>
      <c r="S645" s="158"/>
      <c r="T645" s="158"/>
      <c r="U645" s="158"/>
      <c r="V645" s="158"/>
    </row>
    <row r="646" spans="1:22" ht="13.5" customHeight="1" x14ac:dyDescent="0.25">
      <c r="A646" s="44"/>
      <c r="B646" s="45">
        <v>5504</v>
      </c>
      <c r="C646" s="46" t="s">
        <v>165</v>
      </c>
      <c r="D646" s="20">
        <v>145</v>
      </c>
      <c r="E646" s="160">
        <v>1190</v>
      </c>
      <c r="F646" s="20"/>
      <c r="G646" s="289"/>
      <c r="H646" s="160">
        <f t="shared" si="194"/>
        <v>1190</v>
      </c>
      <c r="I646" s="213"/>
      <c r="J646" s="161">
        <v>-700</v>
      </c>
      <c r="K646" s="161"/>
      <c r="L646" s="161">
        <v>250</v>
      </c>
      <c r="M646" s="161">
        <v>70</v>
      </c>
      <c r="N646" s="378">
        <v>400</v>
      </c>
      <c r="O646" s="232"/>
      <c r="P646" s="229">
        <f t="shared" si="198"/>
        <v>400</v>
      </c>
      <c r="Q646" s="174"/>
      <c r="R646" s="158"/>
      <c r="S646" s="158"/>
      <c r="T646" s="158"/>
      <c r="U646" s="158"/>
      <c r="V646" s="158"/>
    </row>
    <row r="647" spans="1:22" ht="13.5" customHeight="1" x14ac:dyDescent="0.25">
      <c r="A647" s="44"/>
      <c r="B647" s="45">
        <v>5511</v>
      </c>
      <c r="C647" s="46" t="s">
        <v>274</v>
      </c>
      <c r="D647" s="20">
        <v>101</v>
      </c>
      <c r="E647" s="160">
        <v>100</v>
      </c>
      <c r="F647" s="20"/>
      <c r="G647" s="289"/>
      <c r="H647" s="160">
        <f t="shared" si="194"/>
        <v>100</v>
      </c>
      <c r="I647" s="213"/>
      <c r="J647" s="161"/>
      <c r="K647" s="161"/>
      <c r="L647" s="161">
        <v>100</v>
      </c>
      <c r="M647" s="161">
        <v>78</v>
      </c>
      <c r="N647" s="378">
        <v>100</v>
      </c>
      <c r="O647" s="232"/>
      <c r="P647" s="229">
        <f t="shared" si="198"/>
        <v>100</v>
      </c>
      <c r="Q647" s="174"/>
      <c r="R647" s="158"/>
      <c r="S647" s="158"/>
      <c r="T647" s="158"/>
      <c r="U647" s="158"/>
      <c r="V647" s="158"/>
    </row>
    <row r="648" spans="1:22" ht="13.5" customHeight="1" x14ac:dyDescent="0.25">
      <c r="A648" s="44"/>
      <c r="B648" s="45">
        <v>5513</v>
      </c>
      <c r="C648" s="46" t="s">
        <v>297</v>
      </c>
      <c r="D648" s="20"/>
      <c r="E648" s="160"/>
      <c r="F648" s="20"/>
      <c r="G648" s="289"/>
      <c r="H648" s="160"/>
      <c r="I648" s="213"/>
      <c r="J648" s="161"/>
      <c r="K648" s="161"/>
      <c r="L648" s="161"/>
      <c r="M648" s="161"/>
      <c r="N648" s="378">
        <v>70</v>
      </c>
      <c r="O648" s="232"/>
      <c r="P648" s="229">
        <f t="shared" si="198"/>
        <v>70</v>
      </c>
      <c r="Q648" s="174"/>
      <c r="R648" s="158"/>
      <c r="S648" s="158"/>
      <c r="T648" s="158"/>
      <c r="U648" s="158"/>
      <c r="V648" s="158"/>
    </row>
    <row r="649" spans="1:22" ht="13.5" customHeight="1" x14ac:dyDescent="0.25">
      <c r="A649" s="44"/>
      <c r="B649" s="45">
        <v>5514</v>
      </c>
      <c r="C649" s="46" t="s">
        <v>353</v>
      </c>
      <c r="D649" s="20">
        <v>917</v>
      </c>
      <c r="E649" s="160">
        <v>1000</v>
      </c>
      <c r="F649" s="20"/>
      <c r="G649" s="289"/>
      <c r="H649" s="160">
        <f t="shared" si="194"/>
        <v>1000</v>
      </c>
      <c r="I649" s="213"/>
      <c r="J649" s="161"/>
      <c r="K649" s="161"/>
      <c r="L649" s="161">
        <v>1000</v>
      </c>
      <c r="M649" s="161">
        <v>793.58</v>
      </c>
      <c r="N649" s="378">
        <v>1000</v>
      </c>
      <c r="O649" s="232"/>
      <c r="P649" s="229">
        <f t="shared" si="198"/>
        <v>1000</v>
      </c>
      <c r="Q649" s="174"/>
      <c r="R649" s="158"/>
      <c r="S649" s="158"/>
      <c r="T649" s="158"/>
      <c r="U649" s="158"/>
      <c r="V649" s="158"/>
    </row>
    <row r="650" spans="1:22" ht="13.5" customHeight="1" x14ac:dyDescent="0.25">
      <c r="A650" s="44"/>
      <c r="B650" s="45">
        <v>5515</v>
      </c>
      <c r="C650" s="46" t="s">
        <v>354</v>
      </c>
      <c r="D650" s="20">
        <v>748</v>
      </c>
      <c r="E650" s="160">
        <v>200</v>
      </c>
      <c r="F650" s="20"/>
      <c r="G650" s="289"/>
      <c r="H650" s="160">
        <f t="shared" si="194"/>
        <v>200</v>
      </c>
      <c r="I650" s="213"/>
      <c r="J650" s="161"/>
      <c r="K650" s="161"/>
      <c r="L650" s="161">
        <v>200</v>
      </c>
      <c r="M650" s="161">
        <v>126</v>
      </c>
      <c r="N650" s="378">
        <v>700</v>
      </c>
      <c r="O650" s="232"/>
      <c r="P650" s="229">
        <f t="shared" si="198"/>
        <v>700</v>
      </c>
      <c r="Q650" s="174"/>
      <c r="R650" s="158"/>
      <c r="S650" s="158"/>
      <c r="T650" s="158"/>
      <c r="U650" s="158"/>
      <c r="V650" s="158"/>
    </row>
    <row r="651" spans="1:22" ht="13.5" customHeight="1" x14ac:dyDescent="0.25">
      <c r="A651" s="44"/>
      <c r="B651" s="45">
        <v>5522</v>
      </c>
      <c r="C651" s="46" t="s">
        <v>359</v>
      </c>
      <c r="D651" s="20">
        <v>56</v>
      </c>
      <c r="E651" s="160">
        <v>30</v>
      </c>
      <c r="F651" s="20"/>
      <c r="G651" s="289"/>
      <c r="H651" s="160">
        <f t="shared" si="194"/>
        <v>30</v>
      </c>
      <c r="I651" s="213"/>
      <c r="J651" s="161"/>
      <c r="K651" s="161"/>
      <c r="L651" s="161">
        <v>30</v>
      </c>
      <c r="M651" s="161">
        <v>0</v>
      </c>
      <c r="N651" s="378">
        <v>100</v>
      </c>
      <c r="O651" s="232"/>
      <c r="P651" s="229">
        <f t="shared" si="198"/>
        <v>100</v>
      </c>
      <c r="Q651" s="174"/>
      <c r="R651" s="158"/>
      <c r="S651" s="158"/>
      <c r="T651" s="158"/>
      <c r="U651" s="158"/>
      <c r="V651" s="158"/>
    </row>
    <row r="652" spans="1:22" ht="13.5" customHeight="1" x14ac:dyDescent="0.25">
      <c r="A652" s="44"/>
      <c r="B652" s="45">
        <v>5523</v>
      </c>
      <c r="C652" s="46" t="s">
        <v>330</v>
      </c>
      <c r="D652" s="20">
        <v>2425</v>
      </c>
      <c r="E652" s="160">
        <v>2500</v>
      </c>
      <c r="F652" s="20"/>
      <c r="G652" s="289"/>
      <c r="H652" s="160">
        <f t="shared" si="194"/>
        <v>2500</v>
      </c>
      <c r="I652" s="213"/>
      <c r="J652" s="161"/>
      <c r="K652" s="161"/>
      <c r="L652" s="161">
        <v>2500</v>
      </c>
      <c r="M652" s="161">
        <v>2481.15</v>
      </c>
      <c r="N652" s="378">
        <v>2600</v>
      </c>
      <c r="O652" s="232"/>
      <c r="P652" s="229">
        <f t="shared" si="198"/>
        <v>2600</v>
      </c>
      <c r="Q652" s="174"/>
      <c r="R652" s="158"/>
      <c r="S652" s="158"/>
      <c r="T652" s="158"/>
      <c r="U652" s="158"/>
      <c r="V652" s="158"/>
    </row>
    <row r="653" spans="1:22" ht="13.5" customHeight="1" x14ac:dyDescent="0.25">
      <c r="A653" s="44"/>
      <c r="B653" s="45">
        <v>5525</v>
      </c>
      <c r="C653" s="46" t="s">
        <v>355</v>
      </c>
      <c r="D653" s="20">
        <v>1415</v>
      </c>
      <c r="E653" s="160">
        <v>1800</v>
      </c>
      <c r="F653" s="20"/>
      <c r="G653" s="289"/>
      <c r="H653" s="160">
        <f t="shared" si="194"/>
        <v>1800</v>
      </c>
      <c r="I653" s="213"/>
      <c r="J653" s="161">
        <v>-500</v>
      </c>
      <c r="K653" s="161"/>
      <c r="L653" s="161">
        <v>0</v>
      </c>
      <c r="M653" s="161">
        <v>356.26</v>
      </c>
      <c r="N653" s="378">
        <v>1850</v>
      </c>
      <c r="O653" s="232"/>
      <c r="P653" s="229">
        <f t="shared" si="198"/>
        <v>1850</v>
      </c>
      <c r="Q653" s="174"/>
      <c r="R653" s="158"/>
      <c r="S653" s="158"/>
      <c r="T653" s="158"/>
      <c r="U653" s="158"/>
      <c r="V653" s="158"/>
    </row>
    <row r="654" spans="1:22" ht="13.5" customHeight="1" x14ac:dyDescent="0.25">
      <c r="A654" s="44"/>
      <c r="B654" s="45">
        <v>5540</v>
      </c>
      <c r="C654" s="46" t="s">
        <v>308</v>
      </c>
      <c r="D654" s="20"/>
      <c r="E654" s="160">
        <v>0</v>
      </c>
      <c r="F654" s="20"/>
      <c r="G654" s="289"/>
      <c r="H654" s="160">
        <f t="shared" si="194"/>
        <v>0</v>
      </c>
      <c r="I654" s="213"/>
      <c r="J654" s="161"/>
      <c r="K654" s="161"/>
      <c r="L654" s="161">
        <v>1300</v>
      </c>
      <c r="M654" s="161">
        <v>843.95</v>
      </c>
      <c r="N654" s="378"/>
      <c r="O654" s="232"/>
      <c r="P654" s="229">
        <f t="shared" si="198"/>
        <v>0</v>
      </c>
      <c r="Q654" s="174"/>
      <c r="R654" s="158"/>
      <c r="S654" s="158"/>
      <c r="T654" s="158"/>
      <c r="U654" s="158"/>
      <c r="V654" s="158"/>
    </row>
    <row r="655" spans="1:22" ht="13.5" customHeight="1" x14ac:dyDescent="0.25">
      <c r="A655" s="69" t="s">
        <v>362</v>
      </c>
      <c r="B655" s="70"/>
      <c r="C655" s="71" t="s">
        <v>363</v>
      </c>
      <c r="D655" s="81">
        <f>+D656+D657</f>
        <v>4819</v>
      </c>
      <c r="E655" s="81">
        <f>+E656+E657</f>
        <v>6718</v>
      </c>
      <c r="F655" s="81">
        <f t="shared" ref="F655:I655" si="201">+F656+F657</f>
        <v>0</v>
      </c>
      <c r="G655" s="77">
        <f t="shared" si="201"/>
        <v>0</v>
      </c>
      <c r="H655" s="81">
        <f t="shared" si="201"/>
        <v>6718</v>
      </c>
      <c r="I655" s="254">
        <f t="shared" si="201"/>
        <v>0</v>
      </c>
      <c r="J655" s="77">
        <f>+J656+J657</f>
        <v>0</v>
      </c>
      <c r="K655" s="77">
        <f t="shared" ref="K655:M655" si="202">+K656+K657</f>
        <v>0</v>
      </c>
      <c r="L655" s="77">
        <f t="shared" si="202"/>
        <v>6718</v>
      </c>
      <c r="M655" s="77">
        <f t="shared" si="202"/>
        <v>6355</v>
      </c>
      <c r="N655" s="379">
        <f>+N656+N657</f>
        <v>9080</v>
      </c>
      <c r="O655" s="231">
        <f t="shared" ref="O655" si="203">+O656+O657</f>
        <v>0</v>
      </c>
      <c r="P655" s="231">
        <f>+O655+N655</f>
        <v>9080</v>
      </c>
      <c r="Q655" s="174"/>
      <c r="R655" s="158"/>
      <c r="S655" s="158"/>
      <c r="T655" s="158"/>
      <c r="U655" s="158"/>
      <c r="V655" s="158"/>
    </row>
    <row r="656" spans="1:22" ht="13.5" customHeight="1" x14ac:dyDescent="0.25">
      <c r="A656" s="44"/>
      <c r="B656" s="51" t="s">
        <v>147</v>
      </c>
      <c r="C656" s="52" t="s">
        <v>148</v>
      </c>
      <c r="D656" s="21">
        <v>2930</v>
      </c>
      <c r="E656" s="156">
        <v>4818</v>
      </c>
      <c r="F656" s="21"/>
      <c r="G656" s="289"/>
      <c r="H656" s="160">
        <f t="shared" si="194"/>
        <v>4818</v>
      </c>
      <c r="I656" s="211"/>
      <c r="J656" s="190">
        <v>0</v>
      </c>
      <c r="K656" s="190"/>
      <c r="L656" s="190">
        <v>4818</v>
      </c>
      <c r="M656" s="190">
        <v>4325</v>
      </c>
      <c r="N656" s="377">
        <v>5780</v>
      </c>
      <c r="O656" s="228">
        <v>0</v>
      </c>
      <c r="P656" s="233">
        <f t="shared" ref="P656:P662" si="204">+O656+N656</f>
        <v>5780</v>
      </c>
      <c r="Q656" s="174"/>
      <c r="R656" s="158"/>
      <c r="S656" s="158"/>
      <c r="T656" s="158"/>
      <c r="U656" s="158"/>
      <c r="V656" s="158"/>
    </row>
    <row r="657" spans="1:22" ht="13.5" customHeight="1" x14ac:dyDescent="0.25">
      <c r="A657" s="44"/>
      <c r="B657" s="51" t="s">
        <v>149</v>
      </c>
      <c r="C657" s="52" t="s">
        <v>150</v>
      </c>
      <c r="D657" s="21">
        <f>+D658+D659+D662</f>
        <v>1889</v>
      </c>
      <c r="E657" s="156">
        <f>+E659+E662</f>
        <v>1900</v>
      </c>
      <c r="F657" s="21">
        <f>+F659+F662</f>
        <v>0</v>
      </c>
      <c r="G657" s="289"/>
      <c r="H657" s="160">
        <f t="shared" si="194"/>
        <v>1900</v>
      </c>
      <c r="I657" s="211">
        <f>+I659+I662</f>
        <v>0</v>
      </c>
      <c r="J657" s="190">
        <f>+J658+J659+J660+J661+J662</f>
        <v>0</v>
      </c>
      <c r="K657" s="190">
        <f t="shared" ref="K657:M657" si="205">+K658+K659+K660+K661+K662</f>
        <v>0</v>
      </c>
      <c r="L657" s="190">
        <f t="shared" si="205"/>
        <v>1900</v>
      </c>
      <c r="M657" s="190">
        <f t="shared" si="205"/>
        <v>2030</v>
      </c>
      <c r="N657" s="377">
        <f>+N658+N659+N660+N662</f>
        <v>3300</v>
      </c>
      <c r="O657" s="228">
        <f t="shared" ref="O657" si="206">+O658+O659+O660+O662</f>
        <v>0</v>
      </c>
      <c r="P657" s="233">
        <f t="shared" si="204"/>
        <v>3300</v>
      </c>
      <c r="Q657" s="174"/>
      <c r="R657" s="158"/>
      <c r="S657" s="158"/>
      <c r="T657" s="158"/>
      <c r="U657" s="158"/>
      <c r="V657" s="158"/>
    </row>
    <row r="658" spans="1:22" ht="13.5" customHeight="1" x14ac:dyDescent="0.25">
      <c r="A658" s="44"/>
      <c r="B658" s="45">
        <v>5500</v>
      </c>
      <c r="C658" s="46" t="s">
        <v>225</v>
      </c>
      <c r="D658" s="21">
        <v>156</v>
      </c>
      <c r="E658" s="156">
        <v>100</v>
      </c>
      <c r="F658" s="21"/>
      <c r="G658" s="289"/>
      <c r="H658" s="160">
        <f t="shared" si="194"/>
        <v>100</v>
      </c>
      <c r="I658" s="211"/>
      <c r="J658" s="190"/>
      <c r="K658" s="190"/>
      <c r="L658" s="190"/>
      <c r="M658" s="190">
        <v>613</v>
      </c>
      <c r="N658" s="378">
        <v>600</v>
      </c>
      <c r="O658" s="232"/>
      <c r="P658" s="394">
        <f t="shared" si="204"/>
        <v>600</v>
      </c>
      <c r="Q658" s="174"/>
      <c r="R658" s="158"/>
      <c r="S658" s="158"/>
      <c r="T658" s="158"/>
      <c r="U658" s="158"/>
      <c r="V658" s="158"/>
    </row>
    <row r="659" spans="1:22" ht="13.5" customHeight="1" x14ac:dyDescent="0.25">
      <c r="A659" s="44"/>
      <c r="B659" s="45">
        <v>5511</v>
      </c>
      <c r="C659" s="46" t="s">
        <v>274</v>
      </c>
      <c r="D659" s="20">
        <v>1231</v>
      </c>
      <c r="E659" s="160">
        <v>900</v>
      </c>
      <c r="F659" s="20"/>
      <c r="G659" s="289"/>
      <c r="H659" s="160">
        <f t="shared" si="194"/>
        <v>900</v>
      </c>
      <c r="I659" s="213"/>
      <c r="J659" s="161"/>
      <c r="K659" s="161"/>
      <c r="L659" s="161">
        <v>900</v>
      </c>
      <c r="M659" s="161">
        <v>63</v>
      </c>
      <c r="N659" s="378">
        <v>900</v>
      </c>
      <c r="O659" s="232"/>
      <c r="P659" s="394">
        <f t="shared" si="204"/>
        <v>900</v>
      </c>
      <c r="Q659" s="174"/>
      <c r="R659" s="158"/>
      <c r="S659" s="158"/>
      <c r="T659" s="158"/>
      <c r="U659" s="158"/>
      <c r="V659" s="158"/>
    </row>
    <row r="660" spans="1:22" ht="13.5" customHeight="1" x14ac:dyDescent="0.25">
      <c r="A660" s="44"/>
      <c r="B660" s="45">
        <v>5514</v>
      </c>
      <c r="C660" s="46" t="s">
        <v>353</v>
      </c>
      <c r="D660" s="20"/>
      <c r="E660" s="160"/>
      <c r="F660" s="20"/>
      <c r="G660" s="289"/>
      <c r="H660" s="160"/>
      <c r="I660" s="213"/>
      <c r="J660" s="161"/>
      <c r="K660" s="161"/>
      <c r="L660" s="161"/>
      <c r="M660" s="161">
        <v>353</v>
      </c>
      <c r="N660" s="378">
        <v>300</v>
      </c>
      <c r="O660" s="232"/>
      <c r="P660" s="394">
        <f t="shared" si="204"/>
        <v>300</v>
      </c>
      <c r="Q660" s="174"/>
      <c r="R660" s="158"/>
      <c r="S660" s="158"/>
      <c r="T660" s="158"/>
      <c r="U660" s="158"/>
      <c r="V660" s="158"/>
    </row>
    <row r="661" spans="1:22" ht="13.5" customHeight="1" x14ac:dyDescent="0.25">
      <c r="A661" s="44"/>
      <c r="B661" s="45">
        <v>5515</v>
      </c>
      <c r="C661" s="46" t="s">
        <v>354</v>
      </c>
      <c r="D661" s="20"/>
      <c r="E661" s="160"/>
      <c r="F661" s="20"/>
      <c r="G661" s="289"/>
      <c r="H661" s="160"/>
      <c r="I661" s="213"/>
      <c r="J661" s="161"/>
      <c r="K661" s="161"/>
      <c r="L661" s="161"/>
      <c r="M661" s="161">
        <v>125</v>
      </c>
      <c r="N661" s="378">
        <v>0</v>
      </c>
      <c r="O661" s="232"/>
      <c r="P661" s="394">
        <f t="shared" si="204"/>
        <v>0</v>
      </c>
      <c r="Q661" s="174"/>
      <c r="R661" s="158"/>
      <c r="S661" s="158"/>
      <c r="T661" s="158"/>
      <c r="U661" s="158"/>
      <c r="V661" s="158"/>
    </row>
    <row r="662" spans="1:22" ht="13.5" customHeight="1" x14ac:dyDescent="0.25">
      <c r="A662" s="44"/>
      <c r="B662" s="45">
        <v>5523</v>
      </c>
      <c r="C662" s="46" t="s">
        <v>330</v>
      </c>
      <c r="D662" s="20">
        <v>502</v>
      </c>
      <c r="E662" s="160">
        <v>1000</v>
      </c>
      <c r="F662" s="20"/>
      <c r="G662" s="289"/>
      <c r="H662" s="160">
        <f t="shared" si="194"/>
        <v>1000</v>
      </c>
      <c r="I662" s="213"/>
      <c r="J662" s="161"/>
      <c r="K662" s="161"/>
      <c r="L662" s="161">
        <v>1000</v>
      </c>
      <c r="M662" s="161">
        <v>876</v>
      </c>
      <c r="N662" s="378">
        <v>1500</v>
      </c>
      <c r="O662" s="232"/>
      <c r="P662" s="394">
        <f t="shared" si="204"/>
        <v>1500</v>
      </c>
      <c r="Q662" s="174"/>
      <c r="R662" s="158"/>
      <c r="S662" s="158"/>
      <c r="T662" s="158"/>
      <c r="U662" s="158"/>
      <c r="V662" s="158"/>
    </row>
    <row r="663" spans="1:22" ht="13.5" customHeight="1" x14ac:dyDescent="0.25">
      <c r="A663" s="69" t="s">
        <v>364</v>
      </c>
      <c r="B663" s="70"/>
      <c r="C663" s="71" t="s">
        <v>365</v>
      </c>
      <c r="D663" s="81">
        <f t="shared" ref="D663:I663" si="207">+D664+D665</f>
        <v>53333</v>
      </c>
      <c r="E663" s="81">
        <f t="shared" si="207"/>
        <v>73620</v>
      </c>
      <c r="F663" s="81">
        <f t="shared" si="207"/>
        <v>0</v>
      </c>
      <c r="G663" s="77">
        <f t="shared" si="207"/>
        <v>0</v>
      </c>
      <c r="H663" s="81">
        <f t="shared" si="207"/>
        <v>68620</v>
      </c>
      <c r="I663" s="254">
        <f t="shared" si="207"/>
        <v>-5000</v>
      </c>
      <c r="J663" s="77">
        <f>+J664+J665</f>
        <v>-13500</v>
      </c>
      <c r="K663" s="77">
        <f t="shared" ref="K663:M663" si="208">+K664+K665</f>
        <v>0</v>
      </c>
      <c r="L663" s="77">
        <f t="shared" si="208"/>
        <v>55120</v>
      </c>
      <c r="M663" s="77">
        <f t="shared" si="208"/>
        <v>52081.45</v>
      </c>
      <c r="N663" s="379">
        <f>+N664+N665</f>
        <v>78130</v>
      </c>
      <c r="O663" s="231">
        <f t="shared" ref="O663" si="209">+O664+O665</f>
        <v>0</v>
      </c>
      <c r="P663" s="231">
        <f>+O663+N663</f>
        <v>78130</v>
      </c>
      <c r="Q663" s="174"/>
      <c r="R663" s="158"/>
      <c r="S663" s="158"/>
      <c r="T663" s="158"/>
      <c r="U663" s="158"/>
      <c r="V663" s="158"/>
    </row>
    <row r="664" spans="1:22" ht="13.5" customHeight="1" x14ac:dyDescent="0.25">
      <c r="A664" s="44"/>
      <c r="B664" s="51" t="s">
        <v>147</v>
      </c>
      <c r="C664" s="52" t="s">
        <v>148</v>
      </c>
      <c r="D664" s="19">
        <v>21222</v>
      </c>
      <c r="E664" s="156">
        <v>33380</v>
      </c>
      <c r="F664" s="21"/>
      <c r="G664" s="289"/>
      <c r="H664" s="160">
        <f t="shared" si="194"/>
        <v>33380</v>
      </c>
      <c r="I664" s="211"/>
      <c r="J664" s="190">
        <v>-3500</v>
      </c>
      <c r="K664" s="190"/>
      <c r="L664" s="190">
        <v>29880</v>
      </c>
      <c r="M664" s="190">
        <v>26325.31</v>
      </c>
      <c r="N664" s="382">
        <v>37890</v>
      </c>
      <c r="O664" s="233">
        <v>0</v>
      </c>
      <c r="P664" s="233">
        <f t="shared" ref="P664:P682" si="210">+O664+N664</f>
        <v>37890</v>
      </c>
      <c r="Q664" s="174"/>
      <c r="R664" s="158"/>
      <c r="S664" s="158"/>
      <c r="T664" s="158"/>
      <c r="U664" s="158"/>
      <c r="V664" s="158"/>
    </row>
    <row r="665" spans="1:22" ht="13.5" customHeight="1" x14ac:dyDescent="0.25">
      <c r="A665" s="44"/>
      <c r="B665" s="51">
        <v>55</v>
      </c>
      <c r="C665" s="52" t="s">
        <v>150</v>
      </c>
      <c r="D665" s="21">
        <f>+D666+D667+D668+D677+D678+D679+D680+D681</f>
        <v>32111</v>
      </c>
      <c r="E665" s="156">
        <f>+E666+E667+E668+E677+E678+E679+E680+E681</f>
        <v>40240</v>
      </c>
      <c r="F665" s="156">
        <f t="shared" ref="F665:H665" si="211">+F666+F667+F668+F677+F678+F679+F680+F681</f>
        <v>0</v>
      </c>
      <c r="G665" s="190">
        <f t="shared" si="211"/>
        <v>0</v>
      </c>
      <c r="H665" s="160">
        <f t="shared" si="211"/>
        <v>35240</v>
      </c>
      <c r="I665" s="211">
        <f>+I666+I667+I668+I677+I678+I679+I680+I681</f>
        <v>-5000</v>
      </c>
      <c r="J665" s="190">
        <f>+J666+J667+J668+J677+J678+J679+J680+J681</f>
        <v>-10000</v>
      </c>
      <c r="K665" s="190">
        <f t="shared" ref="K665:L665" si="212">+K666+K667+K668+K677+K678+K679+K680+K681</f>
        <v>0</v>
      </c>
      <c r="L665" s="190">
        <f t="shared" si="212"/>
        <v>25240</v>
      </c>
      <c r="M665" s="190">
        <f>+M666+M667+M668+M677+M678+M679+M680+M681+M682</f>
        <v>25756.14</v>
      </c>
      <c r="N665" s="376">
        <f>+N666+N667+N668+N677+N678+N679+N680+N681</f>
        <v>40240</v>
      </c>
      <c r="O665" s="227">
        <f t="shared" ref="O665" si="213">+O666+O667+O668+O677+O678+O679+O680+O681</f>
        <v>0</v>
      </c>
      <c r="P665" s="233">
        <f t="shared" si="210"/>
        <v>40240</v>
      </c>
      <c r="Q665" s="243"/>
      <c r="R665" s="158"/>
      <c r="S665" s="158"/>
      <c r="T665" s="158"/>
      <c r="U665" s="158"/>
      <c r="V665" s="158"/>
    </row>
    <row r="666" spans="1:22" ht="13.5" customHeight="1" x14ac:dyDescent="0.25">
      <c r="A666" s="44"/>
      <c r="B666" s="45">
        <v>5500</v>
      </c>
      <c r="C666" s="46" t="s">
        <v>225</v>
      </c>
      <c r="D666" s="20">
        <v>939</v>
      </c>
      <c r="E666" s="160">
        <v>940</v>
      </c>
      <c r="F666" s="20"/>
      <c r="G666" s="289"/>
      <c r="H666" s="160">
        <f t="shared" si="194"/>
        <v>940</v>
      </c>
      <c r="I666" s="213"/>
      <c r="J666" s="161"/>
      <c r="K666" s="161"/>
      <c r="L666" s="161">
        <v>940</v>
      </c>
      <c r="M666" s="161">
        <v>1147</v>
      </c>
      <c r="N666" s="375">
        <v>940</v>
      </c>
      <c r="O666" s="79"/>
      <c r="P666" s="394">
        <f t="shared" si="210"/>
        <v>940</v>
      </c>
      <c r="Q666" s="243"/>
      <c r="R666" s="158"/>
      <c r="S666" s="158"/>
      <c r="T666" s="158"/>
      <c r="U666" s="158"/>
      <c r="V666" s="158"/>
    </row>
    <row r="667" spans="1:22" ht="13.5" customHeight="1" x14ac:dyDescent="0.25">
      <c r="A667" s="44"/>
      <c r="B667" s="45">
        <v>5504</v>
      </c>
      <c r="C667" s="46" t="s">
        <v>165</v>
      </c>
      <c r="D667" s="20">
        <v>520</v>
      </c>
      <c r="E667" s="160">
        <v>500</v>
      </c>
      <c r="F667" s="20"/>
      <c r="G667" s="289"/>
      <c r="H667" s="160">
        <f t="shared" si="194"/>
        <v>500</v>
      </c>
      <c r="I667" s="213"/>
      <c r="J667" s="161"/>
      <c r="K667" s="161"/>
      <c r="L667" s="161">
        <v>500</v>
      </c>
      <c r="M667" s="161">
        <v>60</v>
      </c>
      <c r="N667" s="375">
        <v>500</v>
      </c>
      <c r="O667" s="79"/>
      <c r="P667" s="394">
        <f t="shared" si="210"/>
        <v>500</v>
      </c>
      <c r="Q667" s="243"/>
      <c r="R667" s="158"/>
      <c r="S667" s="158"/>
      <c r="T667" s="158"/>
      <c r="U667" s="158"/>
      <c r="V667" s="158"/>
    </row>
    <row r="668" spans="1:22" ht="13.5" customHeight="1" x14ac:dyDescent="0.25">
      <c r="A668" s="44"/>
      <c r="B668" s="45">
        <v>5511</v>
      </c>
      <c r="C668" s="46" t="s">
        <v>274</v>
      </c>
      <c r="D668" s="20">
        <f t="shared" ref="D668:E668" si="214">SUM(D669:D676)</f>
        <v>11934</v>
      </c>
      <c r="E668" s="160">
        <f t="shared" si="214"/>
        <v>16700</v>
      </c>
      <c r="F668" s="56"/>
      <c r="G668" s="289"/>
      <c r="H668" s="160">
        <f t="shared" si="194"/>
        <v>11700</v>
      </c>
      <c r="I668" s="213">
        <f t="shared" ref="I668" si="215">SUM(I669:I676)</f>
        <v>-5000</v>
      </c>
      <c r="J668" s="161">
        <v>-1000</v>
      </c>
      <c r="K668" s="161"/>
      <c r="L668" s="161">
        <v>10700</v>
      </c>
      <c r="M668" s="161">
        <v>10444.85</v>
      </c>
      <c r="N668" s="384">
        <f>+N669+N670+N671+N672+N673+N674+N675+N676</f>
        <v>22100</v>
      </c>
      <c r="O668" s="229"/>
      <c r="P668" s="394">
        <f t="shared" si="210"/>
        <v>22100</v>
      </c>
      <c r="Q668" s="243"/>
      <c r="R668" s="158"/>
      <c r="S668" s="158"/>
      <c r="T668" s="158"/>
      <c r="U668" s="158"/>
      <c r="V668" s="158"/>
    </row>
    <row r="669" spans="1:22" ht="13.5" customHeight="1" x14ac:dyDescent="0.25">
      <c r="A669" s="44"/>
      <c r="B669" s="45"/>
      <c r="C669" s="106" t="s">
        <v>168</v>
      </c>
      <c r="D669" s="107">
        <v>5949</v>
      </c>
      <c r="E669" s="179">
        <v>6000</v>
      </c>
      <c r="F669" s="56"/>
      <c r="G669" s="289"/>
      <c r="H669" s="179">
        <f t="shared" si="194"/>
        <v>6000</v>
      </c>
      <c r="I669" s="295"/>
      <c r="J669" s="210"/>
      <c r="K669" s="210"/>
      <c r="L669" s="210">
        <v>0</v>
      </c>
      <c r="M669" s="210">
        <v>5029.42</v>
      </c>
      <c r="N669" s="385">
        <v>6500</v>
      </c>
      <c r="O669" s="395"/>
      <c r="P669" s="403">
        <f t="shared" si="210"/>
        <v>6500</v>
      </c>
      <c r="Q669" s="243"/>
      <c r="R669" s="158"/>
      <c r="S669" s="158"/>
      <c r="T669" s="158"/>
      <c r="U669" s="158"/>
      <c r="V669" s="158"/>
    </row>
    <row r="670" spans="1:22" ht="13.5" customHeight="1" x14ac:dyDescent="0.25">
      <c r="A670" s="44"/>
      <c r="B670" s="45"/>
      <c r="C670" s="106" t="s">
        <v>169</v>
      </c>
      <c r="D670" s="107">
        <v>275</v>
      </c>
      <c r="E670" s="179">
        <v>200</v>
      </c>
      <c r="F670" s="56"/>
      <c r="G670" s="289"/>
      <c r="H670" s="179">
        <f t="shared" si="194"/>
        <v>200</v>
      </c>
      <c r="I670" s="295"/>
      <c r="J670" s="210"/>
      <c r="K670" s="210"/>
      <c r="L670" s="210">
        <v>0</v>
      </c>
      <c r="M670" s="210">
        <v>218.59</v>
      </c>
      <c r="N670" s="385">
        <v>400</v>
      </c>
      <c r="O670" s="395"/>
      <c r="P670" s="403">
        <f t="shared" si="210"/>
        <v>400</v>
      </c>
      <c r="Q670" s="243"/>
      <c r="R670" s="158"/>
      <c r="S670" s="158"/>
      <c r="T670" s="158"/>
      <c r="U670" s="158"/>
      <c r="V670" s="158"/>
    </row>
    <row r="671" spans="1:22" ht="13.5" customHeight="1" x14ac:dyDescent="0.25">
      <c r="A671" s="44"/>
      <c r="B671" s="45"/>
      <c r="C671" s="106" t="s">
        <v>170</v>
      </c>
      <c r="D671" s="107">
        <v>1170</v>
      </c>
      <c r="E671" s="179">
        <v>650</v>
      </c>
      <c r="F671" s="56"/>
      <c r="G671" s="289"/>
      <c r="H671" s="179">
        <f t="shared" si="194"/>
        <v>650</v>
      </c>
      <c r="I671" s="295"/>
      <c r="J671" s="210"/>
      <c r="K671" s="210"/>
      <c r="L671" s="210">
        <v>0</v>
      </c>
      <c r="M671" s="210">
        <v>2775.44</v>
      </c>
      <c r="N671" s="385">
        <v>1200</v>
      </c>
      <c r="O671" s="395"/>
      <c r="P671" s="403">
        <f t="shared" si="210"/>
        <v>1200</v>
      </c>
      <c r="Q671" s="243"/>
      <c r="R671" s="158"/>
      <c r="S671" s="158"/>
      <c r="T671" s="158"/>
      <c r="U671" s="158"/>
      <c r="V671" s="158"/>
    </row>
    <row r="672" spans="1:22" ht="13.5" customHeight="1" x14ac:dyDescent="0.25">
      <c r="A672" s="44"/>
      <c r="B672" s="45"/>
      <c r="C672" s="106" t="s">
        <v>171</v>
      </c>
      <c r="D672" s="107">
        <v>3325</v>
      </c>
      <c r="E672" s="179">
        <v>700</v>
      </c>
      <c r="F672" s="56"/>
      <c r="G672" s="289"/>
      <c r="H672" s="179">
        <f t="shared" si="194"/>
        <v>700</v>
      </c>
      <c r="I672" s="295"/>
      <c r="J672" s="210"/>
      <c r="K672" s="210"/>
      <c r="L672" s="210">
        <v>0</v>
      </c>
      <c r="M672" s="210">
        <v>1689.76</v>
      </c>
      <c r="N672" s="385">
        <v>1000</v>
      </c>
      <c r="O672" s="395"/>
      <c r="P672" s="403">
        <f t="shared" si="210"/>
        <v>1000</v>
      </c>
      <c r="Q672" s="243"/>
      <c r="R672" s="158"/>
      <c r="S672" s="158"/>
      <c r="T672" s="158"/>
      <c r="U672" s="158"/>
      <c r="V672" s="158"/>
    </row>
    <row r="673" spans="1:22" ht="13.5" customHeight="1" x14ac:dyDescent="0.25">
      <c r="A673" s="44"/>
      <c r="B673" s="45"/>
      <c r="C673" s="106" t="s">
        <v>172</v>
      </c>
      <c r="D673" s="107">
        <v>279</v>
      </c>
      <c r="E673" s="179">
        <v>400</v>
      </c>
      <c r="F673" s="56"/>
      <c r="G673" s="289"/>
      <c r="H673" s="179">
        <f t="shared" si="194"/>
        <v>400</v>
      </c>
      <c r="I673" s="295"/>
      <c r="J673" s="210"/>
      <c r="K673" s="210"/>
      <c r="L673" s="210">
        <v>0</v>
      </c>
      <c r="M673" s="210">
        <v>224.84</v>
      </c>
      <c r="N673" s="385">
        <v>400</v>
      </c>
      <c r="O673" s="395"/>
      <c r="P673" s="403">
        <f t="shared" si="210"/>
        <v>400</v>
      </c>
      <c r="Q673" s="243"/>
      <c r="R673" s="174"/>
      <c r="S673" s="158"/>
      <c r="T673" s="158"/>
      <c r="U673" s="158"/>
      <c r="V673" s="158"/>
    </row>
    <row r="674" spans="1:22" ht="13.5" customHeight="1" x14ac:dyDescent="0.25">
      <c r="A674" s="44"/>
      <c r="B674" s="45"/>
      <c r="C674" s="106" t="s">
        <v>334</v>
      </c>
      <c r="D674" s="107">
        <v>289</v>
      </c>
      <c r="E674" s="179">
        <v>8000</v>
      </c>
      <c r="F674" s="56"/>
      <c r="G674" s="289"/>
      <c r="H674" s="179">
        <f t="shared" si="194"/>
        <v>3000</v>
      </c>
      <c r="I674" s="295">
        <v>-5000</v>
      </c>
      <c r="J674" s="210"/>
      <c r="K674" s="210"/>
      <c r="L674" s="210"/>
      <c r="M674" s="210"/>
      <c r="N674" s="385">
        <v>12000</v>
      </c>
      <c r="O674" s="395"/>
      <c r="P674" s="403">
        <f t="shared" si="210"/>
        <v>12000</v>
      </c>
      <c r="Q674" s="243"/>
      <c r="R674" s="174"/>
      <c r="S674" s="158"/>
      <c r="T674" s="158"/>
      <c r="U674" s="158"/>
      <c r="V674" s="158"/>
    </row>
    <row r="675" spans="1:22" ht="13.5" customHeight="1" x14ac:dyDescent="0.25">
      <c r="A675" s="44"/>
      <c r="B675" s="45"/>
      <c r="C675" s="106" t="s">
        <v>174</v>
      </c>
      <c r="D675" s="107">
        <v>506</v>
      </c>
      <c r="E675" s="179">
        <v>500</v>
      </c>
      <c r="F675" s="56"/>
      <c r="G675" s="289"/>
      <c r="H675" s="179">
        <f t="shared" si="194"/>
        <v>500</v>
      </c>
      <c r="I675" s="295"/>
      <c r="J675" s="210"/>
      <c r="K675" s="210"/>
      <c r="L675" s="210"/>
      <c r="M675" s="210">
        <v>434</v>
      </c>
      <c r="N675" s="385">
        <v>500</v>
      </c>
      <c r="O675" s="395"/>
      <c r="P675" s="403">
        <f t="shared" si="210"/>
        <v>500</v>
      </c>
      <c r="Q675" s="243"/>
      <c r="R675" s="158"/>
      <c r="S675" s="158"/>
      <c r="T675" s="158"/>
      <c r="U675" s="158"/>
      <c r="V675" s="158"/>
    </row>
    <row r="676" spans="1:22" ht="13.5" customHeight="1" x14ac:dyDescent="0.25">
      <c r="A676" s="44"/>
      <c r="B676" s="45"/>
      <c r="C676" s="106" t="s">
        <v>366</v>
      </c>
      <c r="D676" s="107">
        <v>141</v>
      </c>
      <c r="E676" s="179">
        <v>250</v>
      </c>
      <c r="F676" s="56"/>
      <c r="G676" s="289"/>
      <c r="H676" s="179">
        <f t="shared" si="194"/>
        <v>250</v>
      </c>
      <c r="I676" s="295"/>
      <c r="J676" s="210"/>
      <c r="K676" s="210"/>
      <c r="L676" s="210"/>
      <c r="M676" s="210">
        <v>73</v>
      </c>
      <c r="N676" s="385">
        <v>100</v>
      </c>
      <c r="O676" s="395"/>
      <c r="P676" s="403">
        <f t="shared" si="210"/>
        <v>100</v>
      </c>
      <c r="Q676" s="243"/>
      <c r="R676" s="158"/>
      <c r="S676" s="158"/>
      <c r="T676" s="158"/>
      <c r="U676" s="158"/>
      <c r="V676" s="158"/>
    </row>
    <row r="677" spans="1:22" ht="13.5" customHeight="1" x14ac:dyDescent="0.25">
      <c r="A677" s="44"/>
      <c r="B677" s="45">
        <v>5513</v>
      </c>
      <c r="C677" s="46" t="s">
        <v>367</v>
      </c>
      <c r="D677" s="20">
        <v>697</v>
      </c>
      <c r="E677" s="160">
        <v>1000</v>
      </c>
      <c r="F677" s="113"/>
      <c r="G677" s="289"/>
      <c r="H677" s="160">
        <f t="shared" si="194"/>
        <v>1000</v>
      </c>
      <c r="I677" s="213"/>
      <c r="J677" s="161">
        <v>-500</v>
      </c>
      <c r="K677" s="161"/>
      <c r="L677" s="161">
        <v>500</v>
      </c>
      <c r="M677" s="161">
        <v>708</v>
      </c>
      <c r="N677" s="375">
        <v>1000</v>
      </c>
      <c r="O677" s="79"/>
      <c r="P677" s="394">
        <f t="shared" si="210"/>
        <v>1000</v>
      </c>
      <c r="Q677" s="243"/>
      <c r="R677" s="158"/>
      <c r="S677" s="158"/>
      <c r="T677" s="158"/>
      <c r="U677" s="158"/>
      <c r="V677" s="158"/>
    </row>
    <row r="678" spans="1:22" ht="13.5" customHeight="1" x14ac:dyDescent="0.25">
      <c r="A678" s="44"/>
      <c r="B678" s="45">
        <v>5514</v>
      </c>
      <c r="C678" s="46" t="s">
        <v>353</v>
      </c>
      <c r="D678" s="20">
        <v>0</v>
      </c>
      <c r="E678" s="160">
        <v>600</v>
      </c>
      <c r="F678" s="20"/>
      <c r="G678" s="289"/>
      <c r="H678" s="160">
        <f t="shared" si="194"/>
        <v>600</v>
      </c>
      <c r="I678" s="213"/>
      <c r="J678" s="161"/>
      <c r="K678" s="161"/>
      <c r="L678" s="161">
        <v>600</v>
      </c>
      <c r="M678" s="161">
        <v>28.49</v>
      </c>
      <c r="N678" s="375">
        <v>600</v>
      </c>
      <c r="O678" s="79"/>
      <c r="P678" s="394">
        <f t="shared" si="210"/>
        <v>600</v>
      </c>
      <c r="Q678" s="174"/>
      <c r="R678" s="158"/>
      <c r="S678" s="158"/>
      <c r="T678" s="158"/>
      <c r="U678" s="158"/>
      <c r="V678" s="158"/>
    </row>
    <row r="679" spans="1:22" ht="13.5" customHeight="1" x14ac:dyDescent="0.25">
      <c r="A679" s="44"/>
      <c r="B679" s="45">
        <v>5515</v>
      </c>
      <c r="C679" s="46" t="s">
        <v>354</v>
      </c>
      <c r="D679" s="20">
        <v>5654</v>
      </c>
      <c r="E679" s="160">
        <v>4000</v>
      </c>
      <c r="F679" s="20"/>
      <c r="G679" s="289"/>
      <c r="H679" s="160">
        <f t="shared" si="194"/>
        <v>4000</v>
      </c>
      <c r="I679" s="213"/>
      <c r="J679" s="161">
        <v>-2500</v>
      </c>
      <c r="K679" s="161"/>
      <c r="L679" s="161">
        <v>1500</v>
      </c>
      <c r="M679" s="161">
        <v>3431.5</v>
      </c>
      <c r="N679" s="375">
        <v>4000</v>
      </c>
      <c r="O679" s="79"/>
      <c r="P679" s="394">
        <f t="shared" si="210"/>
        <v>4000</v>
      </c>
      <c r="Q679" s="174"/>
      <c r="R679" s="158"/>
      <c r="S679" s="158"/>
      <c r="T679" s="158"/>
      <c r="U679" s="158"/>
      <c r="V679" s="158"/>
    </row>
    <row r="680" spans="1:22" ht="13.5" customHeight="1" x14ac:dyDescent="0.25">
      <c r="A680" s="44"/>
      <c r="B680" s="45">
        <v>5522</v>
      </c>
      <c r="C680" s="46" t="s">
        <v>184</v>
      </c>
      <c r="D680" s="20">
        <v>0</v>
      </c>
      <c r="E680" s="160">
        <v>100</v>
      </c>
      <c r="F680" s="20"/>
      <c r="G680" s="289"/>
      <c r="H680" s="160">
        <f t="shared" si="194"/>
        <v>100</v>
      </c>
      <c r="I680" s="213"/>
      <c r="J680" s="161"/>
      <c r="K680" s="161"/>
      <c r="L680" s="161">
        <v>100</v>
      </c>
      <c r="M680" s="161">
        <v>274.77999999999997</v>
      </c>
      <c r="N680" s="375">
        <v>100</v>
      </c>
      <c r="O680" s="79"/>
      <c r="P680" s="394">
        <f t="shared" si="210"/>
        <v>100</v>
      </c>
      <c r="Q680" s="174"/>
      <c r="R680" s="158"/>
      <c r="S680" s="158"/>
      <c r="T680" s="158"/>
      <c r="U680" s="158"/>
      <c r="V680" s="158"/>
    </row>
    <row r="681" spans="1:22" ht="13.5" customHeight="1" x14ac:dyDescent="0.25">
      <c r="A681" s="44"/>
      <c r="B681" s="45">
        <v>5525</v>
      </c>
      <c r="C681" s="46" t="s">
        <v>355</v>
      </c>
      <c r="D681" s="20">
        <v>12367</v>
      </c>
      <c r="E681" s="160">
        <v>16400</v>
      </c>
      <c r="F681" s="20"/>
      <c r="G681" s="289"/>
      <c r="H681" s="160">
        <f t="shared" si="194"/>
        <v>16400</v>
      </c>
      <c r="I681" s="213"/>
      <c r="J681" s="161">
        <v>-6000</v>
      </c>
      <c r="K681" s="161"/>
      <c r="L681" s="161">
        <v>10400</v>
      </c>
      <c r="M681" s="161">
        <v>9481.52</v>
      </c>
      <c r="N681" s="375">
        <v>11000</v>
      </c>
      <c r="O681" s="79"/>
      <c r="P681" s="394">
        <f t="shared" si="210"/>
        <v>11000</v>
      </c>
      <c r="Q681" s="174"/>
      <c r="R681" s="158"/>
      <c r="S681" s="158"/>
      <c r="T681" s="158"/>
      <c r="U681" s="158"/>
      <c r="V681" s="158"/>
    </row>
    <row r="682" spans="1:22" ht="13.5" customHeight="1" x14ac:dyDescent="0.25">
      <c r="A682" s="44"/>
      <c r="B682" s="45">
        <v>5540</v>
      </c>
      <c r="C682" s="46" t="s">
        <v>308</v>
      </c>
      <c r="D682" s="20"/>
      <c r="E682" s="160"/>
      <c r="F682" s="20"/>
      <c r="G682" s="168"/>
      <c r="H682" s="160"/>
      <c r="I682" s="213"/>
      <c r="J682" s="161"/>
      <c r="K682" s="161"/>
      <c r="L682" s="161">
        <v>0</v>
      </c>
      <c r="M682" s="161">
        <v>180</v>
      </c>
      <c r="N682" s="375"/>
      <c r="O682" s="79"/>
      <c r="P682" s="394">
        <f t="shared" si="210"/>
        <v>0</v>
      </c>
      <c r="Q682" s="174"/>
      <c r="R682" s="158"/>
      <c r="S682" s="158"/>
      <c r="T682" s="158"/>
      <c r="U682" s="158"/>
      <c r="V682" s="158"/>
    </row>
    <row r="683" spans="1:22" ht="13.5" customHeight="1" x14ac:dyDescent="0.25">
      <c r="A683" s="69" t="s">
        <v>368</v>
      </c>
      <c r="B683" s="70"/>
      <c r="C683" s="71" t="s">
        <v>369</v>
      </c>
      <c r="D683" s="81">
        <f>+D684+D685</f>
        <v>57068</v>
      </c>
      <c r="E683" s="81">
        <f>+E684+E685</f>
        <v>67789</v>
      </c>
      <c r="F683" s="81">
        <f t="shared" ref="F683:I683" si="216">+F684+F685</f>
        <v>0</v>
      </c>
      <c r="G683" s="77">
        <f t="shared" si="216"/>
        <v>0</v>
      </c>
      <c r="H683" s="81">
        <f t="shared" si="216"/>
        <v>62789</v>
      </c>
      <c r="I683" s="254">
        <f t="shared" si="216"/>
        <v>-5000</v>
      </c>
      <c r="J683" s="77">
        <f>+J684+J685</f>
        <v>-8600</v>
      </c>
      <c r="K683" s="77">
        <f t="shared" ref="K683:M683" si="217">+K684+K685</f>
        <v>0</v>
      </c>
      <c r="L683" s="77">
        <f t="shared" si="217"/>
        <v>54189</v>
      </c>
      <c r="M683" s="77">
        <f t="shared" si="217"/>
        <v>41373.07</v>
      </c>
      <c r="N683" s="374">
        <f>+N684+N685</f>
        <v>78251</v>
      </c>
      <c r="O683" s="80">
        <f t="shared" ref="O683" si="218">+O684+O685</f>
        <v>-7300</v>
      </c>
      <c r="P683" s="80">
        <f>+O683+N683</f>
        <v>70951</v>
      </c>
      <c r="Q683" s="174"/>
      <c r="R683" s="158"/>
      <c r="S683" s="158"/>
      <c r="T683" s="158"/>
      <c r="U683" s="158"/>
      <c r="V683" s="158"/>
    </row>
    <row r="684" spans="1:22" ht="13.5" customHeight="1" x14ac:dyDescent="0.25">
      <c r="A684" s="44"/>
      <c r="B684" s="51" t="s">
        <v>147</v>
      </c>
      <c r="C684" s="52" t="s">
        <v>148</v>
      </c>
      <c r="D684" s="19">
        <v>28564</v>
      </c>
      <c r="E684" s="156">
        <v>35318</v>
      </c>
      <c r="F684" s="102"/>
      <c r="G684" s="289"/>
      <c r="H684" s="160">
        <f t="shared" si="194"/>
        <v>30318</v>
      </c>
      <c r="I684" s="211">
        <v>-5000</v>
      </c>
      <c r="J684" s="190">
        <v>0</v>
      </c>
      <c r="K684" s="190"/>
      <c r="L684" s="190">
        <v>30318</v>
      </c>
      <c r="M684" s="190">
        <v>27271.25</v>
      </c>
      <c r="N684" s="372">
        <v>39401</v>
      </c>
      <c r="O684" s="78">
        <v>-5000</v>
      </c>
      <c r="P684" s="227">
        <f t="shared" ref="P684:P703" si="219">+O684+N684</f>
        <v>34401</v>
      </c>
      <c r="Q684" s="174"/>
      <c r="R684" s="158"/>
      <c r="S684" s="158"/>
      <c r="T684" s="158"/>
      <c r="U684" s="158"/>
      <c r="V684" s="158"/>
    </row>
    <row r="685" spans="1:22" ht="13.5" customHeight="1" x14ac:dyDescent="0.25">
      <c r="A685" s="44"/>
      <c r="B685" s="51" t="s">
        <v>149</v>
      </c>
      <c r="C685" s="52" t="s">
        <v>150</v>
      </c>
      <c r="D685" s="21">
        <f>+D686+D687+D688+D698+D699+D700+D701+D702+D703</f>
        <v>28504</v>
      </c>
      <c r="E685" s="156">
        <f t="shared" ref="E685" si="220">+E686+E687+E688+E698+E699+E700+E701+E702+E703</f>
        <v>32471</v>
      </c>
      <c r="F685" s="102">
        <f>+F686+F687+F688+F698+F699+F700+F701+F702+F703</f>
        <v>0</v>
      </c>
      <c r="G685" s="289"/>
      <c r="H685" s="160">
        <f t="shared" si="194"/>
        <v>32471</v>
      </c>
      <c r="I685" s="211">
        <f t="shared" ref="I685" si="221">+I686+I687+I688+I698+I699+I700+I701+I702+I703</f>
        <v>0</v>
      </c>
      <c r="J685" s="190">
        <f>+J687+J698+J700+J702+J703+J688</f>
        <v>-8600</v>
      </c>
      <c r="K685" s="190">
        <f t="shared" ref="K685" si="222">+K687+K698+K700+K702+K703+K688</f>
        <v>0</v>
      </c>
      <c r="L685" s="190">
        <f>+L686+L687+L698+L699+L700+L701+L702+L703+L688</f>
        <v>23871</v>
      </c>
      <c r="M685" s="190">
        <f>+M686+M687+M698+M699+M700+M701+M702+M703+M688</f>
        <v>14101.82</v>
      </c>
      <c r="N685" s="376">
        <f>+N686+N687+N688+N698+N699+N700+N701+N702+N703</f>
        <v>38850</v>
      </c>
      <c r="O685" s="227">
        <f>+O686+O687+O688+O698+O699+O700+O701+O702+O703</f>
        <v>-2300</v>
      </c>
      <c r="P685" s="227">
        <f t="shared" si="219"/>
        <v>36550</v>
      </c>
      <c r="Q685" s="174"/>
      <c r="R685" s="158"/>
      <c r="S685" s="158"/>
      <c r="T685" s="158"/>
      <c r="U685" s="158"/>
      <c r="V685" s="158"/>
    </row>
    <row r="686" spans="1:22" ht="13.5" customHeight="1" x14ac:dyDescent="0.25">
      <c r="A686" s="44"/>
      <c r="B686" s="45">
        <v>5500</v>
      </c>
      <c r="C686" s="46" t="s">
        <v>225</v>
      </c>
      <c r="D686" s="20">
        <v>1133</v>
      </c>
      <c r="E686" s="160">
        <v>1870</v>
      </c>
      <c r="F686" s="55"/>
      <c r="G686" s="289"/>
      <c r="H686" s="160">
        <f t="shared" si="194"/>
        <v>1870</v>
      </c>
      <c r="I686" s="213"/>
      <c r="J686" s="161"/>
      <c r="K686" s="161"/>
      <c r="L686" s="161">
        <v>1870</v>
      </c>
      <c r="M686" s="161">
        <v>1138</v>
      </c>
      <c r="N686" s="375">
        <v>1820</v>
      </c>
      <c r="O686" s="79"/>
      <c r="P686" s="229">
        <f t="shared" si="219"/>
        <v>1820</v>
      </c>
      <c r="Q686" s="174"/>
      <c r="R686" s="158"/>
      <c r="S686" s="158"/>
      <c r="T686" s="158"/>
      <c r="U686" s="158"/>
      <c r="V686" s="158"/>
    </row>
    <row r="687" spans="1:22" ht="13.5" customHeight="1" x14ac:dyDescent="0.25">
      <c r="A687" s="44"/>
      <c r="B687" s="45">
        <v>5504</v>
      </c>
      <c r="C687" s="46" t="s">
        <v>165</v>
      </c>
      <c r="D687" s="20">
        <v>224</v>
      </c>
      <c r="E687" s="160">
        <v>300</v>
      </c>
      <c r="F687" s="55"/>
      <c r="G687" s="289"/>
      <c r="H687" s="160">
        <f t="shared" si="194"/>
        <v>300</v>
      </c>
      <c r="I687" s="213"/>
      <c r="J687" s="161"/>
      <c r="K687" s="161"/>
      <c r="L687" s="161">
        <v>300</v>
      </c>
      <c r="M687" s="161">
        <v>190</v>
      </c>
      <c r="N687" s="375">
        <v>300</v>
      </c>
      <c r="O687" s="79"/>
      <c r="P687" s="229">
        <f t="shared" si="219"/>
        <v>300</v>
      </c>
      <c r="Q687" s="174"/>
      <c r="R687" s="158"/>
      <c r="S687" s="158"/>
      <c r="T687" s="158"/>
      <c r="U687" s="158"/>
      <c r="V687" s="158"/>
    </row>
    <row r="688" spans="1:22" ht="13.5" customHeight="1" x14ac:dyDescent="0.25">
      <c r="A688" s="44"/>
      <c r="B688" s="45">
        <v>5511</v>
      </c>
      <c r="C688" s="46" t="s">
        <v>274</v>
      </c>
      <c r="D688" s="20">
        <f t="shared" ref="D688:E688" si="223">SUM(D689:D697)</f>
        <v>13504</v>
      </c>
      <c r="E688" s="160">
        <f t="shared" si="223"/>
        <v>13520</v>
      </c>
      <c r="F688" s="55"/>
      <c r="G688" s="289"/>
      <c r="H688" s="160">
        <f t="shared" si="194"/>
        <v>13520</v>
      </c>
      <c r="I688" s="213"/>
      <c r="J688" s="161">
        <f>+J689+J690+J691+J692+J693+J694+J695+J696+J697</f>
        <v>-4000</v>
      </c>
      <c r="K688" s="161"/>
      <c r="L688" s="161">
        <v>9520</v>
      </c>
      <c r="M688" s="161">
        <v>6791</v>
      </c>
      <c r="N688" s="384">
        <f>+N689+N690+N691+N692+N693+N694+N695+N696+N697</f>
        <v>19470</v>
      </c>
      <c r="O688" s="375">
        <f>+O689+O690+O691+O692+O693+O694+O695+O696+O697</f>
        <v>-1000</v>
      </c>
      <c r="P688" s="229">
        <f t="shared" si="219"/>
        <v>18470</v>
      </c>
      <c r="Q688" s="174"/>
      <c r="R688" s="158"/>
      <c r="S688" s="158"/>
      <c r="T688" s="158"/>
      <c r="U688" s="158"/>
      <c r="V688" s="158"/>
    </row>
    <row r="689" spans="1:22" ht="13.5" customHeight="1" x14ac:dyDescent="0.25">
      <c r="A689" s="112"/>
      <c r="B689" s="117"/>
      <c r="C689" s="106" t="s">
        <v>167</v>
      </c>
      <c r="D689" s="107">
        <v>1200</v>
      </c>
      <c r="E689" s="179">
        <v>1500</v>
      </c>
      <c r="F689" s="176"/>
      <c r="G689" s="292"/>
      <c r="H689" s="160">
        <f t="shared" si="194"/>
        <v>1500</v>
      </c>
      <c r="I689" s="295"/>
      <c r="J689" s="210">
        <v>-1500</v>
      </c>
      <c r="K689" s="210"/>
      <c r="L689" s="161"/>
      <c r="M689" s="210"/>
      <c r="N689" s="385">
        <v>0</v>
      </c>
      <c r="O689" s="395"/>
      <c r="P689" s="246">
        <f t="shared" si="219"/>
        <v>0</v>
      </c>
      <c r="Q689" s="174"/>
      <c r="R689" s="158"/>
      <c r="S689" s="158"/>
      <c r="T689" s="158"/>
      <c r="U689" s="158"/>
      <c r="V689" s="158"/>
    </row>
    <row r="690" spans="1:22" ht="13.5" customHeight="1" x14ac:dyDescent="0.25">
      <c r="A690" s="112"/>
      <c r="B690" s="117"/>
      <c r="C690" s="106" t="s">
        <v>168</v>
      </c>
      <c r="D690" s="107">
        <v>3205</v>
      </c>
      <c r="E690" s="179">
        <v>3000</v>
      </c>
      <c r="F690" s="176"/>
      <c r="G690" s="292"/>
      <c r="H690" s="160">
        <f t="shared" si="194"/>
        <v>3000</v>
      </c>
      <c r="I690" s="295"/>
      <c r="J690" s="210"/>
      <c r="K690" s="210"/>
      <c r="L690" s="161"/>
      <c r="M690" s="210">
        <v>964</v>
      </c>
      <c r="N690" s="385">
        <v>3000</v>
      </c>
      <c r="O690" s="395">
        <v>-1000</v>
      </c>
      <c r="P690" s="246">
        <f t="shared" si="219"/>
        <v>2000</v>
      </c>
      <c r="Q690" s="174"/>
      <c r="R690" s="158"/>
      <c r="S690" s="158"/>
      <c r="T690" s="158"/>
      <c r="U690" s="158"/>
      <c r="V690" s="158"/>
    </row>
    <row r="691" spans="1:22" ht="13.5" customHeight="1" x14ac:dyDescent="0.25">
      <c r="A691" s="112"/>
      <c r="B691" s="117"/>
      <c r="C691" s="106" t="s">
        <v>169</v>
      </c>
      <c r="D691" s="107">
        <v>255</v>
      </c>
      <c r="E691" s="179">
        <v>300</v>
      </c>
      <c r="F691" s="176"/>
      <c r="G691" s="292"/>
      <c r="H691" s="160">
        <f t="shared" si="194"/>
        <v>300</v>
      </c>
      <c r="I691" s="295"/>
      <c r="J691" s="210"/>
      <c r="K691" s="210"/>
      <c r="L691" s="161"/>
      <c r="M691" s="210">
        <v>93</v>
      </c>
      <c r="N691" s="385">
        <v>400</v>
      </c>
      <c r="O691" s="395"/>
      <c r="P691" s="246">
        <f t="shared" si="219"/>
        <v>400</v>
      </c>
      <c r="Q691" s="174"/>
      <c r="R691" s="158"/>
      <c r="S691" s="158"/>
      <c r="T691" s="158"/>
      <c r="U691" s="158"/>
      <c r="V691" s="158"/>
    </row>
    <row r="692" spans="1:22" ht="13.5" customHeight="1" x14ac:dyDescent="0.25">
      <c r="A692" s="112"/>
      <c r="B692" s="117"/>
      <c r="C692" s="106" t="s">
        <v>170</v>
      </c>
      <c r="D692" s="107">
        <v>850</v>
      </c>
      <c r="E692" s="179">
        <v>700</v>
      </c>
      <c r="F692" s="176"/>
      <c r="G692" s="292"/>
      <c r="H692" s="160">
        <f t="shared" si="194"/>
        <v>700</v>
      </c>
      <c r="I692" s="295"/>
      <c r="J692" s="210"/>
      <c r="K692" s="210"/>
      <c r="L692" s="161"/>
      <c r="M692" s="210">
        <v>512</v>
      </c>
      <c r="N692" s="385">
        <v>600</v>
      </c>
      <c r="O692" s="395"/>
      <c r="P692" s="246">
        <f t="shared" si="219"/>
        <v>600</v>
      </c>
      <c r="Q692" s="174"/>
      <c r="R692" s="158"/>
      <c r="S692" s="158"/>
      <c r="T692" s="158"/>
      <c r="U692" s="158"/>
      <c r="V692" s="158"/>
    </row>
    <row r="693" spans="1:22" ht="13.5" customHeight="1" x14ac:dyDescent="0.25">
      <c r="A693" s="112"/>
      <c r="B693" s="117"/>
      <c r="C693" s="106" t="s">
        <v>171</v>
      </c>
      <c r="D693" s="107">
        <v>35</v>
      </c>
      <c r="E693" s="179">
        <v>250</v>
      </c>
      <c r="F693" s="176"/>
      <c r="G693" s="292"/>
      <c r="H693" s="160">
        <f t="shared" si="194"/>
        <v>250</v>
      </c>
      <c r="I693" s="295"/>
      <c r="J693" s="210"/>
      <c r="K693" s="210"/>
      <c r="L693" s="161"/>
      <c r="M693" s="210"/>
      <c r="N693" s="385">
        <v>250</v>
      </c>
      <c r="O693" s="395"/>
      <c r="P693" s="246">
        <f t="shared" si="219"/>
        <v>250</v>
      </c>
      <c r="Q693" s="174"/>
      <c r="R693" s="158"/>
      <c r="S693" s="158"/>
      <c r="T693" s="158"/>
      <c r="U693" s="158"/>
      <c r="V693" s="158"/>
    </row>
    <row r="694" spans="1:22" ht="13.5" customHeight="1" x14ac:dyDescent="0.25">
      <c r="A694" s="112"/>
      <c r="B694" s="117"/>
      <c r="C694" s="106" t="s">
        <v>172</v>
      </c>
      <c r="D694" s="107">
        <v>639</v>
      </c>
      <c r="E694" s="179">
        <v>650</v>
      </c>
      <c r="F694" s="176"/>
      <c r="G694" s="292"/>
      <c r="H694" s="160">
        <f t="shared" si="194"/>
        <v>650</v>
      </c>
      <c r="I694" s="295"/>
      <c r="J694" s="210"/>
      <c r="K694" s="210"/>
      <c r="L694" s="161"/>
      <c r="M694" s="210">
        <v>607</v>
      </c>
      <c r="N694" s="385">
        <v>700</v>
      </c>
      <c r="O694" s="395"/>
      <c r="P694" s="246">
        <f t="shared" si="219"/>
        <v>700</v>
      </c>
      <c r="Q694" s="174"/>
      <c r="R694" s="158"/>
      <c r="S694" s="158"/>
      <c r="T694" s="158"/>
      <c r="U694" s="158"/>
      <c r="V694" s="158"/>
    </row>
    <row r="695" spans="1:22" ht="13.5" customHeight="1" x14ac:dyDescent="0.25">
      <c r="A695" s="112"/>
      <c r="B695" s="117"/>
      <c r="C695" s="106" t="s">
        <v>334</v>
      </c>
      <c r="D695" s="107">
        <v>3000</v>
      </c>
      <c r="E695" s="179">
        <v>2500</v>
      </c>
      <c r="F695" s="176"/>
      <c r="G695" s="292"/>
      <c r="H695" s="160">
        <f t="shared" si="194"/>
        <v>2500</v>
      </c>
      <c r="I695" s="295"/>
      <c r="J695" s="210">
        <v>-2500</v>
      </c>
      <c r="K695" s="210"/>
      <c r="L695" s="161"/>
      <c r="M695" s="210">
        <v>296</v>
      </c>
      <c r="N695" s="385">
        <v>10000</v>
      </c>
      <c r="O695" s="395"/>
      <c r="P695" s="246">
        <f t="shared" si="219"/>
        <v>10000</v>
      </c>
      <c r="Q695" s="174"/>
      <c r="R695" s="158"/>
      <c r="S695" s="158"/>
      <c r="T695" s="158"/>
      <c r="U695" s="158"/>
      <c r="V695" s="158"/>
    </row>
    <row r="696" spans="1:22" ht="13.5" customHeight="1" x14ac:dyDescent="0.25">
      <c r="A696" s="112"/>
      <c r="B696" s="117"/>
      <c r="C696" s="106" t="s">
        <v>370</v>
      </c>
      <c r="D696" s="107">
        <v>4320</v>
      </c>
      <c r="E696" s="179">
        <v>4320</v>
      </c>
      <c r="F696" s="176"/>
      <c r="G696" s="292"/>
      <c r="H696" s="160">
        <f t="shared" si="194"/>
        <v>4320</v>
      </c>
      <c r="I696" s="295"/>
      <c r="J696" s="210"/>
      <c r="K696" s="210"/>
      <c r="L696" s="161"/>
      <c r="M696" s="210">
        <v>4320</v>
      </c>
      <c r="N696" s="385">
        <v>4320</v>
      </c>
      <c r="O696" s="395"/>
      <c r="P696" s="246">
        <f t="shared" si="219"/>
        <v>4320</v>
      </c>
      <c r="Q696" s="174"/>
      <c r="R696" s="158"/>
      <c r="S696" s="158"/>
      <c r="T696" s="158"/>
      <c r="U696" s="158"/>
      <c r="V696" s="158"/>
    </row>
    <row r="697" spans="1:22" ht="13.5" customHeight="1" x14ac:dyDescent="0.25">
      <c r="A697" s="112"/>
      <c r="B697" s="117"/>
      <c r="C697" s="106" t="s">
        <v>366</v>
      </c>
      <c r="D697" s="107"/>
      <c r="E697" s="179">
        <v>300</v>
      </c>
      <c r="F697" s="176"/>
      <c r="G697" s="292"/>
      <c r="H697" s="160">
        <f t="shared" si="194"/>
        <v>300</v>
      </c>
      <c r="I697" s="295"/>
      <c r="J697" s="210"/>
      <c r="K697" s="210"/>
      <c r="L697" s="161"/>
      <c r="M697" s="210"/>
      <c r="N697" s="385">
        <v>200</v>
      </c>
      <c r="O697" s="395"/>
      <c r="P697" s="246">
        <f t="shared" si="219"/>
        <v>200</v>
      </c>
      <c r="Q697" s="174"/>
      <c r="R697" s="158"/>
      <c r="S697" s="158"/>
      <c r="T697" s="158"/>
      <c r="U697" s="158"/>
      <c r="V697" s="158"/>
    </row>
    <row r="698" spans="1:22" ht="13.5" customHeight="1" x14ac:dyDescent="0.25">
      <c r="A698" s="44"/>
      <c r="B698" s="45">
        <v>5513</v>
      </c>
      <c r="C698" s="46" t="s">
        <v>297</v>
      </c>
      <c r="D698" s="20">
        <v>334</v>
      </c>
      <c r="E698" s="160">
        <v>500</v>
      </c>
      <c r="F698" s="55"/>
      <c r="G698" s="289"/>
      <c r="H698" s="160">
        <f t="shared" si="194"/>
        <v>500</v>
      </c>
      <c r="I698" s="213"/>
      <c r="J698" s="161">
        <v>-500</v>
      </c>
      <c r="K698" s="161"/>
      <c r="L698" s="161"/>
      <c r="M698" s="161">
        <v>203</v>
      </c>
      <c r="N698" s="375">
        <v>500</v>
      </c>
      <c r="O698" s="79"/>
      <c r="P698" s="229">
        <f t="shared" si="219"/>
        <v>500</v>
      </c>
      <c r="Q698" s="174"/>
      <c r="R698" s="158"/>
      <c r="S698" s="158"/>
      <c r="T698" s="158"/>
      <c r="U698" s="158"/>
      <c r="V698" s="158"/>
    </row>
    <row r="699" spans="1:22" ht="13.5" customHeight="1" x14ac:dyDescent="0.25">
      <c r="A699" s="44"/>
      <c r="B699" s="45">
        <v>5514</v>
      </c>
      <c r="C699" s="46" t="s">
        <v>353</v>
      </c>
      <c r="D699" s="20">
        <v>909</v>
      </c>
      <c r="E699" s="160">
        <v>910</v>
      </c>
      <c r="F699" s="55"/>
      <c r="G699" s="289"/>
      <c r="H699" s="160">
        <f t="shared" si="194"/>
        <v>910</v>
      </c>
      <c r="I699" s="213"/>
      <c r="J699" s="161"/>
      <c r="K699" s="161"/>
      <c r="L699" s="161">
        <v>910</v>
      </c>
      <c r="M699" s="161">
        <v>653.58000000000004</v>
      </c>
      <c r="N699" s="375">
        <v>900</v>
      </c>
      <c r="O699" s="79"/>
      <c r="P699" s="229">
        <f t="shared" si="219"/>
        <v>900</v>
      </c>
      <c r="Q699" s="174"/>
      <c r="R699" s="158"/>
      <c r="S699" s="158"/>
      <c r="T699" s="158"/>
      <c r="U699" s="158"/>
      <c r="V699" s="158"/>
    </row>
    <row r="700" spans="1:22" ht="13.5" customHeight="1" x14ac:dyDescent="0.25">
      <c r="A700" s="44"/>
      <c r="B700" s="45">
        <v>5515</v>
      </c>
      <c r="C700" s="46" t="s">
        <v>354</v>
      </c>
      <c r="D700" s="20">
        <v>2639</v>
      </c>
      <c r="E700" s="160">
        <v>2321</v>
      </c>
      <c r="F700" s="55"/>
      <c r="G700" s="289"/>
      <c r="H700" s="160">
        <f t="shared" si="194"/>
        <v>2321</v>
      </c>
      <c r="I700" s="213"/>
      <c r="J700" s="161">
        <v>-1000</v>
      </c>
      <c r="K700" s="161"/>
      <c r="L700" s="161">
        <v>1321</v>
      </c>
      <c r="M700" s="161">
        <v>1200</v>
      </c>
      <c r="N700" s="375">
        <v>2660</v>
      </c>
      <c r="O700" s="79">
        <v>-1300</v>
      </c>
      <c r="P700" s="229">
        <f t="shared" si="219"/>
        <v>1360</v>
      </c>
      <c r="Q700" s="174"/>
      <c r="R700" s="158"/>
      <c r="S700" s="158"/>
      <c r="T700" s="158"/>
      <c r="U700" s="158"/>
      <c r="V700" s="158"/>
    </row>
    <row r="701" spans="1:22" ht="13.5" customHeight="1" x14ac:dyDescent="0.25">
      <c r="A701" s="44"/>
      <c r="B701" s="45">
        <v>5522</v>
      </c>
      <c r="C701" s="46" t="s">
        <v>359</v>
      </c>
      <c r="D701" s="20"/>
      <c r="E701" s="160">
        <v>50</v>
      </c>
      <c r="F701" s="55"/>
      <c r="G701" s="289"/>
      <c r="H701" s="160">
        <f t="shared" si="194"/>
        <v>50</v>
      </c>
      <c r="I701" s="213"/>
      <c r="J701" s="161"/>
      <c r="K701" s="161"/>
      <c r="L701" s="161">
        <v>50</v>
      </c>
      <c r="M701" s="161">
        <v>0</v>
      </c>
      <c r="N701" s="375">
        <v>200</v>
      </c>
      <c r="O701" s="79"/>
      <c r="P701" s="229">
        <f t="shared" si="219"/>
        <v>200</v>
      </c>
      <c r="Q701" s="174"/>
      <c r="R701" s="158"/>
      <c r="S701" s="158"/>
      <c r="T701" s="158"/>
      <c r="U701" s="158"/>
      <c r="V701" s="158"/>
    </row>
    <row r="702" spans="1:22" ht="13.5" customHeight="1" x14ac:dyDescent="0.25">
      <c r="A702" s="44"/>
      <c r="B702" s="45">
        <v>5525</v>
      </c>
      <c r="C702" s="46" t="s">
        <v>355</v>
      </c>
      <c r="D702" s="20">
        <v>8426</v>
      </c>
      <c r="E702" s="160">
        <v>10500</v>
      </c>
      <c r="F702" s="55"/>
      <c r="G702" s="289"/>
      <c r="H702" s="160">
        <f t="shared" si="194"/>
        <v>10500</v>
      </c>
      <c r="I702" s="213"/>
      <c r="J702" s="161">
        <v>-2600</v>
      </c>
      <c r="K702" s="161"/>
      <c r="L702" s="161">
        <v>7900</v>
      </c>
      <c r="M702" s="161">
        <v>3313.69</v>
      </c>
      <c r="N702" s="375">
        <v>11000</v>
      </c>
      <c r="O702" s="79"/>
      <c r="P702" s="229">
        <f t="shared" si="219"/>
        <v>11000</v>
      </c>
      <c r="Q702" s="174"/>
      <c r="R702" s="158"/>
      <c r="S702" s="158"/>
      <c r="T702" s="158"/>
      <c r="U702" s="158"/>
      <c r="V702" s="158"/>
    </row>
    <row r="703" spans="1:22" ht="13.5" customHeight="1" x14ac:dyDescent="0.25">
      <c r="A703" s="44"/>
      <c r="B703" s="45">
        <v>5540</v>
      </c>
      <c r="C703" s="46" t="s">
        <v>371</v>
      </c>
      <c r="D703" s="20">
        <v>1335</v>
      </c>
      <c r="E703" s="160">
        <v>2500</v>
      </c>
      <c r="F703" s="55"/>
      <c r="G703" s="289"/>
      <c r="H703" s="160">
        <f t="shared" si="194"/>
        <v>2500</v>
      </c>
      <c r="I703" s="213"/>
      <c r="J703" s="161">
        <v>-500</v>
      </c>
      <c r="K703" s="161"/>
      <c r="L703" s="161">
        <v>2000</v>
      </c>
      <c r="M703" s="161">
        <v>612.54999999999995</v>
      </c>
      <c r="N703" s="375">
        <v>2000</v>
      </c>
      <c r="O703" s="79"/>
      <c r="P703" s="229">
        <f t="shared" si="219"/>
        <v>2000</v>
      </c>
      <c r="Q703" s="174"/>
      <c r="R703" s="158"/>
      <c r="S703" s="158"/>
      <c r="T703" s="158"/>
      <c r="U703" s="158"/>
      <c r="V703" s="158"/>
    </row>
    <row r="704" spans="1:22" ht="13.5" customHeight="1" x14ac:dyDescent="0.25">
      <c r="A704" s="69" t="s">
        <v>372</v>
      </c>
      <c r="B704" s="70"/>
      <c r="C704" s="71" t="s">
        <v>373</v>
      </c>
      <c r="D704" s="81">
        <f>+D705+D706</f>
        <v>133917</v>
      </c>
      <c r="E704" s="81">
        <f>+E705+E706</f>
        <v>186960</v>
      </c>
      <c r="F704" s="81">
        <f t="shared" ref="F704:I704" si="224">+F705+F706</f>
        <v>0</v>
      </c>
      <c r="G704" s="77">
        <f t="shared" si="224"/>
        <v>0</v>
      </c>
      <c r="H704" s="81">
        <f t="shared" si="224"/>
        <v>173546</v>
      </c>
      <c r="I704" s="254">
        <f t="shared" si="224"/>
        <v>-13414</v>
      </c>
      <c r="J704" s="77">
        <f>+J705+J706</f>
        <v>-27535</v>
      </c>
      <c r="K704" s="77">
        <f t="shared" ref="K704:L704" si="225">+K705+K706</f>
        <v>0</v>
      </c>
      <c r="L704" s="77">
        <f t="shared" si="225"/>
        <v>146011</v>
      </c>
      <c r="M704" s="77">
        <f>+M705+M706+M725</f>
        <v>109105.9</v>
      </c>
      <c r="N704" s="374">
        <f>+N705+N706</f>
        <v>147495</v>
      </c>
      <c r="O704" s="80">
        <f t="shared" ref="O704" si="226">+O705+O706</f>
        <v>-8500</v>
      </c>
      <c r="P704" s="80">
        <f>+O704+N704</f>
        <v>138995</v>
      </c>
      <c r="Q704" s="174"/>
      <c r="R704" s="158"/>
      <c r="S704" s="158"/>
      <c r="T704" s="158"/>
      <c r="U704" s="158"/>
      <c r="V704" s="158"/>
    </row>
    <row r="705" spans="1:29" ht="13.5" customHeight="1" x14ac:dyDescent="0.25">
      <c r="A705" s="44"/>
      <c r="B705" s="51" t="s">
        <v>147</v>
      </c>
      <c r="C705" s="52" t="s">
        <v>148</v>
      </c>
      <c r="D705" s="19">
        <v>56113</v>
      </c>
      <c r="E705" s="156">
        <v>60210</v>
      </c>
      <c r="F705" s="21"/>
      <c r="G705" s="289"/>
      <c r="H705" s="160">
        <f t="shared" ref="H705:H794" si="227">E705+I705</f>
        <v>55796</v>
      </c>
      <c r="I705" s="211">
        <v>-4414</v>
      </c>
      <c r="J705" s="190">
        <v>-4835</v>
      </c>
      <c r="K705" s="190"/>
      <c r="L705" s="190">
        <v>50961</v>
      </c>
      <c r="M705" s="190">
        <v>40948.32</v>
      </c>
      <c r="N705" s="372">
        <v>55795</v>
      </c>
      <c r="O705" s="78">
        <v>0</v>
      </c>
      <c r="P705" s="227">
        <f t="shared" ref="P705:P724" si="228">+O705+N705</f>
        <v>55795</v>
      </c>
      <c r="Q705" s="174"/>
      <c r="R705" s="158"/>
      <c r="S705" s="158"/>
      <c r="T705" s="158"/>
      <c r="U705" s="158"/>
      <c r="V705" s="158"/>
    </row>
    <row r="706" spans="1:29" ht="13.5" customHeight="1" x14ac:dyDescent="0.25">
      <c r="A706" s="44"/>
      <c r="B706" s="51" t="s">
        <v>149</v>
      </c>
      <c r="C706" s="52" t="s">
        <v>150</v>
      </c>
      <c r="D706" s="21">
        <f>+D707+D708+D709+D719+D720+D721+D722+D723+D724</f>
        <v>77804</v>
      </c>
      <c r="E706" s="156">
        <f>+E707+E708+E709+E719+E720+E721+E722+E723+E724</f>
        <v>126750</v>
      </c>
      <c r="F706" s="114">
        <f>SUM(F707:F724)</f>
        <v>0</v>
      </c>
      <c r="G706" s="289"/>
      <c r="H706" s="160">
        <f t="shared" si="227"/>
        <v>117750</v>
      </c>
      <c r="I706" s="312">
        <f>+I707+I708+I709+I719+I720+I721+I722+I723+I724</f>
        <v>-9000</v>
      </c>
      <c r="J706" s="217">
        <f>+J707+J708+J709+J719+J720+J721+J722+J723+J724</f>
        <v>-22700</v>
      </c>
      <c r="K706" s="217">
        <f t="shared" ref="K706:L706" si="229">+K707+K708+K709+K719+K720+K721+K722+K723+K724</f>
        <v>0</v>
      </c>
      <c r="L706" s="217">
        <f t="shared" si="229"/>
        <v>95050</v>
      </c>
      <c r="M706" s="217">
        <f>+M707+M708+M709+M719+M720+M721+M722+M723+M724+M725</f>
        <v>67957.579999999987</v>
      </c>
      <c r="N706" s="372">
        <f>+N707+N708+N709+N719+N720+N721+N722+N723+N724</f>
        <v>91700</v>
      </c>
      <c r="O706" s="78">
        <f t="shared" ref="O706" si="230">+O707+O708+O709+O719+O720+O721+O722+O723+O724</f>
        <v>-8500</v>
      </c>
      <c r="P706" s="227">
        <f t="shared" si="228"/>
        <v>83200</v>
      </c>
      <c r="Q706" s="361"/>
      <c r="R706" s="158"/>
      <c r="S706" s="158"/>
      <c r="T706" s="158"/>
      <c r="U706" s="158"/>
      <c r="V706" s="158"/>
    </row>
    <row r="707" spans="1:29" ht="13.5" customHeight="1" x14ac:dyDescent="0.25">
      <c r="A707" s="44"/>
      <c r="B707" s="45">
        <v>5500</v>
      </c>
      <c r="C707" s="46" t="s">
        <v>292</v>
      </c>
      <c r="D707" s="20">
        <v>1971</v>
      </c>
      <c r="E707" s="160">
        <v>3000</v>
      </c>
      <c r="F707" s="20"/>
      <c r="G707" s="289"/>
      <c r="H707" s="160">
        <f t="shared" si="227"/>
        <v>3000</v>
      </c>
      <c r="I707" s="213"/>
      <c r="J707" s="161"/>
      <c r="K707" s="161"/>
      <c r="L707" s="161">
        <v>3000</v>
      </c>
      <c r="M707" s="161">
        <v>2941</v>
      </c>
      <c r="N707" s="375">
        <v>3000</v>
      </c>
      <c r="O707" s="79"/>
      <c r="P707" s="229">
        <f t="shared" si="228"/>
        <v>3000</v>
      </c>
      <c r="Q707" s="174"/>
      <c r="R707" s="158"/>
      <c r="S707" s="158"/>
      <c r="T707" s="158"/>
      <c r="U707" s="158"/>
      <c r="V707" s="158"/>
    </row>
    <row r="708" spans="1:29" ht="13.5" customHeight="1" x14ac:dyDescent="0.25">
      <c r="A708" s="44"/>
      <c r="B708" s="45">
        <v>5504</v>
      </c>
      <c r="C708" s="46" t="s">
        <v>165</v>
      </c>
      <c r="D708" s="20">
        <v>512</v>
      </c>
      <c r="E708" s="160">
        <v>1000</v>
      </c>
      <c r="F708" s="20"/>
      <c r="G708" s="289"/>
      <c r="H708" s="160">
        <f t="shared" si="227"/>
        <v>1000</v>
      </c>
      <c r="I708" s="213"/>
      <c r="J708" s="161"/>
      <c r="K708" s="161"/>
      <c r="L708" s="161">
        <v>1000</v>
      </c>
      <c r="M708" s="161">
        <v>90</v>
      </c>
      <c r="N708" s="375">
        <v>1000</v>
      </c>
      <c r="O708" s="79"/>
      <c r="P708" s="229">
        <f t="shared" si="228"/>
        <v>1000</v>
      </c>
      <c r="Q708" s="174"/>
      <c r="R708" s="158"/>
      <c r="S708" s="158"/>
      <c r="T708" s="158"/>
      <c r="U708" s="158"/>
      <c r="V708" s="158"/>
    </row>
    <row r="709" spans="1:29" ht="13.5" customHeight="1" x14ac:dyDescent="0.25">
      <c r="A709" s="44"/>
      <c r="B709" s="45">
        <v>5511</v>
      </c>
      <c r="C709" s="46" t="s">
        <v>274</v>
      </c>
      <c r="D709" s="20">
        <f>SUM(D710:D718)</f>
        <v>43787</v>
      </c>
      <c r="E709" s="160">
        <f>SUM(E710:E717)</f>
        <v>81000</v>
      </c>
      <c r="F709" s="56"/>
      <c r="G709" s="289"/>
      <c r="H709" s="160">
        <f t="shared" si="227"/>
        <v>81000</v>
      </c>
      <c r="I709" s="213"/>
      <c r="J709" s="161">
        <v>-15800</v>
      </c>
      <c r="K709" s="161"/>
      <c r="L709" s="161">
        <v>65200</v>
      </c>
      <c r="M709" s="161">
        <f>+M710+M711+M712+M713+M714+M715+M716+M717+M718</f>
        <v>47274.81</v>
      </c>
      <c r="N709" s="375">
        <f>+N710+N711+N712+N713+N714+N715+N716+N718+N717</f>
        <v>61000</v>
      </c>
      <c r="O709" s="375">
        <f>+O710+O711+O712+O713+O714+O715+O716+O718+O717</f>
        <v>-6000</v>
      </c>
      <c r="P709" s="229">
        <f t="shared" si="228"/>
        <v>55000</v>
      </c>
      <c r="Q709" s="174"/>
      <c r="R709" s="158"/>
      <c r="S709" s="158"/>
      <c r="T709" s="158"/>
      <c r="U709" s="158"/>
      <c r="V709" s="158"/>
    </row>
    <row r="710" spans="1:29" s="5" customFormat="1" ht="13.5" customHeight="1" x14ac:dyDescent="0.25">
      <c r="A710" s="112"/>
      <c r="B710" s="117"/>
      <c r="C710" s="106" t="s">
        <v>167</v>
      </c>
      <c r="D710" s="107">
        <v>14273</v>
      </c>
      <c r="E710" s="179">
        <v>16720</v>
      </c>
      <c r="F710" s="186"/>
      <c r="G710" s="292"/>
      <c r="H710" s="179">
        <f t="shared" si="227"/>
        <v>16720</v>
      </c>
      <c r="I710" s="295"/>
      <c r="J710" s="210"/>
      <c r="K710" s="210"/>
      <c r="L710" s="210">
        <v>0</v>
      </c>
      <c r="M710" s="210">
        <v>12813.77</v>
      </c>
      <c r="N710" s="385">
        <v>16720</v>
      </c>
      <c r="O710" s="395"/>
      <c r="P710" s="246">
        <f t="shared" si="228"/>
        <v>16720</v>
      </c>
      <c r="Q710" s="435"/>
      <c r="R710" s="158"/>
      <c r="S710" s="158"/>
      <c r="T710" s="158"/>
      <c r="U710" s="158"/>
      <c r="V710" s="158"/>
      <c r="W710" s="343"/>
      <c r="X710" s="343"/>
      <c r="Y710" s="343"/>
      <c r="Z710" s="343"/>
      <c r="AA710" s="343"/>
      <c r="AB710" s="343"/>
      <c r="AC710" s="343"/>
    </row>
    <row r="711" spans="1:29" s="5" customFormat="1" ht="13.5" customHeight="1" x14ac:dyDescent="0.25">
      <c r="A711" s="112"/>
      <c r="B711" s="117"/>
      <c r="C711" s="106" t="s">
        <v>168</v>
      </c>
      <c r="D711" s="107">
        <v>10449</v>
      </c>
      <c r="E711" s="179">
        <v>10000</v>
      </c>
      <c r="F711" s="186"/>
      <c r="G711" s="292"/>
      <c r="H711" s="179">
        <f t="shared" si="227"/>
        <v>10000</v>
      </c>
      <c r="I711" s="295"/>
      <c r="J711" s="210"/>
      <c r="K711" s="210"/>
      <c r="L711" s="210">
        <v>0</v>
      </c>
      <c r="M711" s="210">
        <v>7014.4</v>
      </c>
      <c r="N711" s="385">
        <v>10000</v>
      </c>
      <c r="O711" s="395"/>
      <c r="P711" s="246">
        <f t="shared" si="228"/>
        <v>10000</v>
      </c>
      <c r="Q711" s="435"/>
      <c r="R711" s="158"/>
      <c r="S711" s="158"/>
      <c r="T711" s="158"/>
      <c r="U711" s="158"/>
      <c r="V711" s="158"/>
      <c r="W711" s="343"/>
      <c r="X711" s="343"/>
      <c r="Y711" s="343"/>
      <c r="Z711" s="343"/>
      <c r="AA711" s="343"/>
      <c r="AB711" s="343"/>
      <c r="AC711" s="343"/>
    </row>
    <row r="712" spans="1:29" s="5" customFormat="1" ht="13.5" customHeight="1" x14ac:dyDescent="0.25">
      <c r="A712" s="112"/>
      <c r="B712" s="117"/>
      <c r="C712" s="106" t="s">
        <v>169</v>
      </c>
      <c r="D712" s="107">
        <v>2034</v>
      </c>
      <c r="E712" s="179">
        <v>2500</v>
      </c>
      <c r="F712" s="186"/>
      <c r="G712" s="292"/>
      <c r="H712" s="179">
        <f t="shared" si="227"/>
        <v>2500</v>
      </c>
      <c r="I712" s="295"/>
      <c r="J712" s="210"/>
      <c r="K712" s="210"/>
      <c r="L712" s="210">
        <v>0</v>
      </c>
      <c r="M712" s="210">
        <v>768.66</v>
      </c>
      <c r="N712" s="385">
        <v>2500</v>
      </c>
      <c r="O712" s="395"/>
      <c r="P712" s="246">
        <f t="shared" si="228"/>
        <v>2500</v>
      </c>
      <c r="Q712" s="435"/>
      <c r="R712" s="158"/>
      <c r="S712" s="158"/>
      <c r="T712" s="158"/>
      <c r="U712" s="158"/>
      <c r="V712" s="158"/>
      <c r="W712" s="343"/>
      <c r="X712" s="343"/>
      <c r="Y712" s="343"/>
      <c r="Z712" s="343"/>
      <c r="AA712" s="343"/>
      <c r="AB712" s="343"/>
      <c r="AC712" s="343"/>
    </row>
    <row r="713" spans="1:29" s="5" customFormat="1" ht="13.5" customHeight="1" x14ac:dyDescent="0.25">
      <c r="A713" s="112"/>
      <c r="B713" s="117"/>
      <c r="C713" s="106" t="s">
        <v>170</v>
      </c>
      <c r="D713" s="107">
        <v>4316</v>
      </c>
      <c r="E713" s="179">
        <v>6000</v>
      </c>
      <c r="F713" s="186"/>
      <c r="G713" s="292"/>
      <c r="H713" s="179">
        <f t="shared" si="227"/>
        <v>6000</v>
      </c>
      <c r="I713" s="295"/>
      <c r="J713" s="210"/>
      <c r="K713" s="210"/>
      <c r="L713" s="210">
        <v>0</v>
      </c>
      <c r="M713" s="210">
        <v>3311.15</v>
      </c>
      <c r="N713" s="385">
        <v>6000</v>
      </c>
      <c r="O713" s="395"/>
      <c r="P713" s="246">
        <f t="shared" si="228"/>
        <v>6000</v>
      </c>
      <c r="Q713" s="435"/>
      <c r="R713" s="158"/>
      <c r="S713" s="158"/>
      <c r="T713" s="158"/>
      <c r="U713" s="158"/>
      <c r="V713" s="158"/>
      <c r="W713" s="343"/>
      <c r="X713" s="343"/>
      <c r="Y713" s="343"/>
      <c r="Z713" s="343"/>
      <c r="AA713" s="343"/>
      <c r="AB713" s="343"/>
      <c r="AC713" s="343"/>
    </row>
    <row r="714" spans="1:29" s="5" customFormat="1" ht="13.5" customHeight="1" x14ac:dyDescent="0.25">
      <c r="A714" s="112"/>
      <c r="B714" s="117"/>
      <c r="C714" s="106" t="s">
        <v>171</v>
      </c>
      <c r="D714" s="107">
        <v>11615</v>
      </c>
      <c r="E714" s="179">
        <v>9000</v>
      </c>
      <c r="F714" s="186"/>
      <c r="G714" s="292"/>
      <c r="H714" s="179">
        <f t="shared" si="227"/>
        <v>9000</v>
      </c>
      <c r="I714" s="295"/>
      <c r="J714" s="210"/>
      <c r="K714" s="210"/>
      <c r="L714" s="210">
        <v>0</v>
      </c>
      <c r="M714" s="210">
        <v>3806.57</v>
      </c>
      <c r="N714" s="385">
        <v>9000</v>
      </c>
      <c r="O714" s="395"/>
      <c r="P714" s="246">
        <f t="shared" si="228"/>
        <v>9000</v>
      </c>
      <c r="Q714" s="435"/>
      <c r="R714" s="158"/>
      <c r="S714" s="158"/>
      <c r="T714" s="158"/>
      <c r="U714" s="158"/>
      <c r="V714" s="158"/>
      <c r="W714" s="343"/>
      <c r="X714" s="343"/>
      <c r="Y714" s="343"/>
      <c r="Z714" s="343"/>
      <c r="AA714" s="343"/>
      <c r="AB714" s="343"/>
      <c r="AC714" s="343"/>
    </row>
    <row r="715" spans="1:29" s="5" customFormat="1" ht="13.5" customHeight="1" x14ac:dyDescent="0.25">
      <c r="A715" s="112"/>
      <c r="B715" s="117"/>
      <c r="C715" s="106" t="s">
        <v>172</v>
      </c>
      <c r="D715" s="107">
        <v>570</v>
      </c>
      <c r="E715" s="179">
        <v>600</v>
      </c>
      <c r="F715" s="186"/>
      <c r="G715" s="292"/>
      <c r="H715" s="179">
        <f t="shared" si="227"/>
        <v>600</v>
      </c>
      <c r="I715" s="295"/>
      <c r="J715" s="210"/>
      <c r="K715" s="210"/>
      <c r="L715" s="210">
        <v>0</v>
      </c>
      <c r="M715" s="210">
        <v>1918.06</v>
      </c>
      <c r="N715" s="385">
        <v>600</v>
      </c>
      <c r="O715" s="395"/>
      <c r="P715" s="246">
        <f t="shared" si="228"/>
        <v>600</v>
      </c>
      <c r="Q715" s="435"/>
      <c r="R715" s="158"/>
      <c r="S715" s="158"/>
      <c r="T715" s="158"/>
      <c r="U715" s="158"/>
      <c r="V715" s="158"/>
      <c r="W715" s="343"/>
      <c r="X715" s="343"/>
      <c r="Y715" s="343"/>
      <c r="Z715" s="343"/>
      <c r="AA715" s="343"/>
      <c r="AB715" s="343"/>
      <c r="AC715" s="343"/>
    </row>
    <row r="716" spans="1:29" s="5" customFormat="1" ht="13.5" customHeight="1" x14ac:dyDescent="0.25">
      <c r="A716" s="112"/>
      <c r="B716" s="117"/>
      <c r="C716" s="106" t="s">
        <v>334</v>
      </c>
      <c r="D716" s="107">
        <v>0</v>
      </c>
      <c r="E716" s="179">
        <v>36000</v>
      </c>
      <c r="F716" s="186"/>
      <c r="G716" s="292"/>
      <c r="H716" s="179">
        <f t="shared" si="227"/>
        <v>36000</v>
      </c>
      <c r="I716" s="295"/>
      <c r="J716" s="210">
        <v>-15800</v>
      </c>
      <c r="K716" s="210"/>
      <c r="L716" s="210">
        <v>0</v>
      </c>
      <c r="M716" s="210">
        <v>17312</v>
      </c>
      <c r="N716" s="404">
        <v>16000</v>
      </c>
      <c r="O716" s="246">
        <v>-6000</v>
      </c>
      <c r="P716" s="246">
        <f t="shared" si="228"/>
        <v>10000</v>
      </c>
      <c r="Q716" s="435"/>
      <c r="R716" s="158"/>
      <c r="S716" s="158"/>
      <c r="T716" s="158"/>
      <c r="U716" s="158"/>
      <c r="V716" s="158"/>
      <c r="W716" s="343"/>
      <c r="X716" s="343"/>
      <c r="Y716" s="343"/>
      <c r="Z716" s="343"/>
      <c r="AA716" s="343"/>
      <c r="AB716" s="343"/>
      <c r="AC716" s="343"/>
    </row>
    <row r="717" spans="1:29" s="5" customFormat="1" ht="13.5" customHeight="1" x14ac:dyDescent="0.25">
      <c r="A717" s="112"/>
      <c r="B717" s="117"/>
      <c r="C717" s="106" t="s">
        <v>174</v>
      </c>
      <c r="D717" s="107">
        <v>508</v>
      </c>
      <c r="E717" s="179">
        <v>180</v>
      </c>
      <c r="F717" s="186"/>
      <c r="G717" s="292"/>
      <c r="H717" s="179">
        <f t="shared" si="227"/>
        <v>180</v>
      </c>
      <c r="I717" s="295"/>
      <c r="J717" s="210"/>
      <c r="K717" s="210"/>
      <c r="L717" s="210">
        <v>0</v>
      </c>
      <c r="M717" s="210">
        <v>317</v>
      </c>
      <c r="N717" s="385">
        <v>180</v>
      </c>
      <c r="O717" s="395"/>
      <c r="P717" s="246">
        <f t="shared" si="228"/>
        <v>180</v>
      </c>
      <c r="Q717" s="435"/>
      <c r="R717" s="158"/>
      <c r="S717" s="158"/>
      <c r="T717" s="158"/>
      <c r="U717" s="158"/>
      <c r="V717" s="158"/>
      <c r="W717" s="343"/>
      <c r="X717" s="343"/>
      <c r="Y717" s="343"/>
      <c r="Z717" s="343"/>
      <c r="AA717" s="343"/>
      <c r="AB717" s="343"/>
      <c r="AC717" s="343"/>
    </row>
    <row r="718" spans="1:29" s="5" customFormat="1" ht="13.5" customHeight="1" x14ac:dyDescent="0.25">
      <c r="A718" s="112"/>
      <c r="B718" s="117"/>
      <c r="C718" s="106" t="s">
        <v>374</v>
      </c>
      <c r="D718" s="107">
        <v>22</v>
      </c>
      <c r="E718" s="179"/>
      <c r="F718" s="186"/>
      <c r="G718" s="292"/>
      <c r="H718" s="179"/>
      <c r="I718" s="295"/>
      <c r="J718" s="210"/>
      <c r="K718" s="210"/>
      <c r="L718" s="210">
        <v>0</v>
      </c>
      <c r="M718" s="210">
        <v>13.2</v>
      </c>
      <c r="N718" s="385"/>
      <c r="O718" s="395"/>
      <c r="P718" s="246">
        <f t="shared" si="228"/>
        <v>0</v>
      </c>
      <c r="Q718" s="435"/>
      <c r="R718" s="158"/>
      <c r="S718" s="158"/>
      <c r="T718" s="158"/>
      <c r="U718" s="158"/>
      <c r="V718" s="158"/>
      <c r="W718" s="343"/>
      <c r="X718" s="343"/>
      <c r="Y718" s="343"/>
      <c r="Z718" s="343"/>
      <c r="AA718" s="343"/>
      <c r="AB718" s="343"/>
      <c r="AC718" s="343"/>
    </row>
    <row r="719" spans="1:29" ht="13.5" customHeight="1" x14ac:dyDescent="0.25">
      <c r="A719" s="44"/>
      <c r="B719" s="45">
        <v>5513</v>
      </c>
      <c r="C719" s="46" t="s">
        <v>297</v>
      </c>
      <c r="D719" s="20">
        <v>1137</v>
      </c>
      <c r="E719" s="160">
        <v>1200</v>
      </c>
      <c r="F719" s="160"/>
      <c r="G719" s="289"/>
      <c r="H719" s="160">
        <f t="shared" si="227"/>
        <v>1200</v>
      </c>
      <c r="I719" s="213"/>
      <c r="J719" s="161">
        <v>-400</v>
      </c>
      <c r="K719" s="161"/>
      <c r="L719" s="161">
        <v>800</v>
      </c>
      <c r="M719" s="161">
        <v>324</v>
      </c>
      <c r="N719" s="375">
        <v>1200</v>
      </c>
      <c r="O719" s="79"/>
      <c r="P719" s="229">
        <f t="shared" si="228"/>
        <v>1200</v>
      </c>
      <c r="Q719" s="174"/>
      <c r="R719" s="158"/>
      <c r="S719" s="158"/>
      <c r="T719" s="158"/>
      <c r="U719" s="158"/>
      <c r="V719" s="158"/>
    </row>
    <row r="720" spans="1:29" ht="13.5" customHeight="1" x14ac:dyDescent="0.25">
      <c r="A720" s="44"/>
      <c r="B720" s="45">
        <v>5514</v>
      </c>
      <c r="C720" s="46" t="s">
        <v>353</v>
      </c>
      <c r="D720" s="20">
        <v>3124</v>
      </c>
      <c r="E720" s="160">
        <v>3000</v>
      </c>
      <c r="F720" s="160"/>
      <c r="G720" s="289"/>
      <c r="H720" s="160">
        <f t="shared" si="227"/>
        <v>3000</v>
      </c>
      <c r="I720" s="213"/>
      <c r="J720" s="161"/>
      <c r="K720" s="161"/>
      <c r="L720" s="161">
        <v>3000</v>
      </c>
      <c r="M720" s="161">
        <v>1601.52</v>
      </c>
      <c r="N720" s="375">
        <v>3000</v>
      </c>
      <c r="O720" s="79">
        <v>-1000</v>
      </c>
      <c r="P720" s="229">
        <f t="shared" si="228"/>
        <v>2000</v>
      </c>
      <c r="Q720" s="174"/>
      <c r="R720" s="158"/>
      <c r="S720" s="158"/>
      <c r="T720" s="158"/>
      <c r="U720" s="158"/>
      <c r="V720" s="158"/>
    </row>
    <row r="721" spans="1:23" ht="13.5" customHeight="1" x14ac:dyDescent="0.25">
      <c r="A721" s="44"/>
      <c r="B721" s="45">
        <v>5515</v>
      </c>
      <c r="C721" s="46" t="s">
        <v>354</v>
      </c>
      <c r="D721" s="20">
        <v>4956</v>
      </c>
      <c r="E721" s="160">
        <v>10500</v>
      </c>
      <c r="F721" s="160"/>
      <c r="G721" s="289"/>
      <c r="H721" s="160">
        <f t="shared" si="227"/>
        <v>5500</v>
      </c>
      <c r="I721" s="213">
        <v>-5000</v>
      </c>
      <c r="J721" s="161">
        <v>-1500</v>
      </c>
      <c r="K721" s="161"/>
      <c r="L721" s="161">
        <v>4000</v>
      </c>
      <c r="M721" s="161">
        <v>2935.01</v>
      </c>
      <c r="N721" s="375">
        <v>5500</v>
      </c>
      <c r="O721" s="79">
        <v>-1500</v>
      </c>
      <c r="P721" s="229">
        <f t="shared" si="228"/>
        <v>4000</v>
      </c>
      <c r="Q721" s="441"/>
      <c r="R721" s="158"/>
      <c r="S721" s="158"/>
      <c r="T721" s="158"/>
      <c r="U721" s="158"/>
      <c r="V721" s="158"/>
    </row>
    <row r="722" spans="1:23" ht="13.5" customHeight="1" x14ac:dyDescent="0.25">
      <c r="A722" s="44"/>
      <c r="B722" s="45">
        <v>5522</v>
      </c>
      <c r="C722" s="46" t="s">
        <v>375</v>
      </c>
      <c r="D722" s="20">
        <v>16</v>
      </c>
      <c r="E722" s="160">
        <v>260</v>
      </c>
      <c r="F722" s="20"/>
      <c r="G722" s="289"/>
      <c r="H722" s="160">
        <f t="shared" si="227"/>
        <v>260</v>
      </c>
      <c r="I722" s="213"/>
      <c r="J722" s="161"/>
      <c r="K722" s="161"/>
      <c r="L722" s="161">
        <v>260</v>
      </c>
      <c r="M722" s="161">
        <v>41.2</v>
      </c>
      <c r="N722" s="375"/>
      <c r="O722" s="79"/>
      <c r="P722" s="229">
        <f t="shared" si="228"/>
        <v>0</v>
      </c>
      <c r="Q722" s="174"/>
      <c r="R722" s="158"/>
      <c r="S722" s="158"/>
      <c r="T722" s="158"/>
      <c r="U722" s="158"/>
      <c r="V722" s="158"/>
    </row>
    <row r="723" spans="1:23" ht="13.5" customHeight="1" x14ac:dyDescent="0.25">
      <c r="A723" s="44"/>
      <c r="B723" s="45">
        <v>5525</v>
      </c>
      <c r="C723" s="46" t="s">
        <v>355</v>
      </c>
      <c r="D723" s="20">
        <v>20926</v>
      </c>
      <c r="E723" s="160">
        <v>24790</v>
      </c>
      <c r="F723" s="20"/>
      <c r="G723" s="289"/>
      <c r="H723" s="160">
        <f t="shared" si="227"/>
        <v>20790</v>
      </c>
      <c r="I723" s="213">
        <v>-4000</v>
      </c>
      <c r="J723" s="161">
        <v>-4500</v>
      </c>
      <c r="K723" s="161"/>
      <c r="L723" s="161">
        <v>16290</v>
      </c>
      <c r="M723" s="161">
        <v>12046.64</v>
      </c>
      <c r="N723" s="375">
        <v>15000</v>
      </c>
      <c r="O723" s="79"/>
      <c r="P723" s="229">
        <f t="shared" si="228"/>
        <v>15000</v>
      </c>
      <c r="Q723" s="174"/>
      <c r="R723" s="158"/>
      <c r="S723" s="158"/>
      <c r="T723" s="158"/>
      <c r="U723" s="158"/>
      <c r="V723" s="158"/>
    </row>
    <row r="724" spans="1:23" ht="13.5" customHeight="1" x14ac:dyDescent="0.25">
      <c r="A724" s="44"/>
      <c r="B724" s="45">
        <v>5540</v>
      </c>
      <c r="C724" s="46" t="s">
        <v>376</v>
      </c>
      <c r="D724" s="20">
        <v>1375</v>
      </c>
      <c r="E724" s="160">
        <v>2000</v>
      </c>
      <c r="F724" s="20"/>
      <c r="G724" s="287"/>
      <c r="H724" s="160">
        <f t="shared" si="227"/>
        <v>2000</v>
      </c>
      <c r="I724" s="213"/>
      <c r="J724" s="161">
        <v>-500</v>
      </c>
      <c r="K724" s="161"/>
      <c r="L724" s="161">
        <v>1500</v>
      </c>
      <c r="M724" s="161">
        <v>503.4</v>
      </c>
      <c r="N724" s="375">
        <v>2000</v>
      </c>
      <c r="O724" s="79"/>
      <c r="P724" s="229">
        <f t="shared" si="228"/>
        <v>2000</v>
      </c>
      <c r="Q724" s="174"/>
      <c r="R724" s="158"/>
      <c r="S724" s="158"/>
      <c r="T724" s="158"/>
      <c r="U724" s="158"/>
      <c r="V724" s="158"/>
    </row>
    <row r="725" spans="1:23" ht="13.5" customHeight="1" x14ac:dyDescent="0.25">
      <c r="A725" s="44"/>
      <c r="B725" s="45">
        <v>6</v>
      </c>
      <c r="C725" s="46" t="s">
        <v>597</v>
      </c>
      <c r="D725" s="20"/>
      <c r="E725" s="160"/>
      <c r="F725" s="20"/>
      <c r="G725" s="20"/>
      <c r="H725" s="160"/>
      <c r="I725" s="213"/>
      <c r="J725" s="161"/>
      <c r="K725" s="161"/>
      <c r="L725" s="161"/>
      <c r="M725" s="161">
        <v>200</v>
      </c>
      <c r="N725" s="375"/>
      <c r="O725" s="79"/>
      <c r="P725" s="229"/>
      <c r="Q725" s="174"/>
      <c r="R725" s="158"/>
      <c r="S725" s="158"/>
      <c r="T725" s="158"/>
      <c r="U725" s="158"/>
      <c r="V725" s="158"/>
    </row>
    <row r="726" spans="1:23" ht="13.5" customHeight="1" x14ac:dyDescent="0.25">
      <c r="A726" s="69" t="s">
        <v>368</v>
      </c>
      <c r="B726" s="70"/>
      <c r="C726" s="71" t="s">
        <v>714</v>
      </c>
      <c r="D726" s="81"/>
      <c r="E726" s="81"/>
      <c r="F726" s="81"/>
      <c r="G726" s="81"/>
      <c r="H726" s="81"/>
      <c r="I726" s="254"/>
      <c r="J726" s="77">
        <f>+J727</f>
        <v>5000</v>
      </c>
      <c r="K726" s="77">
        <f t="shared" ref="K726:M726" si="231">+K727</f>
        <v>0</v>
      </c>
      <c r="L726" s="77">
        <f t="shared" si="231"/>
        <v>5000</v>
      </c>
      <c r="M726" s="77">
        <f t="shared" si="231"/>
        <v>3326.26</v>
      </c>
      <c r="N726" s="374">
        <f>+N727+N728</f>
        <v>37270</v>
      </c>
      <c r="O726" s="80">
        <f t="shared" ref="O726" si="232">+O727+O728</f>
        <v>0</v>
      </c>
      <c r="P726" s="80">
        <f>+O726+N726</f>
        <v>37270</v>
      </c>
      <c r="Q726" s="174"/>
      <c r="R726" s="158"/>
      <c r="S726" s="158"/>
      <c r="T726" s="158"/>
      <c r="U726" s="158"/>
      <c r="V726" s="158"/>
    </row>
    <row r="727" spans="1:23" ht="13.5" customHeight="1" x14ac:dyDescent="0.25">
      <c r="A727" s="44"/>
      <c r="B727" s="51" t="s">
        <v>147</v>
      </c>
      <c r="C727" s="52" t="s">
        <v>148</v>
      </c>
      <c r="D727" s="20"/>
      <c r="E727" s="160"/>
      <c r="F727" s="20"/>
      <c r="G727" s="20"/>
      <c r="H727" s="160"/>
      <c r="I727" s="213"/>
      <c r="J727" s="161">
        <v>5000</v>
      </c>
      <c r="K727" s="161"/>
      <c r="L727" s="161">
        <v>5000</v>
      </c>
      <c r="M727" s="161">
        <v>3326.26</v>
      </c>
      <c r="N727" s="372">
        <v>9640</v>
      </c>
      <c r="O727" s="78">
        <v>0</v>
      </c>
      <c r="P727" s="227">
        <f t="shared" ref="P727:P746" si="233">+O727+N727</f>
        <v>9640</v>
      </c>
      <c r="Q727" s="174"/>
      <c r="R727" s="158"/>
      <c r="S727" s="158"/>
      <c r="T727" s="158"/>
      <c r="U727" s="158"/>
      <c r="V727" s="158"/>
      <c r="W727" s="158"/>
    </row>
    <row r="728" spans="1:23" ht="13.5" customHeight="1" x14ac:dyDescent="0.25">
      <c r="A728" s="44"/>
      <c r="B728" s="51" t="s">
        <v>149</v>
      </c>
      <c r="C728" s="52" t="s">
        <v>150</v>
      </c>
      <c r="D728" s="20"/>
      <c r="E728" s="160"/>
      <c r="F728" s="20"/>
      <c r="G728" s="20"/>
      <c r="H728" s="160"/>
      <c r="I728" s="213"/>
      <c r="J728" s="161"/>
      <c r="K728" s="161"/>
      <c r="L728" s="161"/>
      <c r="M728" s="161"/>
      <c r="N728" s="372">
        <f>+N729+N730+N731+N741+N742+N743+N744+N745+N746</f>
        <v>27630</v>
      </c>
      <c r="O728" s="78">
        <f t="shared" ref="O728" si="234">+O729+O730+O731+O741+O742+O743+O744+O745+O746</f>
        <v>0</v>
      </c>
      <c r="P728" s="227">
        <f t="shared" si="233"/>
        <v>27630</v>
      </c>
      <c r="Q728" s="174"/>
      <c r="R728" s="158"/>
      <c r="S728" s="158"/>
      <c r="T728" s="158"/>
      <c r="U728" s="158"/>
      <c r="V728" s="158"/>
      <c r="W728" s="158"/>
    </row>
    <row r="729" spans="1:23" ht="13.5" customHeight="1" x14ac:dyDescent="0.25">
      <c r="A729" s="44"/>
      <c r="B729" s="45">
        <v>5500</v>
      </c>
      <c r="C729" s="46" t="s">
        <v>292</v>
      </c>
      <c r="D729" s="20"/>
      <c r="E729" s="160"/>
      <c r="F729" s="20"/>
      <c r="G729" s="20"/>
      <c r="H729" s="160"/>
      <c r="I729" s="213"/>
      <c r="J729" s="161"/>
      <c r="K729" s="161"/>
      <c r="L729" s="161"/>
      <c r="M729" s="161"/>
      <c r="N729" s="375">
        <v>200</v>
      </c>
      <c r="O729" s="79"/>
      <c r="P729" s="229">
        <f t="shared" si="233"/>
        <v>200</v>
      </c>
      <c r="Q729" s="174"/>
      <c r="R729" s="158"/>
      <c r="S729" s="158"/>
      <c r="T729" s="158"/>
      <c r="U729" s="158"/>
      <c r="V729" s="158"/>
      <c r="W729" s="158"/>
    </row>
    <row r="730" spans="1:23" ht="13.5" customHeight="1" x14ac:dyDescent="0.25">
      <c r="A730" s="44"/>
      <c r="B730" s="45">
        <v>5504</v>
      </c>
      <c r="C730" s="46" t="s">
        <v>165</v>
      </c>
      <c r="D730" s="20"/>
      <c r="E730" s="160"/>
      <c r="F730" s="20"/>
      <c r="G730" s="20"/>
      <c r="H730" s="160"/>
      <c r="I730" s="213"/>
      <c r="J730" s="161"/>
      <c r="K730" s="161"/>
      <c r="L730" s="161"/>
      <c r="M730" s="161"/>
      <c r="N730" s="375">
        <v>400</v>
      </c>
      <c r="O730" s="79"/>
      <c r="P730" s="229">
        <f t="shared" si="233"/>
        <v>400</v>
      </c>
      <c r="Q730" s="174"/>
      <c r="R730" s="158"/>
      <c r="S730" s="158"/>
      <c r="T730" s="158"/>
      <c r="U730" s="158"/>
      <c r="V730" s="158"/>
      <c r="W730" s="158"/>
    </row>
    <row r="731" spans="1:23" ht="13.5" customHeight="1" x14ac:dyDescent="0.25">
      <c r="A731" s="44"/>
      <c r="B731" s="45">
        <v>5511</v>
      </c>
      <c r="C731" s="46" t="s">
        <v>274</v>
      </c>
      <c r="D731" s="20"/>
      <c r="E731" s="160"/>
      <c r="F731" s="20"/>
      <c r="G731" s="20"/>
      <c r="H731" s="160"/>
      <c r="I731" s="213"/>
      <c r="J731" s="161"/>
      <c r="K731" s="161"/>
      <c r="L731" s="161"/>
      <c r="M731" s="161"/>
      <c r="N731" s="375">
        <f>+N732+N733+N734+N735+N736+N737+N738+N739+N740</f>
        <v>11300</v>
      </c>
      <c r="O731" s="79"/>
      <c r="P731" s="229">
        <f t="shared" si="233"/>
        <v>11300</v>
      </c>
      <c r="Q731" s="174"/>
      <c r="R731" s="158"/>
      <c r="S731" s="158"/>
      <c r="T731" s="158"/>
      <c r="U731" s="158"/>
      <c r="V731" s="158"/>
      <c r="W731" s="158"/>
    </row>
    <row r="732" spans="1:23" ht="13.5" customHeight="1" x14ac:dyDescent="0.25">
      <c r="A732" s="44"/>
      <c r="B732" s="117"/>
      <c r="C732" s="106" t="s">
        <v>167</v>
      </c>
      <c r="D732" s="20"/>
      <c r="E732" s="160"/>
      <c r="F732" s="20"/>
      <c r="G732" s="20"/>
      <c r="H732" s="160"/>
      <c r="I732" s="213"/>
      <c r="J732" s="161"/>
      <c r="K732" s="161"/>
      <c r="L732" s="161"/>
      <c r="M732" s="210"/>
      <c r="N732" s="385"/>
      <c r="O732" s="395"/>
      <c r="P732" s="246">
        <f t="shared" si="233"/>
        <v>0</v>
      </c>
      <c r="Q732" s="174"/>
      <c r="R732" s="158"/>
      <c r="S732" s="158"/>
      <c r="T732" s="158"/>
      <c r="U732" s="158"/>
      <c r="V732" s="158"/>
      <c r="W732" s="158"/>
    </row>
    <row r="733" spans="1:23" ht="13.5" customHeight="1" x14ac:dyDescent="0.25">
      <c r="A733" s="44"/>
      <c r="B733" s="117"/>
      <c r="C733" s="106" t="s">
        <v>168</v>
      </c>
      <c r="D733" s="20"/>
      <c r="E733" s="160"/>
      <c r="F733" s="20"/>
      <c r="G733" s="20"/>
      <c r="H733" s="160"/>
      <c r="I733" s="213"/>
      <c r="J733" s="161"/>
      <c r="K733" s="161"/>
      <c r="L733" s="161"/>
      <c r="M733" s="210"/>
      <c r="N733" s="385">
        <v>4800</v>
      </c>
      <c r="O733" s="395"/>
      <c r="P733" s="246">
        <f t="shared" si="233"/>
        <v>4800</v>
      </c>
      <c r="Q733" s="174"/>
      <c r="R733" s="158"/>
      <c r="S733" s="158"/>
      <c r="T733" s="158"/>
      <c r="U733" s="158"/>
      <c r="V733" s="158"/>
      <c r="W733" s="158"/>
    </row>
    <row r="734" spans="1:23" ht="13.5" customHeight="1" x14ac:dyDescent="0.25">
      <c r="A734" s="44"/>
      <c r="B734" s="117"/>
      <c r="C734" s="106" t="s">
        <v>169</v>
      </c>
      <c r="D734" s="20"/>
      <c r="E734" s="160"/>
      <c r="F734" s="20"/>
      <c r="G734" s="20"/>
      <c r="H734" s="160"/>
      <c r="I734" s="213"/>
      <c r="J734" s="161"/>
      <c r="K734" s="161"/>
      <c r="L734" s="161"/>
      <c r="M734" s="210"/>
      <c r="N734" s="385">
        <v>2000</v>
      </c>
      <c r="O734" s="395"/>
      <c r="P734" s="246">
        <f t="shared" si="233"/>
        <v>2000</v>
      </c>
      <c r="Q734" s="174"/>
      <c r="R734" s="158"/>
      <c r="S734" s="158"/>
      <c r="T734" s="158"/>
      <c r="U734" s="158"/>
      <c r="V734" s="158"/>
      <c r="W734" s="158"/>
    </row>
    <row r="735" spans="1:23" ht="13.5" customHeight="1" x14ac:dyDescent="0.25">
      <c r="A735" s="44"/>
      <c r="B735" s="117"/>
      <c r="C735" s="106" t="s">
        <v>170</v>
      </c>
      <c r="D735" s="20"/>
      <c r="E735" s="160"/>
      <c r="F735" s="20"/>
      <c r="G735" s="20"/>
      <c r="H735" s="160"/>
      <c r="I735" s="213"/>
      <c r="J735" s="161"/>
      <c r="K735" s="161"/>
      <c r="L735" s="161"/>
      <c r="M735" s="210"/>
      <c r="N735" s="385">
        <v>500</v>
      </c>
      <c r="O735" s="395"/>
      <c r="P735" s="246">
        <f t="shared" si="233"/>
        <v>500</v>
      </c>
      <c r="Q735" s="174"/>
      <c r="R735" s="158"/>
      <c r="S735" s="158"/>
      <c r="T735" s="158"/>
      <c r="U735" s="158"/>
      <c r="V735" s="158"/>
    </row>
    <row r="736" spans="1:23" ht="13.5" customHeight="1" x14ac:dyDescent="0.25">
      <c r="A736" s="44"/>
      <c r="B736" s="117"/>
      <c r="C736" s="106" t="s">
        <v>171</v>
      </c>
      <c r="D736" s="20"/>
      <c r="E736" s="160"/>
      <c r="F736" s="20"/>
      <c r="G736" s="20"/>
      <c r="H736" s="160"/>
      <c r="I736" s="213"/>
      <c r="J736" s="161"/>
      <c r="K736" s="161"/>
      <c r="L736" s="161"/>
      <c r="M736" s="210"/>
      <c r="N736" s="385">
        <v>300</v>
      </c>
      <c r="O736" s="395"/>
      <c r="P736" s="246">
        <f t="shared" si="233"/>
        <v>300</v>
      </c>
      <c r="Q736" s="174"/>
      <c r="R736" s="158"/>
      <c r="S736" s="158"/>
      <c r="T736" s="158"/>
      <c r="U736" s="158"/>
      <c r="V736" s="158"/>
    </row>
    <row r="737" spans="1:23" ht="13.5" customHeight="1" x14ac:dyDescent="0.25">
      <c r="A737" s="44"/>
      <c r="B737" s="117"/>
      <c r="C737" s="106" t="s">
        <v>172</v>
      </c>
      <c r="D737" s="20"/>
      <c r="E737" s="160"/>
      <c r="F737" s="20"/>
      <c r="G737" s="20"/>
      <c r="H737" s="160"/>
      <c r="I737" s="213"/>
      <c r="J737" s="161"/>
      <c r="K737" s="161"/>
      <c r="L737" s="161"/>
      <c r="M737" s="210"/>
      <c r="N737" s="385">
        <v>200</v>
      </c>
      <c r="O737" s="395"/>
      <c r="P737" s="246">
        <f t="shared" si="233"/>
        <v>200</v>
      </c>
      <c r="Q737" s="174"/>
      <c r="R737" s="158"/>
      <c r="S737" s="174"/>
      <c r="T737" s="158"/>
      <c r="U737" s="158"/>
      <c r="V737" s="158"/>
    </row>
    <row r="738" spans="1:23" ht="13.5" customHeight="1" x14ac:dyDescent="0.25">
      <c r="A738" s="44"/>
      <c r="B738" s="117"/>
      <c r="C738" s="106" t="s">
        <v>334</v>
      </c>
      <c r="D738" s="20"/>
      <c r="E738" s="160"/>
      <c r="F738" s="20"/>
      <c r="G738" s="20"/>
      <c r="H738" s="160"/>
      <c r="I738" s="213"/>
      <c r="J738" s="161"/>
      <c r="K738" s="161"/>
      <c r="L738" s="161"/>
      <c r="M738" s="210"/>
      <c r="N738" s="385">
        <v>3000</v>
      </c>
      <c r="O738" s="395"/>
      <c r="P738" s="246">
        <f t="shared" si="233"/>
        <v>3000</v>
      </c>
      <c r="Q738" s="174"/>
      <c r="R738" s="158"/>
      <c r="S738" s="158"/>
      <c r="T738" s="158"/>
      <c r="U738" s="158"/>
      <c r="V738" s="158"/>
    </row>
    <row r="739" spans="1:23" ht="13.5" customHeight="1" x14ac:dyDescent="0.25">
      <c r="A739" s="44"/>
      <c r="B739" s="117"/>
      <c r="C739" s="106" t="s">
        <v>174</v>
      </c>
      <c r="D739" s="20"/>
      <c r="E739" s="160"/>
      <c r="F739" s="20"/>
      <c r="G739" s="20"/>
      <c r="H739" s="160"/>
      <c r="I739" s="213"/>
      <c r="J739" s="161"/>
      <c r="K739" s="161"/>
      <c r="L739" s="161"/>
      <c r="M739" s="210"/>
      <c r="N739" s="385">
        <v>500</v>
      </c>
      <c r="O739" s="395"/>
      <c r="P739" s="246">
        <f t="shared" si="233"/>
        <v>500</v>
      </c>
      <c r="Q739" s="174"/>
      <c r="R739" s="158"/>
      <c r="S739" s="158"/>
      <c r="T739" s="158"/>
      <c r="U739" s="158"/>
      <c r="V739" s="158"/>
    </row>
    <row r="740" spans="1:23" ht="13.5" customHeight="1" x14ac:dyDescent="0.25">
      <c r="A740" s="44"/>
      <c r="B740" s="117"/>
      <c r="C740" s="106" t="s">
        <v>374</v>
      </c>
      <c r="D740" s="20"/>
      <c r="E740" s="160"/>
      <c r="F740" s="20"/>
      <c r="G740" s="20"/>
      <c r="H740" s="160"/>
      <c r="I740" s="213"/>
      <c r="J740" s="161"/>
      <c r="K740" s="161"/>
      <c r="L740" s="161"/>
      <c r="M740" s="210"/>
      <c r="N740" s="385"/>
      <c r="O740" s="395"/>
      <c r="P740" s="246">
        <f t="shared" si="233"/>
        <v>0</v>
      </c>
      <c r="Q740" s="174"/>
      <c r="R740" s="158"/>
      <c r="S740" s="158"/>
      <c r="T740" s="158"/>
      <c r="U740" s="158"/>
      <c r="V740" s="158"/>
    </row>
    <row r="741" spans="1:23" ht="13.5" customHeight="1" x14ac:dyDescent="0.25">
      <c r="A741" s="44"/>
      <c r="B741" s="45">
        <v>5513</v>
      </c>
      <c r="C741" s="46" t="s">
        <v>297</v>
      </c>
      <c r="D741" s="20"/>
      <c r="E741" s="160"/>
      <c r="F741" s="20"/>
      <c r="G741" s="20"/>
      <c r="H741" s="160"/>
      <c r="I741" s="213"/>
      <c r="J741" s="161"/>
      <c r="K741" s="161"/>
      <c r="L741" s="161"/>
      <c r="M741" s="161"/>
      <c r="N741" s="375">
        <v>300</v>
      </c>
      <c r="O741" s="79"/>
      <c r="P741" s="229">
        <f t="shared" si="233"/>
        <v>300</v>
      </c>
      <c r="Q741" s="174"/>
      <c r="R741" s="158"/>
      <c r="S741" s="158"/>
      <c r="T741" s="158"/>
      <c r="U741" s="158"/>
      <c r="V741" s="158"/>
    </row>
    <row r="742" spans="1:23" ht="13.5" customHeight="1" x14ac:dyDescent="0.25">
      <c r="A742" s="44"/>
      <c r="B742" s="45">
        <v>5514</v>
      </c>
      <c r="C742" s="46" t="s">
        <v>353</v>
      </c>
      <c r="D742" s="20"/>
      <c r="E742" s="160"/>
      <c r="F742" s="20"/>
      <c r="G742" s="20"/>
      <c r="H742" s="160"/>
      <c r="I742" s="213"/>
      <c r="J742" s="161"/>
      <c r="K742" s="161"/>
      <c r="L742" s="161"/>
      <c r="M742" s="161"/>
      <c r="N742" s="375">
        <v>700</v>
      </c>
      <c r="O742" s="79"/>
      <c r="P742" s="229">
        <f t="shared" si="233"/>
        <v>700</v>
      </c>
      <c r="Q742" s="174"/>
      <c r="R742" s="158"/>
      <c r="S742" s="158"/>
      <c r="T742" s="158"/>
      <c r="U742" s="158"/>
      <c r="V742" s="158"/>
    </row>
    <row r="743" spans="1:23" ht="13.5" customHeight="1" x14ac:dyDescent="0.25">
      <c r="A743" s="44"/>
      <c r="B743" s="45">
        <v>5515</v>
      </c>
      <c r="C743" s="46" t="s">
        <v>354</v>
      </c>
      <c r="D743" s="20"/>
      <c r="E743" s="160"/>
      <c r="F743" s="20"/>
      <c r="G743" s="20"/>
      <c r="H743" s="160"/>
      <c r="I743" s="213"/>
      <c r="J743" s="161"/>
      <c r="K743" s="161"/>
      <c r="L743" s="161"/>
      <c r="M743" s="161"/>
      <c r="N743" s="375">
        <v>3630</v>
      </c>
      <c r="O743" s="79"/>
      <c r="P743" s="229">
        <f t="shared" si="233"/>
        <v>3630</v>
      </c>
      <c r="Q743" s="174"/>
      <c r="R743" s="158"/>
      <c r="S743" s="158"/>
      <c r="T743" s="158"/>
      <c r="U743" s="158"/>
      <c r="V743" s="158"/>
    </row>
    <row r="744" spans="1:23" ht="13.5" customHeight="1" x14ac:dyDescent="0.25">
      <c r="A744" s="44"/>
      <c r="B744" s="45">
        <v>5522</v>
      </c>
      <c r="C744" s="46" t="s">
        <v>375</v>
      </c>
      <c r="D744" s="20"/>
      <c r="E744" s="160"/>
      <c r="F744" s="20"/>
      <c r="G744" s="20"/>
      <c r="H744" s="160"/>
      <c r="I744" s="213"/>
      <c r="J744" s="161"/>
      <c r="K744" s="161"/>
      <c r="L744" s="161"/>
      <c r="M744" s="161"/>
      <c r="N744" s="375">
        <v>100</v>
      </c>
      <c r="O744" s="79"/>
      <c r="P744" s="229">
        <f t="shared" si="233"/>
        <v>100</v>
      </c>
      <c r="Q744" s="174"/>
      <c r="R744" s="158"/>
      <c r="S744" s="158"/>
      <c r="T744" s="158"/>
      <c r="U744" s="158"/>
      <c r="V744" s="158"/>
    </row>
    <row r="745" spans="1:23" ht="13.5" customHeight="1" x14ac:dyDescent="0.25">
      <c r="A745" s="44"/>
      <c r="B745" s="45">
        <v>5525</v>
      </c>
      <c r="C745" s="46" t="s">
        <v>355</v>
      </c>
      <c r="D745" s="20"/>
      <c r="E745" s="160"/>
      <c r="F745" s="20"/>
      <c r="G745" s="20"/>
      <c r="H745" s="160"/>
      <c r="I745" s="213"/>
      <c r="J745" s="161"/>
      <c r="K745" s="161"/>
      <c r="L745" s="161"/>
      <c r="M745" s="161"/>
      <c r="N745" s="375">
        <v>11000</v>
      </c>
      <c r="O745" s="79"/>
      <c r="P745" s="229">
        <f t="shared" si="233"/>
        <v>11000</v>
      </c>
      <c r="Q745" s="174"/>
      <c r="R745" s="158"/>
      <c r="S745" s="158"/>
      <c r="T745" s="158"/>
      <c r="U745" s="158"/>
      <c r="V745" s="158"/>
    </row>
    <row r="746" spans="1:23" ht="13.5" customHeight="1" x14ac:dyDescent="0.25">
      <c r="A746" s="44"/>
      <c r="B746" s="45">
        <v>5540</v>
      </c>
      <c r="C746" s="46" t="s">
        <v>376</v>
      </c>
      <c r="D746" s="20"/>
      <c r="E746" s="160"/>
      <c r="F746" s="20"/>
      <c r="G746" s="20"/>
      <c r="H746" s="160"/>
      <c r="I746" s="213"/>
      <c r="J746" s="161"/>
      <c r="K746" s="161"/>
      <c r="L746" s="161"/>
      <c r="M746" s="161"/>
      <c r="N746" s="386"/>
      <c r="O746" s="396"/>
      <c r="P746" s="229">
        <f t="shared" si="233"/>
        <v>0</v>
      </c>
      <c r="Q746" s="174"/>
      <c r="R746" s="158"/>
      <c r="S746" s="158"/>
      <c r="T746" s="158"/>
      <c r="U746" s="158"/>
      <c r="V746" s="158"/>
      <c r="W746" s="158"/>
    </row>
    <row r="747" spans="1:23" ht="13.5" customHeight="1" x14ac:dyDescent="0.25">
      <c r="A747" s="84" t="s">
        <v>377</v>
      </c>
      <c r="B747" s="70"/>
      <c r="C747" s="71" t="s">
        <v>378</v>
      </c>
      <c r="D747" s="81">
        <f>+D748</f>
        <v>65000</v>
      </c>
      <c r="E747" s="81">
        <f>+E748</f>
        <v>65000</v>
      </c>
      <c r="F747" s="81">
        <f t="shared" ref="F747:H747" si="235">+F748</f>
        <v>0</v>
      </c>
      <c r="G747" s="77">
        <f t="shared" si="235"/>
        <v>-65000</v>
      </c>
      <c r="H747" s="81">
        <f t="shared" si="235"/>
        <v>65000</v>
      </c>
      <c r="I747" s="254">
        <f>+I748</f>
        <v>0</v>
      </c>
      <c r="J747" s="77">
        <v>0</v>
      </c>
      <c r="K747" s="77">
        <f>+K748</f>
        <v>0</v>
      </c>
      <c r="L747" s="77">
        <f t="shared" ref="L747:M747" si="236">+L748</f>
        <v>65000</v>
      </c>
      <c r="M747" s="77">
        <f t="shared" si="236"/>
        <v>15000</v>
      </c>
      <c r="N747" s="374">
        <f>+N748</f>
        <v>65000</v>
      </c>
      <c r="O747" s="80">
        <f t="shared" ref="O747" si="237">+O748</f>
        <v>0</v>
      </c>
      <c r="P747" s="80">
        <f>+O747+N747</f>
        <v>65000</v>
      </c>
      <c r="Q747" s="174"/>
      <c r="S747" s="158"/>
      <c r="T747" s="158"/>
      <c r="U747" s="158"/>
      <c r="V747" s="158"/>
      <c r="W747" s="158"/>
    </row>
    <row r="748" spans="1:23" ht="13.5" customHeight="1" x14ac:dyDescent="0.25">
      <c r="A748" s="50"/>
      <c r="B748" s="45">
        <v>4521</v>
      </c>
      <c r="C748" s="46" t="s">
        <v>379</v>
      </c>
      <c r="D748" s="20">
        <v>65000</v>
      </c>
      <c r="E748" s="160">
        <v>65000</v>
      </c>
      <c r="F748" s="20"/>
      <c r="G748" s="289">
        <f t="shared" ref="G748:G749" si="238">F748-E748</f>
        <v>-65000</v>
      </c>
      <c r="H748" s="160">
        <f t="shared" si="227"/>
        <v>65000</v>
      </c>
      <c r="I748" s="213"/>
      <c r="J748" s="161"/>
      <c r="K748" s="161"/>
      <c r="L748" s="161">
        <v>65000</v>
      </c>
      <c r="M748" s="161">
        <v>15000</v>
      </c>
      <c r="N748" s="375">
        <v>65000</v>
      </c>
      <c r="O748" s="79">
        <v>0</v>
      </c>
      <c r="P748" s="79">
        <f>+O748+N748</f>
        <v>65000</v>
      </c>
      <c r="Q748" s="174"/>
      <c r="S748" s="158"/>
      <c r="T748" s="158"/>
      <c r="U748" s="158"/>
      <c r="V748" s="158"/>
      <c r="W748" s="158"/>
    </row>
    <row r="749" spans="1:23" ht="13.5" hidden="1" customHeight="1" x14ac:dyDescent="0.25">
      <c r="A749" s="44"/>
      <c r="B749" s="45" t="s">
        <v>151</v>
      </c>
      <c r="C749" s="46" t="s">
        <v>380</v>
      </c>
      <c r="D749" s="20"/>
      <c r="E749" s="160"/>
      <c r="F749" s="26"/>
      <c r="G749" s="289">
        <f t="shared" si="238"/>
        <v>0</v>
      </c>
      <c r="H749" s="160">
        <f t="shared" si="227"/>
        <v>0</v>
      </c>
      <c r="J749" s="161"/>
      <c r="K749" s="161"/>
      <c r="L749" s="161"/>
      <c r="M749" s="161"/>
      <c r="N749" s="372"/>
      <c r="O749" s="78"/>
      <c r="P749" s="78"/>
      <c r="Q749" s="174"/>
      <c r="S749" s="158"/>
      <c r="T749" s="158"/>
      <c r="U749" s="158"/>
      <c r="V749" s="158"/>
      <c r="W749" s="158"/>
    </row>
    <row r="750" spans="1:23" ht="13.5" customHeight="1" x14ac:dyDescent="0.25">
      <c r="A750" s="69" t="s">
        <v>381</v>
      </c>
      <c r="B750" s="70"/>
      <c r="C750" s="71" t="s">
        <v>382</v>
      </c>
      <c r="D750" s="81">
        <f>+D751+D752</f>
        <v>7229</v>
      </c>
      <c r="E750" s="81">
        <f>+E751+E752</f>
        <v>7660</v>
      </c>
      <c r="F750" s="81">
        <f t="shared" ref="F750:I750" si="239">+F751+F752</f>
        <v>0</v>
      </c>
      <c r="G750" s="77">
        <f t="shared" si="239"/>
        <v>0</v>
      </c>
      <c r="H750" s="81">
        <f t="shared" si="239"/>
        <v>7660</v>
      </c>
      <c r="I750" s="254">
        <f t="shared" si="239"/>
        <v>0</v>
      </c>
      <c r="J750" s="77">
        <v>0</v>
      </c>
      <c r="K750" s="77">
        <f>+K751+K752</f>
        <v>0</v>
      </c>
      <c r="L750" s="77">
        <f t="shared" ref="L750:M750" si="240">+L751+L752</f>
        <v>7660</v>
      </c>
      <c r="M750" s="77">
        <f t="shared" si="240"/>
        <v>6258</v>
      </c>
      <c r="N750" s="374">
        <f>+N751+N752</f>
        <v>7660</v>
      </c>
      <c r="O750" s="80">
        <f t="shared" ref="O750:P750" si="241">+O751+O752</f>
        <v>0</v>
      </c>
      <c r="P750" s="80">
        <f t="shared" si="241"/>
        <v>7660</v>
      </c>
      <c r="Q750" s="174"/>
      <c r="S750" s="158"/>
      <c r="T750" s="158"/>
      <c r="U750" s="158"/>
      <c r="V750" s="158"/>
      <c r="W750" s="158"/>
    </row>
    <row r="751" spans="1:23" ht="13.5" customHeight="1" x14ac:dyDescent="0.25">
      <c r="A751" s="101"/>
      <c r="B751" s="96">
        <v>4528</v>
      </c>
      <c r="C751" s="54" t="s">
        <v>383</v>
      </c>
      <c r="D751" s="55">
        <v>4760</v>
      </c>
      <c r="E751" s="160">
        <v>4760</v>
      </c>
      <c r="F751" s="20"/>
      <c r="G751" s="289"/>
      <c r="H751" s="160">
        <f t="shared" si="227"/>
        <v>4760</v>
      </c>
      <c r="I751" s="213"/>
      <c r="J751" s="161"/>
      <c r="K751" s="161"/>
      <c r="L751" s="161">
        <v>4760</v>
      </c>
      <c r="M751" s="161">
        <v>4760</v>
      </c>
      <c r="N751" s="375">
        <v>4760</v>
      </c>
      <c r="O751" s="79"/>
      <c r="P751" s="79">
        <v>4760</v>
      </c>
      <c r="Q751" s="174"/>
      <c r="S751" s="158"/>
      <c r="T751" s="158"/>
      <c r="U751" s="158"/>
      <c r="V751" s="158"/>
      <c r="W751" s="158"/>
    </row>
    <row r="752" spans="1:23" ht="13.5" customHeight="1" x14ac:dyDescent="0.25">
      <c r="A752" s="44"/>
      <c r="B752" s="45">
        <v>55</v>
      </c>
      <c r="C752" s="46" t="s">
        <v>150</v>
      </c>
      <c r="D752" s="20">
        <v>2469</v>
      </c>
      <c r="E752" s="160">
        <v>2900</v>
      </c>
      <c r="F752" s="20"/>
      <c r="G752" s="289"/>
      <c r="H752" s="160">
        <f t="shared" si="227"/>
        <v>2900</v>
      </c>
      <c r="I752" s="213"/>
      <c r="J752" s="161"/>
      <c r="K752" s="161"/>
      <c r="L752" s="161">
        <v>2900</v>
      </c>
      <c r="M752" s="161">
        <v>1498</v>
      </c>
      <c r="N752" s="375">
        <v>2900</v>
      </c>
      <c r="O752" s="79"/>
      <c r="P752" s="79">
        <v>2900</v>
      </c>
      <c r="S752" s="158"/>
      <c r="T752" s="158"/>
      <c r="U752" s="158"/>
      <c r="V752" s="158"/>
      <c r="W752" s="158"/>
    </row>
    <row r="753" spans="1:23" ht="14.1" customHeight="1" x14ac:dyDescent="0.25">
      <c r="A753" s="69" t="s">
        <v>384</v>
      </c>
      <c r="B753" s="70"/>
      <c r="C753" s="71" t="s">
        <v>385</v>
      </c>
      <c r="D753" s="81">
        <f>+D755</f>
        <v>46735</v>
      </c>
      <c r="E753" s="81">
        <f t="shared" ref="E753:J753" si="242">+E756</f>
        <v>46000</v>
      </c>
      <c r="F753" s="81">
        <f t="shared" si="242"/>
        <v>0</v>
      </c>
      <c r="G753" s="77">
        <f t="shared" si="242"/>
        <v>0</v>
      </c>
      <c r="H753" s="81">
        <f t="shared" si="242"/>
        <v>46000</v>
      </c>
      <c r="I753" s="254">
        <f t="shared" si="242"/>
        <v>0</v>
      </c>
      <c r="J753" s="77">
        <f t="shared" si="242"/>
        <v>0</v>
      </c>
      <c r="K753" s="77">
        <f>+K754+K755</f>
        <v>0</v>
      </c>
      <c r="L753" s="77">
        <f t="shared" ref="L753:M753" si="243">+L754+L755</f>
        <v>46000</v>
      </c>
      <c r="M753" s="77">
        <f t="shared" si="243"/>
        <v>43070</v>
      </c>
      <c r="N753" s="374">
        <f>+N755</f>
        <v>46000</v>
      </c>
      <c r="O753" s="80">
        <f>+O755</f>
        <v>0</v>
      </c>
      <c r="P753" s="80">
        <f>+O753+N753</f>
        <v>46000</v>
      </c>
      <c r="S753" s="158"/>
      <c r="T753" s="158"/>
      <c r="U753" s="158"/>
      <c r="V753" s="158"/>
      <c r="W753" s="158"/>
    </row>
    <row r="754" spans="1:23" ht="14.1" customHeight="1" x14ac:dyDescent="0.25">
      <c r="A754" s="153"/>
      <c r="B754" s="154">
        <v>50</v>
      </c>
      <c r="C754" s="52" t="s">
        <v>148</v>
      </c>
      <c r="D754" s="156"/>
      <c r="E754" s="156"/>
      <c r="F754" s="156"/>
      <c r="G754" s="170"/>
      <c r="H754" s="160"/>
      <c r="I754" s="211"/>
      <c r="J754" s="190"/>
      <c r="K754" s="190">
        <v>500</v>
      </c>
      <c r="L754" s="190">
        <v>500</v>
      </c>
      <c r="M754" s="190">
        <v>267</v>
      </c>
      <c r="N754" s="376"/>
      <c r="O754" s="227">
        <v>0</v>
      </c>
      <c r="P754" s="227"/>
      <c r="S754" s="158"/>
      <c r="T754" s="158"/>
      <c r="U754" s="158"/>
      <c r="V754" s="158"/>
      <c r="W754" s="158"/>
    </row>
    <row r="755" spans="1:23" s="159" customFormat="1" ht="14.1" customHeight="1" x14ac:dyDescent="0.25">
      <c r="A755" s="153"/>
      <c r="B755" s="154">
        <v>55</v>
      </c>
      <c r="C755" s="52" t="s">
        <v>150</v>
      </c>
      <c r="D755" s="156">
        <f t="shared" ref="D755" si="244">+D756+D757+D758</f>
        <v>46735</v>
      </c>
      <c r="E755" s="156"/>
      <c r="F755" s="156"/>
      <c r="G755" s="215"/>
      <c r="H755" s="160">
        <f t="shared" si="227"/>
        <v>0</v>
      </c>
      <c r="I755" s="211"/>
      <c r="J755" s="190"/>
      <c r="K755" s="190">
        <f>+K756+K757+K758</f>
        <v>-500</v>
      </c>
      <c r="L755" s="190">
        <f t="shared" ref="L755:M755" si="245">+L756+L757+L758</f>
        <v>45500</v>
      </c>
      <c r="M755" s="190">
        <f t="shared" si="245"/>
        <v>42803</v>
      </c>
      <c r="N755" s="376">
        <f>+N756+N757+N758</f>
        <v>46000</v>
      </c>
      <c r="O755" s="227">
        <v>0</v>
      </c>
      <c r="P755" s="227">
        <f>+O755+N755</f>
        <v>46000</v>
      </c>
      <c r="Q755" s="242"/>
      <c r="S755" s="158"/>
      <c r="T755" s="158"/>
      <c r="U755" s="158"/>
      <c r="V755" s="158"/>
      <c r="W755" s="158"/>
    </row>
    <row r="756" spans="1:23" ht="13.5" customHeight="1" x14ac:dyDescent="0.25">
      <c r="A756" s="44"/>
      <c r="B756" s="45">
        <v>5500</v>
      </c>
      <c r="C756" s="46" t="s">
        <v>292</v>
      </c>
      <c r="D756" s="20">
        <v>43482</v>
      </c>
      <c r="E756" s="160">
        <v>46000</v>
      </c>
      <c r="F756" s="20"/>
      <c r="G756" s="289"/>
      <c r="H756" s="160">
        <f t="shared" si="227"/>
        <v>46000</v>
      </c>
      <c r="I756" s="213"/>
      <c r="J756" s="161"/>
      <c r="K756" s="161">
        <v>-500</v>
      </c>
      <c r="L756" s="161">
        <v>42500</v>
      </c>
      <c r="M756" s="161">
        <v>39055</v>
      </c>
      <c r="N756" s="375">
        <v>46000</v>
      </c>
      <c r="O756" s="79"/>
      <c r="P756" s="79">
        <v>46000</v>
      </c>
      <c r="S756" s="158"/>
      <c r="T756" s="158"/>
      <c r="U756" s="158"/>
      <c r="V756" s="158"/>
      <c r="W756" s="158"/>
    </row>
    <row r="757" spans="1:23" ht="13.5" customHeight="1" x14ac:dyDescent="0.25">
      <c r="A757" s="44"/>
      <c r="B757" s="45">
        <v>5514</v>
      </c>
      <c r="C757" s="46" t="s">
        <v>353</v>
      </c>
      <c r="D757" s="20">
        <v>2384</v>
      </c>
      <c r="E757" s="160"/>
      <c r="F757" s="20"/>
      <c r="G757" s="289"/>
      <c r="H757" s="160">
        <f t="shared" si="227"/>
        <v>0</v>
      </c>
      <c r="I757" s="213"/>
      <c r="J757" s="161"/>
      <c r="K757" s="161"/>
      <c r="L757" s="161">
        <v>3000</v>
      </c>
      <c r="M757" s="161">
        <v>3233</v>
      </c>
      <c r="N757" s="372"/>
      <c r="O757" s="78"/>
      <c r="P757" s="78"/>
      <c r="S757" s="158"/>
      <c r="T757" s="158"/>
      <c r="U757" s="158"/>
      <c r="V757" s="158"/>
      <c r="W757" s="158"/>
    </row>
    <row r="758" spans="1:23" ht="13.5" customHeight="1" x14ac:dyDescent="0.25">
      <c r="A758" s="44"/>
      <c r="B758" s="45">
        <v>5540</v>
      </c>
      <c r="C758" s="46" t="s">
        <v>376</v>
      </c>
      <c r="D758" s="20">
        <v>869</v>
      </c>
      <c r="E758" s="160"/>
      <c r="F758" s="20"/>
      <c r="G758" s="289"/>
      <c r="H758" s="160">
        <f t="shared" si="227"/>
        <v>0</v>
      </c>
      <c r="I758" s="213"/>
      <c r="J758" s="161"/>
      <c r="K758" s="161"/>
      <c r="L758" s="161"/>
      <c r="M758" s="161">
        <v>515</v>
      </c>
      <c r="N758" s="372"/>
      <c r="O758" s="78"/>
      <c r="P758" s="78"/>
      <c r="S758" s="158"/>
      <c r="T758" s="158"/>
      <c r="U758" s="158"/>
      <c r="V758" s="158"/>
      <c r="W758" s="158"/>
    </row>
    <row r="759" spans="1:23" ht="14.1" customHeight="1" x14ac:dyDescent="0.25">
      <c r="A759" s="69" t="s">
        <v>386</v>
      </c>
      <c r="B759" s="70">
        <v>45</v>
      </c>
      <c r="C759" s="71" t="s">
        <v>387</v>
      </c>
      <c r="D759" s="81">
        <f t="shared" ref="D759:I759" si="246">+D760</f>
        <v>6300</v>
      </c>
      <c r="E759" s="81">
        <f t="shared" si="246"/>
        <v>9600</v>
      </c>
      <c r="F759" s="81">
        <f t="shared" si="246"/>
        <v>0</v>
      </c>
      <c r="G759" s="77">
        <f t="shared" si="246"/>
        <v>0</v>
      </c>
      <c r="H759" s="81">
        <f t="shared" si="246"/>
        <v>9600</v>
      </c>
      <c r="I759" s="254">
        <f t="shared" si="246"/>
        <v>0</v>
      </c>
      <c r="J759" s="77">
        <f>+J760</f>
        <v>-4600</v>
      </c>
      <c r="K759" s="77">
        <f t="shared" ref="K759:M759" si="247">+K760</f>
        <v>0</v>
      </c>
      <c r="L759" s="77">
        <f t="shared" si="247"/>
        <v>5000</v>
      </c>
      <c r="M759" s="77">
        <f t="shared" si="247"/>
        <v>5000</v>
      </c>
      <c r="N759" s="374">
        <f>+N760</f>
        <v>5000</v>
      </c>
      <c r="O759" s="80">
        <f>+O760</f>
        <v>0</v>
      </c>
      <c r="P759" s="80">
        <f>+P760</f>
        <v>5000</v>
      </c>
      <c r="Q759" s="243"/>
      <c r="S759" s="158"/>
      <c r="T759" s="158"/>
      <c r="U759" s="158"/>
      <c r="V759" s="158"/>
      <c r="W759" s="158"/>
    </row>
    <row r="760" spans="1:23" s="159" customFormat="1" ht="14.1" customHeight="1" x14ac:dyDescent="0.25">
      <c r="A760" s="153" t="s">
        <v>388</v>
      </c>
      <c r="B760" s="154"/>
      <c r="C760" s="155" t="s">
        <v>389</v>
      </c>
      <c r="D760" s="156">
        <v>6300</v>
      </c>
      <c r="E760" s="156">
        <v>9600</v>
      </c>
      <c r="F760" s="156"/>
      <c r="G760" s="215"/>
      <c r="H760" s="160">
        <f t="shared" si="227"/>
        <v>9600</v>
      </c>
      <c r="I760" s="211"/>
      <c r="J760" s="190">
        <v>-4600</v>
      </c>
      <c r="K760" s="190"/>
      <c r="L760" s="190">
        <v>5000</v>
      </c>
      <c r="M760" s="190">
        <v>5000</v>
      </c>
      <c r="N760" s="384">
        <v>5000</v>
      </c>
      <c r="O760" s="229">
        <v>0</v>
      </c>
      <c r="P760" s="229">
        <f>+O760+N760</f>
        <v>5000</v>
      </c>
      <c r="Q760" s="243"/>
      <c r="S760" s="158"/>
      <c r="T760" s="158"/>
      <c r="U760" s="158"/>
      <c r="V760" s="158"/>
      <c r="W760" s="158"/>
    </row>
    <row r="761" spans="1:23" ht="14.1" customHeight="1" x14ac:dyDescent="0.25">
      <c r="A761" s="69" t="s">
        <v>390</v>
      </c>
      <c r="B761" s="70"/>
      <c r="C761" s="71" t="s">
        <v>391</v>
      </c>
      <c r="D761" s="81">
        <f>+D762+D763</f>
        <v>18378</v>
      </c>
      <c r="E761" s="81">
        <f>+E762+E763</f>
        <v>31400</v>
      </c>
      <c r="F761" s="81">
        <f t="shared" ref="F761:I761" si="248">+F762+F763</f>
        <v>0</v>
      </c>
      <c r="G761" s="77">
        <f t="shared" si="248"/>
        <v>0</v>
      </c>
      <c r="H761" s="81">
        <f t="shared" si="248"/>
        <v>31400</v>
      </c>
      <c r="I761" s="254">
        <f t="shared" si="248"/>
        <v>0</v>
      </c>
      <c r="J761" s="77">
        <f>+J762+J763</f>
        <v>0</v>
      </c>
      <c r="K761" s="77">
        <f t="shared" ref="K761:M761" si="249">+K762+K763</f>
        <v>-6600</v>
      </c>
      <c r="L761" s="77">
        <f t="shared" si="249"/>
        <v>24800</v>
      </c>
      <c r="M761" s="77">
        <f t="shared" si="249"/>
        <v>21119</v>
      </c>
      <c r="N761" s="374">
        <f>+N762+N763</f>
        <v>31400</v>
      </c>
      <c r="O761" s="80">
        <f>+O762+O763</f>
        <v>-2000</v>
      </c>
      <c r="P761" s="80">
        <f>+O761+N761</f>
        <v>29400</v>
      </c>
      <c r="Q761" s="243"/>
      <c r="S761" s="158"/>
      <c r="T761" s="158"/>
      <c r="U761" s="158"/>
      <c r="V761" s="158"/>
      <c r="W761" s="158"/>
    </row>
    <row r="762" spans="1:23" ht="14.1" customHeight="1" x14ac:dyDescent="0.25">
      <c r="A762" s="50"/>
      <c r="B762" s="51">
        <v>50</v>
      </c>
      <c r="C762" s="52" t="s">
        <v>148</v>
      </c>
      <c r="D762" s="21">
        <v>13884</v>
      </c>
      <c r="E762" s="156">
        <v>24100</v>
      </c>
      <c r="F762" s="21"/>
      <c r="G762" s="289"/>
      <c r="H762" s="160">
        <f t="shared" si="227"/>
        <v>24100</v>
      </c>
      <c r="I762" s="211"/>
      <c r="J762" s="190"/>
      <c r="K762" s="190">
        <v>-6600</v>
      </c>
      <c r="L762" s="190">
        <v>17500</v>
      </c>
      <c r="M762" s="190">
        <v>15714</v>
      </c>
      <c r="N762" s="372">
        <v>24100</v>
      </c>
      <c r="O762" s="78">
        <v>0</v>
      </c>
      <c r="P762" s="227">
        <f t="shared" ref="P762:P768" si="250">+O762+N762</f>
        <v>24100</v>
      </c>
      <c r="Q762" s="243"/>
      <c r="S762" s="158"/>
      <c r="T762" s="158"/>
      <c r="U762" s="158"/>
      <c r="V762" s="158"/>
      <c r="W762" s="158"/>
    </row>
    <row r="763" spans="1:23" ht="14.1" customHeight="1" x14ac:dyDescent="0.25">
      <c r="A763" s="50"/>
      <c r="B763" s="51">
        <v>55</v>
      </c>
      <c r="C763" s="52" t="s">
        <v>150</v>
      </c>
      <c r="D763" s="21">
        <f>SUM(D764:D767)</f>
        <v>4494</v>
      </c>
      <c r="E763" s="156">
        <v>7300</v>
      </c>
      <c r="F763" s="21"/>
      <c r="G763" s="289"/>
      <c r="H763" s="160">
        <f t="shared" si="227"/>
        <v>7300</v>
      </c>
      <c r="I763" s="211"/>
      <c r="J763" s="190"/>
      <c r="K763" s="190">
        <f>+K764+K765+K766+K767+K768</f>
        <v>0</v>
      </c>
      <c r="L763" s="190">
        <f t="shared" ref="L763:M763" si="251">+L764+L765+L766+L767+L768</f>
        <v>7300</v>
      </c>
      <c r="M763" s="190">
        <f t="shared" si="251"/>
        <v>5405</v>
      </c>
      <c r="N763" s="372">
        <f>+N764+N765+N766</f>
        <v>7300</v>
      </c>
      <c r="O763" s="78">
        <f>+O764+O765+O766</f>
        <v>-2000</v>
      </c>
      <c r="P763" s="227">
        <f t="shared" si="250"/>
        <v>5300</v>
      </c>
      <c r="Q763" s="243"/>
      <c r="S763" s="158"/>
      <c r="T763" s="158"/>
      <c r="U763" s="158"/>
      <c r="V763" s="158"/>
      <c r="W763" s="158"/>
    </row>
    <row r="764" spans="1:23" ht="14.1" customHeight="1" x14ac:dyDescent="0.25">
      <c r="A764" s="44"/>
      <c r="B764" s="45">
        <v>5500</v>
      </c>
      <c r="C764" s="46" t="s">
        <v>292</v>
      </c>
      <c r="D764" s="20">
        <v>0</v>
      </c>
      <c r="E764" s="156"/>
      <c r="F764" s="21"/>
      <c r="G764" s="168"/>
      <c r="H764" s="160">
        <f t="shared" si="227"/>
        <v>0</v>
      </c>
      <c r="I764" s="211"/>
      <c r="J764" s="190"/>
      <c r="K764" s="190"/>
      <c r="L764" s="161"/>
      <c r="M764" s="161">
        <v>93</v>
      </c>
      <c r="N764" s="375">
        <v>3000</v>
      </c>
      <c r="O764" s="79">
        <v>-2000</v>
      </c>
      <c r="P764" s="229">
        <f t="shared" si="250"/>
        <v>1000</v>
      </c>
      <c r="Q764" s="243"/>
      <c r="S764" s="158"/>
      <c r="T764" s="158"/>
      <c r="U764" s="158"/>
      <c r="V764" s="158"/>
      <c r="W764" s="158"/>
    </row>
    <row r="765" spans="1:23" ht="14.1" customHeight="1" x14ac:dyDescent="0.25">
      <c r="A765" s="44"/>
      <c r="B765" s="45">
        <v>5513</v>
      </c>
      <c r="C765" s="46" t="s">
        <v>297</v>
      </c>
      <c r="D765" s="20">
        <v>2098</v>
      </c>
      <c r="E765" s="156"/>
      <c r="F765" s="21"/>
      <c r="G765" s="168"/>
      <c r="H765" s="160">
        <f t="shared" si="227"/>
        <v>0</v>
      </c>
      <c r="I765" s="211"/>
      <c r="J765" s="190"/>
      <c r="K765" s="190"/>
      <c r="L765" s="161">
        <v>2100</v>
      </c>
      <c r="M765" s="161">
        <v>590</v>
      </c>
      <c r="N765" s="375">
        <v>2000</v>
      </c>
      <c r="O765" s="79"/>
      <c r="P765" s="229">
        <f t="shared" si="250"/>
        <v>2000</v>
      </c>
      <c r="Q765" s="243"/>
      <c r="S765" s="158"/>
      <c r="T765" s="158"/>
      <c r="U765" s="158"/>
      <c r="V765" s="158"/>
      <c r="W765" s="158"/>
    </row>
    <row r="766" spans="1:23" ht="14.1" customHeight="1" x14ac:dyDescent="0.25">
      <c r="A766" s="44"/>
      <c r="B766" s="45">
        <v>5514</v>
      </c>
      <c r="C766" s="46" t="s">
        <v>353</v>
      </c>
      <c r="D766" s="20">
        <v>2340</v>
      </c>
      <c r="E766" s="156"/>
      <c r="F766" s="21"/>
      <c r="G766" s="168"/>
      <c r="H766" s="160">
        <f t="shared" si="227"/>
        <v>0</v>
      </c>
      <c r="I766" s="211"/>
      <c r="J766" s="190"/>
      <c r="K766" s="190"/>
      <c r="L766" s="161">
        <v>2500</v>
      </c>
      <c r="M766" s="161">
        <v>4647</v>
      </c>
      <c r="N766" s="375">
        <v>2300</v>
      </c>
      <c r="O766" s="79"/>
      <c r="P766" s="229">
        <f t="shared" si="250"/>
        <v>2300</v>
      </c>
      <c r="Q766" s="243"/>
      <c r="S766" s="158"/>
      <c r="T766" s="158"/>
      <c r="U766" s="158"/>
      <c r="V766" s="158"/>
      <c r="W766" s="158"/>
    </row>
    <row r="767" spans="1:23" ht="14.1" customHeight="1" x14ac:dyDescent="0.25">
      <c r="A767" s="44"/>
      <c r="B767" s="45">
        <v>5522</v>
      </c>
      <c r="C767" s="46" t="s">
        <v>184</v>
      </c>
      <c r="D767" s="20">
        <v>56</v>
      </c>
      <c r="E767" s="156"/>
      <c r="F767" s="21"/>
      <c r="G767" s="168"/>
      <c r="H767" s="160">
        <f t="shared" si="227"/>
        <v>0</v>
      </c>
      <c r="I767" s="211"/>
      <c r="J767" s="190"/>
      <c r="K767" s="190"/>
      <c r="L767" s="161"/>
      <c r="M767" s="161">
        <v>75</v>
      </c>
      <c r="N767" s="372"/>
      <c r="O767" s="78"/>
      <c r="P767" s="229">
        <f t="shared" si="250"/>
        <v>0</v>
      </c>
      <c r="Q767" s="243"/>
      <c r="S767" s="158"/>
      <c r="T767" s="158"/>
      <c r="U767" s="158"/>
      <c r="V767" s="158"/>
      <c r="W767" s="158"/>
    </row>
    <row r="768" spans="1:23" ht="14.1" customHeight="1" x14ac:dyDescent="0.25">
      <c r="A768" s="44"/>
      <c r="B768" s="45">
        <v>5525</v>
      </c>
      <c r="C768" s="46" t="s">
        <v>355</v>
      </c>
      <c r="D768" s="20"/>
      <c r="E768" s="156"/>
      <c r="F768" s="21"/>
      <c r="G768" s="168"/>
      <c r="H768" s="160"/>
      <c r="I768" s="211"/>
      <c r="J768" s="190"/>
      <c r="K768" s="190"/>
      <c r="L768" s="161">
        <v>2700</v>
      </c>
      <c r="M768" s="161"/>
      <c r="N768" s="372"/>
      <c r="O768" s="78"/>
      <c r="P768" s="229">
        <f t="shared" si="250"/>
        <v>0</v>
      </c>
      <c r="Q768" s="243"/>
      <c r="S768" s="158"/>
      <c r="T768" s="158"/>
      <c r="U768" s="158"/>
      <c r="V768" s="158"/>
      <c r="W768" s="158"/>
    </row>
    <row r="769" spans="1:29" ht="14.1" customHeight="1" x14ac:dyDescent="0.25">
      <c r="A769" s="39" t="s">
        <v>392</v>
      </c>
      <c r="B769" s="40">
        <v>9</v>
      </c>
      <c r="C769" s="41" t="s">
        <v>393</v>
      </c>
      <c r="D769" s="49">
        <f>+D770+D796+D822+D846+D871+D873+D896+D922+D927+D929+D955+D962+D964+D989+D996+D1022+D1029+D1034+D1036+D1064+D1068+D1083+D1085+D1098+D1112+D1113+D1121+D1133+D1150+D1157+D1161+D1177+D1179</f>
        <v>10336991</v>
      </c>
      <c r="E769" s="49">
        <f>+E770+E796+E822+E846+E871+E873+E896+E922+E927+E929+E955+E962+E964+E989+E996+E1022+E1029+E1034+E1036+E1064+E1068+E1083+E1085+E1098+E1112+E1113+E1121+E1133+E1150+E1157+E1161+E1177+E1179</f>
        <v>11379586</v>
      </c>
      <c r="F769" s="49">
        <f>+F770+F796+F822+F846+F871+F873+F896+F922+F927+F929+F955+F962+F964+F989+F996+F1022+F1029+F1034+F1036+F1064+F1068+F1083+F1085+F1098+F1112+F1113+F1121+F1133+F1150+F1157+F1161+F1177+F1179</f>
        <v>1179168</v>
      </c>
      <c r="G769" s="42">
        <f>+G770+G796+G822+G846+G871+G873+G896+G922+G927+G929+G955+G962+G964+G989+G996+G1022+G1029+G1034+G1036+G1064+G1068+G1083+G1085+G1098+G1112+G1113+G1121+G1133+G1150+G1157+G1161+G1177+G1179</f>
        <v>954168</v>
      </c>
      <c r="H769" s="49">
        <f>+H770+H796+H822+H846+H871+H873+H896+H922+H927+H929+H955+H960+H962+H964+H989+H994+H996+H1022+H1027+H1029+H1034+H1036+H1064+H1066+H1068+H1083+H1085+H1098+H1112+H1113+H1121+H1133+H1150+H1157+H1161+H1177+H1179</f>
        <v>11060319</v>
      </c>
      <c r="I769" s="293">
        <f>+I770+I796+I822+I846+I871+I873+I896+I922+I927+I929+I955+I960+I962+I964+I989+I994+I996+I1022+I1027+I1029+I1034+I1036+I1064+I1068+I1083+I1085+I1098+I1112+I1113+I1121+I1133+I1150+I1157+I1161+I1177+I1179</f>
        <v>-399767</v>
      </c>
      <c r="J769" s="42">
        <f>+J770+J796+J822+J846+J871+J873+J896+J922+J927+J929+J955+J960+J962+J964+J989+J994+J996+J1022+J1027+J1029+J1034+J1036+J1064+J1068+J1083+J1085+J1098+J1112+J1113+J1121+J1133+J1150+J1157+J1161+J1177+J1179</f>
        <v>-322851</v>
      </c>
      <c r="K769" s="42">
        <f>+K770+K796+K822+K846+K871+K873+K896+K922+K927+K929+K955+K960+K962+K964+K989+K994+K996+K1022+K1027+K1029+K1034+K1036+K1064+K1066+K1068+K1083+K1085+K1098+K1112+K1113+K1121+K1133+K1150+K1157+K1161+K1177+K1179</f>
        <v>-26459</v>
      </c>
      <c r="L769" s="42">
        <f>+L770+L796+L822+L846+L871+L873+L896+L922+L927+L929+L955+L960+L962+L964+L989+L994+L996+L1022+L1027+L1029+L1034+L1036+L1064+L1066+L1068+L1083+L1085+L1098+L1112+L1113+L1121+L1133+L1150+L1157+L1161+L1177+L1179</f>
        <v>10704705</v>
      </c>
      <c r="M769" s="42">
        <f>+M770+M796+M822+M846+M871+M873+M896+M922+M927+M929+M955+M960+M962+M964+M989+M994+M996+M1022+M1027+M1029+M1034+M1036+M1064+M1066+M1068+M1083+M1085+M1098+M1112+M1113+M1121+M1133+M1150+M1157+M1161+M1177+M1179</f>
        <v>9243622.6500000004</v>
      </c>
      <c r="N769" s="373">
        <f>+N770+N796+N822+N846+N871+N873+N896+N922+N927+N929+N955+N960+N962+N964+N989+N994+N996+N1022+N1027+N1029+N1034+N1036+N1064+N1066+N1068+N1083+N1085+N1098+N1112+N1113+N1121+N1133+N1150+N1157+N1161+N1177+N1179</f>
        <v>11076544</v>
      </c>
      <c r="O769" s="68">
        <f>+O770+O796+O822+O846+O871+O873+O896+O922+O927+O929+O955+O960+O962+O964+O989+O994+O996+O1022+O1027+O1029+O1034+O1036+O1064+O1066+O1068+O1083+O1085+O1098+O1112+O1113+O1121+O1133+O1150+O1157+O1161+O1177+O1179</f>
        <v>309327</v>
      </c>
      <c r="P769" s="68">
        <f>+O769+N769</f>
        <v>11385871</v>
      </c>
      <c r="S769" s="158"/>
      <c r="T769" s="158"/>
      <c r="U769" s="158"/>
      <c r="V769" s="158"/>
      <c r="W769" s="158"/>
      <c r="X769" s="203"/>
    </row>
    <row r="770" spans="1:29" ht="14.1" customHeight="1" x14ac:dyDescent="0.25">
      <c r="A770" s="69" t="s">
        <v>394</v>
      </c>
      <c r="B770" s="70"/>
      <c r="C770" s="71" t="s">
        <v>395</v>
      </c>
      <c r="D770" s="111">
        <f>+D771+D772+D773</f>
        <v>1856708</v>
      </c>
      <c r="E770" s="111">
        <f t="shared" ref="E770:G770" si="252">+E771+E772+E773</f>
        <v>1909867</v>
      </c>
      <c r="F770" s="111">
        <f t="shared" si="252"/>
        <v>1179168</v>
      </c>
      <c r="G770" s="218">
        <f t="shared" si="252"/>
        <v>1179168</v>
      </c>
      <c r="H770" s="108">
        <f>+H771+H772+H773</f>
        <v>1712987</v>
      </c>
      <c r="I770" s="314">
        <f>+I771+I772+I773</f>
        <v>-196880</v>
      </c>
      <c r="J770" s="77">
        <f>+J771+J772+J773</f>
        <v>-41161</v>
      </c>
      <c r="K770" s="77">
        <f t="shared" ref="K770:M770" si="253">+K771+K772+K773</f>
        <v>13709</v>
      </c>
      <c r="L770" s="77">
        <f t="shared" si="253"/>
        <v>1685535</v>
      </c>
      <c r="M770" s="77">
        <f t="shared" si="253"/>
        <v>1453179.28</v>
      </c>
      <c r="N770" s="374">
        <f>+N771+N772+N773</f>
        <v>1732686</v>
      </c>
      <c r="O770" s="80">
        <f>+O771+O772+O773</f>
        <v>-14932</v>
      </c>
      <c r="P770" s="80">
        <f>+O770+N770</f>
        <v>1717754</v>
      </c>
      <c r="S770" s="158"/>
      <c r="T770" s="158"/>
      <c r="U770" s="158"/>
      <c r="V770" s="158"/>
      <c r="W770" s="158"/>
    </row>
    <row r="771" spans="1:29" ht="14.1" customHeight="1" x14ac:dyDescent="0.25">
      <c r="A771" s="44" t="s">
        <v>396</v>
      </c>
      <c r="B771" s="51">
        <v>45</v>
      </c>
      <c r="C771" s="115" t="s">
        <v>397</v>
      </c>
      <c r="D771" s="88">
        <v>34538</v>
      </c>
      <c r="E771" s="238">
        <v>23140</v>
      </c>
      <c r="F771" s="19"/>
      <c r="G771" s="289"/>
      <c r="H771" s="160">
        <f t="shared" si="227"/>
        <v>0</v>
      </c>
      <c r="I771" s="183">
        <v>-23140</v>
      </c>
      <c r="J771" s="190"/>
      <c r="K771" s="190"/>
      <c r="L771" s="190"/>
      <c r="M771" s="190"/>
      <c r="N771" s="372">
        <v>0</v>
      </c>
      <c r="O771" s="78">
        <v>4568</v>
      </c>
      <c r="P771" s="227">
        <f t="shared" ref="P771:P795" si="254">+O771+N771</f>
        <v>4568</v>
      </c>
      <c r="S771" s="158"/>
      <c r="T771" s="158"/>
      <c r="U771" s="158"/>
      <c r="V771" s="158"/>
      <c r="W771" s="158"/>
    </row>
    <row r="772" spans="1:29" ht="14.1" customHeight="1" x14ac:dyDescent="0.25">
      <c r="A772" s="44"/>
      <c r="B772" s="51" t="s">
        <v>147</v>
      </c>
      <c r="C772" s="52" t="s">
        <v>148</v>
      </c>
      <c r="D772" s="88">
        <v>1104620</v>
      </c>
      <c r="E772" s="238">
        <v>1179168</v>
      </c>
      <c r="F772" s="238">
        <v>1179168</v>
      </c>
      <c r="G772" s="211">
        <v>1179168</v>
      </c>
      <c r="H772" s="160">
        <f>+E772+I772</f>
        <v>1183188</v>
      </c>
      <c r="I772" s="211">
        <v>4020</v>
      </c>
      <c r="J772" s="190">
        <v>-5000</v>
      </c>
      <c r="K772" s="190"/>
      <c r="L772" s="190">
        <v>1178188</v>
      </c>
      <c r="M772" s="190">
        <v>1041062.43</v>
      </c>
      <c r="N772" s="387">
        <v>1191258</v>
      </c>
      <c r="O772" s="397">
        <v>0</v>
      </c>
      <c r="P772" s="227">
        <f t="shared" si="254"/>
        <v>1191258</v>
      </c>
      <c r="S772" s="158"/>
      <c r="T772" s="158"/>
      <c r="U772" s="158"/>
      <c r="V772" s="158"/>
      <c r="W772" s="158"/>
    </row>
    <row r="773" spans="1:29" ht="14.1" customHeight="1" x14ac:dyDescent="0.25">
      <c r="A773" s="44"/>
      <c r="B773" s="51" t="s">
        <v>149</v>
      </c>
      <c r="C773" s="52" t="s">
        <v>150</v>
      </c>
      <c r="D773" s="116">
        <f t="shared" ref="D773:G773" si="255">+D774+D775+D776+D788+D789+D791+D792+D793+D794+D795</f>
        <v>717550</v>
      </c>
      <c r="E773" s="156">
        <f>+E774+E775+E776+E788+E789+E791+E792+E793+E794+E795</f>
        <v>707559</v>
      </c>
      <c r="F773" s="156">
        <f t="shared" si="255"/>
        <v>0</v>
      </c>
      <c r="G773" s="190">
        <f t="shared" si="255"/>
        <v>0</v>
      </c>
      <c r="H773" s="160">
        <f>+H774+H775+H776+H788+H789+H790+H791+H792+H793+H794+H795</f>
        <v>529799</v>
      </c>
      <c r="I773" s="211">
        <f>+I774+I775+I776+I788+I789+I790+I791+I792+I793+I794+I795</f>
        <v>-177760</v>
      </c>
      <c r="J773" s="190">
        <f>+J774+J775+J776+J788+J789+J790+J791+J792+J793+J794+J795</f>
        <v>-36161</v>
      </c>
      <c r="K773" s="190">
        <f t="shared" ref="K773:M773" si="256">+K774+K775+K776+K788+K789+K790+K791+K792+K793+K794+K795</f>
        <v>13709</v>
      </c>
      <c r="L773" s="190">
        <f>+L774+L775+L776+L788+L789+L790+L791+L792+L793+L794+L795</f>
        <v>507347</v>
      </c>
      <c r="M773" s="190">
        <f t="shared" si="256"/>
        <v>412116.85</v>
      </c>
      <c r="N773" s="376">
        <f>+N774+N775+N776+N788+N789+N790+N791+N792+N793+N794+N795</f>
        <v>541428</v>
      </c>
      <c r="O773" s="227">
        <f>+O774+O775+O776+O788+O789+O790+O791+O792+O793+O794+O795</f>
        <v>-19500</v>
      </c>
      <c r="P773" s="227">
        <f t="shared" si="254"/>
        <v>521928</v>
      </c>
      <c r="S773" s="158"/>
      <c r="T773" s="158"/>
      <c r="U773" s="158"/>
      <c r="V773" s="158"/>
      <c r="W773" s="158"/>
    </row>
    <row r="774" spans="1:29" ht="14.1" customHeight="1" x14ac:dyDescent="0.25">
      <c r="A774" s="44"/>
      <c r="B774" s="45" t="s">
        <v>151</v>
      </c>
      <c r="C774" s="46" t="s">
        <v>162</v>
      </c>
      <c r="D774" s="34">
        <v>2671</v>
      </c>
      <c r="E774" s="160">
        <v>4300</v>
      </c>
      <c r="F774" s="20"/>
      <c r="G774" s="289"/>
      <c r="H774" s="160">
        <f t="shared" si="227"/>
        <v>4300</v>
      </c>
      <c r="I774" s="213"/>
      <c r="J774" s="161">
        <v>-874</v>
      </c>
      <c r="K774" s="161"/>
      <c r="L774" s="161">
        <v>3426</v>
      </c>
      <c r="M774" s="161">
        <v>3046</v>
      </c>
      <c r="N774" s="384">
        <v>3590</v>
      </c>
      <c r="O774" s="229"/>
      <c r="P774" s="229">
        <f t="shared" si="254"/>
        <v>3590</v>
      </c>
      <c r="S774" s="158"/>
      <c r="T774" s="158"/>
      <c r="U774" s="158"/>
      <c r="V774" s="158"/>
      <c r="W774" s="158"/>
    </row>
    <row r="775" spans="1:29" ht="14.1" customHeight="1" x14ac:dyDescent="0.25">
      <c r="A775" s="44"/>
      <c r="B775" s="45" t="s">
        <v>154</v>
      </c>
      <c r="C775" s="87" t="s">
        <v>165</v>
      </c>
      <c r="D775" s="47">
        <v>3311</v>
      </c>
      <c r="E775" s="277">
        <v>3000</v>
      </c>
      <c r="F775" s="20"/>
      <c r="G775" s="289"/>
      <c r="H775" s="160">
        <f t="shared" si="227"/>
        <v>3000</v>
      </c>
      <c r="I775" s="213"/>
      <c r="J775" s="161">
        <v>-1742</v>
      </c>
      <c r="K775" s="161"/>
      <c r="L775" s="161">
        <v>1258</v>
      </c>
      <c r="M775" s="161">
        <v>1138</v>
      </c>
      <c r="N775" s="384">
        <v>3000</v>
      </c>
      <c r="O775" s="229"/>
      <c r="P775" s="229">
        <f t="shared" si="254"/>
        <v>3000</v>
      </c>
      <c r="S775" s="158"/>
      <c r="T775" s="158"/>
      <c r="U775" s="158"/>
      <c r="V775" s="158"/>
      <c r="W775" s="158"/>
    </row>
    <row r="776" spans="1:29" ht="14.1" customHeight="1" x14ac:dyDescent="0.25">
      <c r="A776" s="44"/>
      <c r="B776" s="45" t="s">
        <v>166</v>
      </c>
      <c r="C776" s="87" t="s">
        <v>156</v>
      </c>
      <c r="D776" s="47">
        <f t="shared" ref="D776:E776" si="257">SUM(D777:D787)</f>
        <v>614086</v>
      </c>
      <c r="E776" s="157">
        <f t="shared" si="257"/>
        <v>598842</v>
      </c>
      <c r="F776" s="34">
        <f>+F777+F780+F781+F783+F787</f>
        <v>0</v>
      </c>
      <c r="G776" s="287"/>
      <c r="H776" s="160">
        <f t="shared" si="227"/>
        <v>413582</v>
      </c>
      <c r="I776" s="315">
        <f>+I777+I780+I781+I783+I787</f>
        <v>-185260</v>
      </c>
      <c r="J776" s="161">
        <f>+J777+J778+J779+J780+J781++J782+J783+J784+J785+J786+J787</f>
        <v>-480</v>
      </c>
      <c r="K776" s="161">
        <f t="shared" ref="K776:M776" si="258">+K777+K778+K779+K780+K781++K782+K783+K784+K785+K786+K787</f>
        <v>0</v>
      </c>
      <c r="L776" s="161">
        <v>413102</v>
      </c>
      <c r="M776" s="161">
        <f t="shared" si="258"/>
        <v>346581.64</v>
      </c>
      <c r="N776" s="384">
        <f>+N777+N778+N779+N780+N781+N782+N783+N784+N785+N786+N787</f>
        <v>429638</v>
      </c>
      <c r="O776" s="384">
        <f>+O777+O778+O779+O780+O781+O782+O783+O784+O785+O786+O787</f>
        <v>-12000</v>
      </c>
      <c r="P776" s="229">
        <f t="shared" si="254"/>
        <v>417638</v>
      </c>
      <c r="S776" s="158"/>
      <c r="T776" s="158"/>
      <c r="U776" s="158"/>
      <c r="V776" s="158"/>
      <c r="W776" s="158"/>
    </row>
    <row r="777" spans="1:29" s="3" customFormat="1" ht="14.1" customHeight="1" x14ac:dyDescent="0.25">
      <c r="A777" s="112"/>
      <c r="B777" s="117"/>
      <c r="C777" s="106" t="s">
        <v>276</v>
      </c>
      <c r="D777" s="118">
        <v>23222</v>
      </c>
      <c r="E777" s="179">
        <v>27232</v>
      </c>
      <c r="F777" s="20"/>
      <c r="G777" s="63"/>
      <c r="H777" s="160">
        <f t="shared" si="227"/>
        <v>27232</v>
      </c>
      <c r="I777" s="213"/>
      <c r="J777" s="161"/>
      <c r="K777" s="161"/>
      <c r="L777" s="210">
        <v>0</v>
      </c>
      <c r="M777" s="210">
        <v>12980.27</v>
      </c>
      <c r="N777" s="385">
        <v>26000</v>
      </c>
      <c r="O777" s="395"/>
      <c r="P777" s="246">
        <f t="shared" si="254"/>
        <v>26000</v>
      </c>
      <c r="Q777" s="242"/>
      <c r="R777" s="344"/>
      <c r="S777" s="158"/>
      <c r="T777" s="158"/>
      <c r="U777" s="158"/>
      <c r="V777" s="158"/>
      <c r="W777" s="158"/>
      <c r="X777" s="159"/>
      <c r="Y777" s="344"/>
      <c r="Z777" s="344"/>
      <c r="AA777" s="344"/>
      <c r="AB777" s="344"/>
      <c r="AC777" s="344"/>
    </row>
    <row r="778" spans="1:29" s="3" customFormat="1" ht="14.1" customHeight="1" x14ac:dyDescent="0.25">
      <c r="A778" s="112"/>
      <c r="B778" s="117"/>
      <c r="C778" s="106" t="s">
        <v>398</v>
      </c>
      <c r="D778" s="118">
        <v>28726</v>
      </c>
      <c r="E778" s="179">
        <v>28104</v>
      </c>
      <c r="F778" s="20"/>
      <c r="G778" s="63"/>
      <c r="H778" s="160">
        <f t="shared" si="227"/>
        <v>28104</v>
      </c>
      <c r="I778" s="213"/>
      <c r="J778" s="161"/>
      <c r="K778" s="161"/>
      <c r="L778" s="210">
        <v>0</v>
      </c>
      <c r="M778" s="210">
        <v>19096.77</v>
      </c>
      <c r="N778" s="385">
        <v>28200</v>
      </c>
      <c r="O778" s="395"/>
      <c r="P778" s="246">
        <f t="shared" si="254"/>
        <v>28200</v>
      </c>
      <c r="Q778" s="242"/>
      <c r="R778" s="344"/>
      <c r="S778" s="158"/>
      <c r="T778" s="158"/>
      <c r="U778" s="158"/>
      <c r="V778" s="158"/>
      <c r="W778" s="158"/>
      <c r="X778" s="159"/>
      <c r="Y778" s="344"/>
      <c r="Z778" s="344"/>
      <c r="AA778" s="344"/>
      <c r="AB778" s="344"/>
      <c r="AC778" s="344"/>
    </row>
    <row r="779" spans="1:29" s="3" customFormat="1" ht="14.1" customHeight="1" x14ac:dyDescent="0.25">
      <c r="A779" s="112"/>
      <c r="B779" s="117"/>
      <c r="C779" s="106" t="s">
        <v>399</v>
      </c>
      <c r="D779" s="118">
        <v>6425</v>
      </c>
      <c r="E779" s="179">
        <v>5446</v>
      </c>
      <c r="F779" s="20"/>
      <c r="G779" s="63"/>
      <c r="H779" s="160">
        <f t="shared" si="227"/>
        <v>5446</v>
      </c>
      <c r="I779" s="213"/>
      <c r="J779" s="161"/>
      <c r="K779" s="161"/>
      <c r="L779" s="210">
        <v>0</v>
      </c>
      <c r="M779" s="210">
        <v>2965.31</v>
      </c>
      <c r="N779" s="385">
        <v>5446</v>
      </c>
      <c r="O779" s="395"/>
      <c r="P779" s="246">
        <f t="shared" si="254"/>
        <v>5446</v>
      </c>
      <c r="Q779" s="242"/>
      <c r="R779" s="344"/>
      <c r="S779" s="158"/>
      <c r="T779" s="158"/>
      <c r="U779" s="158"/>
      <c r="V779" s="158"/>
      <c r="W779" s="158"/>
      <c r="X779" s="159"/>
      <c r="Y779" s="344"/>
      <c r="Z779" s="344"/>
      <c r="AA779" s="344"/>
      <c r="AB779" s="344"/>
      <c r="AC779" s="344"/>
    </row>
    <row r="780" spans="1:29" s="3" customFormat="1" ht="14.1" customHeight="1" x14ac:dyDescent="0.25">
      <c r="A780" s="112"/>
      <c r="B780" s="117"/>
      <c r="C780" s="106" t="s">
        <v>279</v>
      </c>
      <c r="D780" s="107">
        <v>549</v>
      </c>
      <c r="E780" s="160">
        <v>13500</v>
      </c>
      <c r="F780" s="37"/>
      <c r="G780" s="299"/>
      <c r="H780" s="160">
        <f t="shared" si="227"/>
        <v>13500</v>
      </c>
      <c r="I780" s="316"/>
      <c r="J780" s="161"/>
      <c r="K780" s="161"/>
      <c r="L780" s="210">
        <v>0</v>
      </c>
      <c r="M780" s="210">
        <v>11385.93</v>
      </c>
      <c r="N780" s="385">
        <v>13000</v>
      </c>
      <c r="O780" s="395"/>
      <c r="P780" s="246">
        <f t="shared" si="254"/>
        <v>13000</v>
      </c>
      <c r="Q780" s="242"/>
      <c r="R780" s="344"/>
      <c r="S780" s="158"/>
      <c r="T780" s="158"/>
      <c r="U780" s="158"/>
      <c r="V780" s="158"/>
      <c r="W780" s="158"/>
      <c r="X780" s="344"/>
      <c r="Y780" s="344"/>
      <c r="Z780" s="344"/>
      <c r="AA780" s="344"/>
      <c r="AB780" s="344"/>
      <c r="AC780" s="344"/>
    </row>
    <row r="781" spans="1:29" s="3" customFormat="1" ht="14.1" customHeight="1" x14ac:dyDescent="0.25">
      <c r="A781" s="112"/>
      <c r="B781" s="117"/>
      <c r="C781" s="106" t="s">
        <v>280</v>
      </c>
      <c r="D781" s="107">
        <v>11463</v>
      </c>
      <c r="E781" s="160">
        <v>21500</v>
      </c>
      <c r="F781" s="20"/>
      <c r="G781" s="289"/>
      <c r="H781" s="160">
        <f t="shared" si="227"/>
        <v>21500</v>
      </c>
      <c r="I781" s="213"/>
      <c r="J781" s="161"/>
      <c r="K781" s="161"/>
      <c r="L781" s="210">
        <v>0</v>
      </c>
      <c r="M781" s="210">
        <v>13120.3</v>
      </c>
      <c r="N781" s="385">
        <v>30000</v>
      </c>
      <c r="O781" s="395">
        <v>-10000</v>
      </c>
      <c r="P781" s="246">
        <f t="shared" si="254"/>
        <v>20000</v>
      </c>
      <c r="Q781" s="242"/>
      <c r="R781" s="344"/>
      <c r="S781" s="158"/>
      <c r="T781" s="158"/>
      <c r="U781" s="158"/>
      <c r="V781" s="158"/>
      <c r="W781" s="158"/>
      <c r="X781" s="344"/>
      <c r="Y781" s="344"/>
      <c r="Z781" s="344"/>
      <c r="AA781" s="344"/>
      <c r="AB781" s="344"/>
      <c r="AC781" s="344"/>
    </row>
    <row r="782" spans="1:29" s="3" customFormat="1" ht="14.1" customHeight="1" x14ac:dyDescent="0.25">
      <c r="A782" s="112"/>
      <c r="B782" s="117"/>
      <c r="C782" s="106" t="s">
        <v>400</v>
      </c>
      <c r="D782" s="107">
        <v>3832</v>
      </c>
      <c r="E782" s="160">
        <v>5475</v>
      </c>
      <c r="F782" s="20"/>
      <c r="G782" s="289"/>
      <c r="H782" s="160">
        <f t="shared" si="227"/>
        <v>5475</v>
      </c>
      <c r="I782" s="213"/>
      <c r="J782" s="161"/>
      <c r="K782" s="161"/>
      <c r="L782" s="210">
        <v>0</v>
      </c>
      <c r="M782" s="210">
        <v>1494.06</v>
      </c>
      <c r="N782" s="385">
        <v>5000</v>
      </c>
      <c r="O782" s="395">
        <v>-2000</v>
      </c>
      <c r="P782" s="246">
        <f t="shared" si="254"/>
        <v>3000</v>
      </c>
      <c r="Q782" s="242"/>
      <c r="R782" s="344"/>
      <c r="S782" s="158"/>
      <c r="T782" s="158"/>
      <c r="U782" s="158"/>
      <c r="V782" s="158"/>
      <c r="W782" s="158"/>
      <c r="X782" s="344"/>
      <c r="Y782" s="344"/>
      <c r="Z782" s="344"/>
      <c r="AA782" s="344"/>
      <c r="AB782" s="344"/>
      <c r="AC782" s="344"/>
    </row>
    <row r="783" spans="1:29" s="3" customFormat="1" ht="14.1" customHeight="1" x14ac:dyDescent="0.25">
      <c r="A783" s="112"/>
      <c r="B783" s="117"/>
      <c r="C783" s="106" t="s">
        <v>283</v>
      </c>
      <c r="D783" s="107">
        <v>25663</v>
      </c>
      <c r="E783" s="160">
        <v>30000</v>
      </c>
      <c r="F783" s="20"/>
      <c r="G783" s="289"/>
      <c r="H783" s="160">
        <f t="shared" si="227"/>
        <v>30000</v>
      </c>
      <c r="I783" s="213"/>
      <c r="J783" s="161">
        <v>-30000</v>
      </c>
      <c r="K783" s="161"/>
      <c r="L783" s="210"/>
      <c r="M783" s="210"/>
      <c r="N783" s="385"/>
      <c r="O783" s="395"/>
      <c r="P783" s="246">
        <f t="shared" si="254"/>
        <v>0</v>
      </c>
      <c r="Q783" s="242"/>
      <c r="R783" s="344"/>
      <c r="S783" s="158"/>
      <c r="T783" s="158"/>
      <c r="U783" s="158"/>
      <c r="V783" s="158"/>
      <c r="W783" s="158"/>
      <c r="X783" s="344"/>
      <c r="Y783" s="344"/>
      <c r="Z783" s="344"/>
      <c r="AA783" s="344"/>
      <c r="AB783" s="344"/>
      <c r="AC783" s="344"/>
    </row>
    <row r="784" spans="1:29" s="3" customFormat="1" ht="14.1" customHeight="1" x14ac:dyDescent="0.25">
      <c r="A784" s="112"/>
      <c r="B784" s="117"/>
      <c r="C784" s="106" t="s">
        <v>401</v>
      </c>
      <c r="D784" s="107">
        <v>14622</v>
      </c>
      <c r="E784" s="160"/>
      <c r="F784" s="20"/>
      <c r="G784" s="289"/>
      <c r="H784" s="160"/>
      <c r="I784" s="213"/>
      <c r="J784" s="161"/>
      <c r="K784" s="161"/>
      <c r="L784" s="210"/>
      <c r="M784" s="210"/>
      <c r="N784" s="385"/>
      <c r="O784" s="395"/>
      <c r="P784" s="246">
        <f t="shared" si="254"/>
        <v>0</v>
      </c>
      <c r="Q784" s="242"/>
      <c r="R784" s="344"/>
      <c r="S784" s="158"/>
      <c r="T784" s="158"/>
      <c r="U784" s="158"/>
      <c r="V784" s="158"/>
      <c r="W784" s="158"/>
      <c r="X784" s="344"/>
      <c r="Y784" s="344"/>
      <c r="Z784" s="344"/>
      <c r="AA784" s="344"/>
      <c r="AB784" s="344"/>
      <c r="AC784" s="344"/>
    </row>
    <row r="785" spans="1:29" s="3" customFormat="1" ht="14.1" customHeight="1" x14ac:dyDescent="0.25">
      <c r="A785" s="112"/>
      <c r="B785" s="117"/>
      <c r="C785" s="106" t="s">
        <v>402</v>
      </c>
      <c r="D785" s="107">
        <v>31342</v>
      </c>
      <c r="E785" s="160">
        <v>1082</v>
      </c>
      <c r="F785" s="20"/>
      <c r="G785" s="289"/>
      <c r="H785" s="160">
        <f t="shared" si="227"/>
        <v>1082</v>
      </c>
      <c r="I785" s="310"/>
      <c r="J785" s="163"/>
      <c r="K785" s="163"/>
      <c r="L785" s="405"/>
      <c r="M785" s="210">
        <v>555</v>
      </c>
      <c r="N785" s="385">
        <v>1082</v>
      </c>
      <c r="O785" s="395"/>
      <c r="P785" s="246">
        <f t="shared" si="254"/>
        <v>1082</v>
      </c>
      <c r="Q785" s="242"/>
      <c r="R785" s="344"/>
      <c r="S785" s="158"/>
      <c r="T785" s="158"/>
      <c r="U785" s="158"/>
      <c r="V785" s="158"/>
      <c r="W785" s="158"/>
      <c r="X785" s="344"/>
      <c r="Y785" s="344"/>
      <c r="Z785" s="344"/>
      <c r="AA785" s="344"/>
      <c r="AB785" s="344"/>
      <c r="AC785" s="344"/>
    </row>
    <row r="786" spans="1:29" s="3" customFormat="1" ht="14.1" customHeight="1" x14ac:dyDescent="0.25">
      <c r="A786" s="112"/>
      <c r="B786" s="117"/>
      <c r="C786" s="106" t="s">
        <v>403</v>
      </c>
      <c r="D786" s="107">
        <v>15</v>
      </c>
      <c r="E786" s="160"/>
      <c r="F786" s="20"/>
      <c r="G786" s="289"/>
      <c r="H786" s="160"/>
      <c r="I786" s="310"/>
      <c r="J786" s="163"/>
      <c r="K786" s="163"/>
      <c r="L786" s="405"/>
      <c r="M786" s="210">
        <v>10</v>
      </c>
      <c r="N786" s="385"/>
      <c r="O786" s="395"/>
      <c r="P786" s="246">
        <f t="shared" si="254"/>
        <v>0</v>
      </c>
      <c r="Q786" s="242"/>
      <c r="R786" s="344"/>
      <c r="S786" s="158"/>
      <c r="T786" s="158"/>
      <c r="U786" s="158"/>
      <c r="V786" s="158"/>
      <c r="W786" s="158"/>
      <c r="X786" s="344"/>
      <c r="Y786" s="344"/>
      <c r="Z786" s="344"/>
      <c r="AA786" s="344"/>
      <c r="AB786" s="344"/>
      <c r="AC786" s="344"/>
    </row>
    <row r="787" spans="1:29" s="3" customFormat="1" ht="14.1" customHeight="1" x14ac:dyDescent="0.25">
      <c r="A787" s="112"/>
      <c r="B787" s="117"/>
      <c r="C787" s="106" t="s">
        <v>282</v>
      </c>
      <c r="D787" s="107">
        <v>468227</v>
      </c>
      <c r="E787" s="160">
        <v>466503</v>
      </c>
      <c r="F787" s="160"/>
      <c r="G787" s="289"/>
      <c r="H787" s="160">
        <f t="shared" si="227"/>
        <v>281243</v>
      </c>
      <c r="I787" s="213">
        <v>-185260</v>
      </c>
      <c r="J787" s="161">
        <v>29520</v>
      </c>
      <c r="K787" s="161"/>
      <c r="L787" s="210"/>
      <c r="M787" s="210">
        <v>284974</v>
      </c>
      <c r="N787" s="385">
        <v>320910</v>
      </c>
      <c r="O787" s="395"/>
      <c r="P787" s="246">
        <f t="shared" si="254"/>
        <v>320910</v>
      </c>
      <c r="Q787" s="243"/>
      <c r="R787" s="344"/>
      <c r="S787" s="158"/>
      <c r="T787" s="158"/>
      <c r="U787" s="158"/>
      <c r="V787" s="158"/>
      <c r="W787" s="158"/>
      <c r="X787" s="344"/>
      <c r="Y787" s="344"/>
      <c r="Z787" s="344"/>
      <c r="AA787" s="344"/>
      <c r="AB787" s="344"/>
      <c r="AC787" s="344"/>
    </row>
    <row r="788" spans="1:29" ht="14.1" customHeight="1" x14ac:dyDescent="0.25">
      <c r="A788" s="44"/>
      <c r="B788" s="45" t="s">
        <v>178</v>
      </c>
      <c r="C788" s="46" t="s">
        <v>158</v>
      </c>
      <c r="D788" s="20">
        <v>4801</v>
      </c>
      <c r="E788" s="160">
        <v>4000</v>
      </c>
      <c r="F788" s="20"/>
      <c r="G788" s="289"/>
      <c r="H788" s="160">
        <f t="shared" si="227"/>
        <v>4000</v>
      </c>
      <c r="I788" s="213"/>
      <c r="J788" s="161">
        <v>-2273</v>
      </c>
      <c r="K788" s="161">
        <v>12311</v>
      </c>
      <c r="L788" s="161">
        <v>14038</v>
      </c>
      <c r="M788" s="161">
        <v>1551.15</v>
      </c>
      <c r="N788" s="384">
        <v>4600</v>
      </c>
      <c r="O788" s="79"/>
      <c r="P788" s="229">
        <f t="shared" si="254"/>
        <v>4600</v>
      </c>
      <c r="S788" s="158"/>
      <c r="T788" s="158"/>
      <c r="U788" s="158"/>
      <c r="V788" s="158"/>
      <c r="W788" s="158"/>
    </row>
    <row r="789" spans="1:29" ht="14.1" customHeight="1" x14ac:dyDescent="0.25">
      <c r="A789" s="44"/>
      <c r="B789" s="45" t="s">
        <v>179</v>
      </c>
      <c r="C789" s="46" t="s">
        <v>180</v>
      </c>
      <c r="D789" s="20">
        <v>8786</v>
      </c>
      <c r="E789" s="160">
        <v>8500</v>
      </c>
      <c r="F789" s="20"/>
      <c r="G789" s="289"/>
      <c r="H789" s="160">
        <f t="shared" si="227"/>
        <v>8500</v>
      </c>
      <c r="I789" s="213"/>
      <c r="J789" s="161">
        <v>-5392</v>
      </c>
      <c r="K789" s="161"/>
      <c r="L789" s="161">
        <v>6108</v>
      </c>
      <c r="M789" s="161">
        <v>5055.88</v>
      </c>
      <c r="N789" s="375">
        <v>7900</v>
      </c>
      <c r="O789" s="79"/>
      <c r="P789" s="229">
        <f t="shared" si="254"/>
        <v>7900</v>
      </c>
      <c r="S789" s="158"/>
      <c r="T789" s="158"/>
      <c r="U789" s="158"/>
      <c r="V789" s="158"/>
      <c r="W789" s="158"/>
    </row>
    <row r="790" spans="1:29" ht="14.1" customHeight="1" x14ac:dyDescent="0.25">
      <c r="A790" s="44"/>
      <c r="B790" s="45">
        <v>5516</v>
      </c>
      <c r="C790" s="46" t="s">
        <v>404</v>
      </c>
      <c r="D790" s="20"/>
      <c r="E790" s="160">
        <v>7500</v>
      </c>
      <c r="F790" s="20"/>
      <c r="G790" s="289"/>
      <c r="H790" s="160">
        <v>7500</v>
      </c>
      <c r="I790" s="213">
        <v>7500</v>
      </c>
      <c r="J790" s="161"/>
      <c r="K790" s="161"/>
      <c r="L790" s="161">
        <v>6500</v>
      </c>
      <c r="M790" s="161">
        <v>0</v>
      </c>
      <c r="N790" s="375">
        <v>7500</v>
      </c>
      <c r="O790" s="79">
        <v>-7500</v>
      </c>
      <c r="P790" s="229">
        <f t="shared" si="254"/>
        <v>0</v>
      </c>
      <c r="S790" s="158"/>
      <c r="T790" s="158"/>
      <c r="U790" s="158"/>
      <c r="V790" s="158"/>
      <c r="W790" s="158"/>
    </row>
    <row r="791" spans="1:29" ht="14.1" customHeight="1" x14ac:dyDescent="0.25">
      <c r="A791" s="44"/>
      <c r="B791" s="45" t="s">
        <v>405</v>
      </c>
      <c r="C791" s="46" t="s">
        <v>406</v>
      </c>
      <c r="D791" s="20">
        <v>50136</v>
      </c>
      <c r="E791" s="160">
        <v>52890</v>
      </c>
      <c r="F791" s="20"/>
      <c r="G791" s="289"/>
      <c r="H791" s="160">
        <f t="shared" si="227"/>
        <v>52890</v>
      </c>
      <c r="I791" s="213"/>
      <c r="J791" s="161">
        <v>-15000</v>
      </c>
      <c r="K791" s="161"/>
      <c r="L791" s="161">
        <v>37890</v>
      </c>
      <c r="M791" s="161">
        <v>32128.18</v>
      </c>
      <c r="N791" s="375">
        <v>50200</v>
      </c>
      <c r="O791" s="79"/>
      <c r="P791" s="229">
        <f t="shared" si="254"/>
        <v>50200</v>
      </c>
      <c r="Q791" s="174"/>
      <c r="S791" s="158"/>
      <c r="T791" s="158"/>
      <c r="U791" s="158"/>
      <c r="V791" s="158"/>
      <c r="W791" s="158"/>
    </row>
    <row r="792" spans="1:29" ht="14.1" customHeight="1" x14ac:dyDescent="0.25">
      <c r="A792" s="44"/>
      <c r="B792" s="45" t="s">
        <v>183</v>
      </c>
      <c r="C792" s="46" t="s">
        <v>184</v>
      </c>
      <c r="D792" s="20">
        <v>281</v>
      </c>
      <c r="E792" s="160">
        <v>600</v>
      </c>
      <c r="F792" s="20"/>
      <c r="G792" s="289"/>
      <c r="H792" s="160">
        <f t="shared" si="227"/>
        <v>600</v>
      </c>
      <c r="I792" s="213"/>
      <c r="J792" s="161">
        <v>-400</v>
      </c>
      <c r="K792" s="161"/>
      <c r="L792" s="161">
        <v>200</v>
      </c>
      <c r="M792" s="161">
        <v>195.72</v>
      </c>
      <c r="N792" s="375">
        <v>1500</v>
      </c>
      <c r="O792" s="79"/>
      <c r="P792" s="229">
        <f t="shared" si="254"/>
        <v>1500</v>
      </c>
      <c r="Q792" s="174"/>
      <c r="S792" s="158"/>
      <c r="T792" s="158"/>
      <c r="U792" s="158"/>
      <c r="V792" s="158"/>
      <c r="W792" s="158"/>
    </row>
    <row r="793" spans="1:29" ht="14.1" customHeight="1" x14ac:dyDescent="0.25">
      <c r="A793" s="44"/>
      <c r="B793" s="45" t="s">
        <v>407</v>
      </c>
      <c r="C793" s="46" t="s">
        <v>408</v>
      </c>
      <c r="D793" s="20">
        <v>29906</v>
      </c>
      <c r="E793" s="160">
        <v>28000</v>
      </c>
      <c r="F793" s="20"/>
      <c r="G793" s="289"/>
      <c r="H793" s="160">
        <f t="shared" si="227"/>
        <v>28000</v>
      </c>
      <c r="I793" s="213"/>
      <c r="J793" s="161">
        <v>-10000</v>
      </c>
      <c r="K793" s="161">
        <v>1398</v>
      </c>
      <c r="L793" s="161">
        <v>19398</v>
      </c>
      <c r="M793" s="161">
        <v>19279.54</v>
      </c>
      <c r="N793" s="375">
        <v>28000</v>
      </c>
      <c r="O793" s="79"/>
      <c r="P793" s="229">
        <f t="shared" si="254"/>
        <v>28000</v>
      </c>
      <c r="Q793" s="174"/>
      <c r="S793" s="158"/>
      <c r="T793" s="158"/>
      <c r="U793" s="158"/>
      <c r="V793" s="158"/>
      <c r="W793" s="158"/>
    </row>
    <row r="794" spans="1:29" ht="14.1" customHeight="1" x14ac:dyDescent="0.25">
      <c r="A794" s="44"/>
      <c r="B794" s="45" t="s">
        <v>185</v>
      </c>
      <c r="C794" s="46" t="s">
        <v>186</v>
      </c>
      <c r="D794" s="20">
        <v>1507</v>
      </c>
      <c r="E794" s="160">
        <v>2800</v>
      </c>
      <c r="F794" s="20"/>
      <c r="G794" s="289"/>
      <c r="H794" s="160">
        <f t="shared" si="227"/>
        <v>2800</v>
      </c>
      <c r="I794" s="213"/>
      <c r="J794" s="161"/>
      <c r="K794" s="161"/>
      <c r="L794" s="161">
        <v>2800</v>
      </c>
      <c r="M794" s="161">
        <v>828.83</v>
      </c>
      <c r="N794" s="375">
        <v>2500</v>
      </c>
      <c r="O794" s="79"/>
      <c r="P794" s="229">
        <f t="shared" si="254"/>
        <v>2500</v>
      </c>
      <c r="Q794" s="174"/>
      <c r="S794" s="158"/>
      <c r="T794" s="158"/>
      <c r="U794" s="158"/>
      <c r="V794" s="158"/>
      <c r="W794" s="158"/>
    </row>
    <row r="795" spans="1:29" ht="14.1" customHeight="1" x14ac:dyDescent="0.25">
      <c r="A795" s="44"/>
      <c r="B795" s="45" t="s">
        <v>209</v>
      </c>
      <c r="C795" s="46" t="s">
        <v>159</v>
      </c>
      <c r="D795" s="20">
        <v>2065</v>
      </c>
      <c r="E795" s="160">
        <v>4627</v>
      </c>
      <c r="F795" s="20"/>
      <c r="G795" s="289"/>
      <c r="H795" s="160">
        <f>E795+I795</f>
        <v>4627</v>
      </c>
      <c r="I795" s="213"/>
      <c r="J795" s="161"/>
      <c r="K795" s="161"/>
      <c r="L795" s="161">
        <v>2627</v>
      </c>
      <c r="M795" s="161">
        <v>2311.91</v>
      </c>
      <c r="N795" s="375">
        <v>3000</v>
      </c>
      <c r="O795" s="79"/>
      <c r="P795" s="229">
        <f t="shared" si="254"/>
        <v>3000</v>
      </c>
      <c r="Q795" s="174"/>
      <c r="S795" s="158"/>
      <c r="T795" s="158"/>
      <c r="U795" s="158"/>
      <c r="V795" s="158"/>
      <c r="W795" s="158"/>
    </row>
    <row r="796" spans="1:29" ht="14.1" customHeight="1" x14ac:dyDescent="0.25">
      <c r="A796" s="69" t="s">
        <v>409</v>
      </c>
      <c r="B796" s="70"/>
      <c r="C796" s="71" t="s">
        <v>410</v>
      </c>
      <c r="D796" s="81">
        <f>+D797+D798+D799</f>
        <v>741659</v>
      </c>
      <c r="E796" s="81">
        <f>+E797+E798+E799</f>
        <v>916877</v>
      </c>
      <c r="F796" s="81">
        <f t="shared" ref="F796:H796" si="259">+F797+F798+F799</f>
        <v>0</v>
      </c>
      <c r="G796" s="77">
        <f t="shared" si="259"/>
        <v>0</v>
      </c>
      <c r="H796" s="108">
        <f t="shared" si="259"/>
        <v>684983</v>
      </c>
      <c r="I796" s="254">
        <f>+I797+I798+I799</f>
        <v>-232394</v>
      </c>
      <c r="J796" s="77">
        <f>+J797+J798+J799</f>
        <v>-5000</v>
      </c>
      <c r="K796" s="77">
        <f t="shared" ref="K796:M796" si="260">+K797+K798+K799</f>
        <v>-39000</v>
      </c>
      <c r="L796" s="77">
        <f t="shared" si="260"/>
        <v>634679</v>
      </c>
      <c r="M796" s="77">
        <f t="shared" si="260"/>
        <v>541274.93000000005</v>
      </c>
      <c r="N796" s="374">
        <f>+N797+N798+N799</f>
        <v>673896</v>
      </c>
      <c r="O796" s="80">
        <f>+O797+O798+O799</f>
        <v>-25000</v>
      </c>
      <c r="P796" s="80">
        <f>+O796+N796</f>
        <v>648896</v>
      </c>
      <c r="Q796" s="174"/>
      <c r="S796" s="158"/>
      <c r="T796" s="158"/>
      <c r="U796" s="158"/>
      <c r="V796" s="158"/>
      <c r="W796" s="158"/>
    </row>
    <row r="797" spans="1:29" ht="14.1" customHeight="1" x14ac:dyDescent="0.25">
      <c r="A797" s="44" t="s">
        <v>396</v>
      </c>
      <c r="B797" s="51">
        <v>4500</v>
      </c>
      <c r="C797" s="52" t="s">
        <v>397</v>
      </c>
      <c r="D797" s="21">
        <v>2448</v>
      </c>
      <c r="E797" s="156">
        <v>13094</v>
      </c>
      <c r="F797" s="21"/>
      <c r="G797" s="289"/>
      <c r="H797" s="160">
        <f t="shared" ref="H797:H845" si="261">E797+I797</f>
        <v>0</v>
      </c>
      <c r="I797" s="211">
        <v>-13094</v>
      </c>
      <c r="J797" s="190"/>
      <c r="K797" s="190"/>
      <c r="L797" s="190"/>
      <c r="M797" s="190"/>
      <c r="N797" s="372"/>
      <c r="O797" s="78">
        <v>0</v>
      </c>
      <c r="P797" s="227">
        <f t="shared" ref="P797:P821" si="262">+O797+N797</f>
        <v>0</v>
      </c>
      <c r="Q797" s="174"/>
      <c r="S797" s="158"/>
      <c r="T797" s="158"/>
      <c r="U797" s="158"/>
      <c r="V797" s="158"/>
      <c r="W797" s="158"/>
    </row>
    <row r="798" spans="1:29" ht="14.1" customHeight="1" x14ac:dyDescent="0.25">
      <c r="A798" s="44"/>
      <c r="B798" s="51" t="s">
        <v>147</v>
      </c>
      <c r="C798" s="52" t="s">
        <v>148</v>
      </c>
      <c r="D798" s="19">
        <v>450389</v>
      </c>
      <c r="E798" s="156">
        <v>487600</v>
      </c>
      <c r="F798" s="21"/>
      <c r="G798" s="289"/>
      <c r="H798" s="160">
        <f t="shared" si="261"/>
        <v>492800</v>
      </c>
      <c r="I798" s="211">
        <v>5200</v>
      </c>
      <c r="J798" s="190">
        <v>-5000</v>
      </c>
      <c r="K798" s="190"/>
      <c r="L798" s="190">
        <v>487800</v>
      </c>
      <c r="M798" s="190">
        <v>450911.38</v>
      </c>
      <c r="N798" s="372">
        <v>492800</v>
      </c>
      <c r="O798" s="78">
        <v>0</v>
      </c>
      <c r="P798" s="227">
        <f t="shared" si="262"/>
        <v>492800</v>
      </c>
      <c r="Q798" s="174"/>
      <c r="S798" s="158"/>
      <c r="T798" s="158"/>
      <c r="U798" s="158"/>
      <c r="V798" s="158"/>
      <c r="W798" s="158"/>
    </row>
    <row r="799" spans="1:29" ht="14.1" customHeight="1" x14ac:dyDescent="0.25">
      <c r="A799" s="44"/>
      <c r="B799" s="51" t="s">
        <v>149</v>
      </c>
      <c r="C799" s="52" t="s">
        <v>150</v>
      </c>
      <c r="D799" s="21">
        <f>+D800+D801+D802+D813+D814+D815+D817+D818+D819+D820+D821</f>
        <v>288822</v>
      </c>
      <c r="E799" s="156">
        <f>+E800+E801+E802+E813+E814+E815+E817+E818+E819+E820+E821</f>
        <v>416183</v>
      </c>
      <c r="F799" s="156">
        <f t="shared" ref="F799:G799" si="263">+F800+F801+F802+F813+F814+F815+F817+F818+F819+F820+F821</f>
        <v>0</v>
      </c>
      <c r="G799" s="190">
        <f t="shared" si="263"/>
        <v>0</v>
      </c>
      <c r="H799" s="156">
        <f>+H800+H801+H802+H813+H814+H815+H817+H816+H818+H819+H820+H821</f>
        <v>192183</v>
      </c>
      <c r="I799" s="211">
        <f>+I802+I814</f>
        <v>-224500</v>
      </c>
      <c r="J799" s="190"/>
      <c r="K799" s="190">
        <f>+K800+K801+K802+K813+K814+K815+K816+K817+K818+K819+K820+K821</f>
        <v>-39000</v>
      </c>
      <c r="L799" s="190">
        <f>+L800+L801+L802+L813+L814+L815+L816+L817+L818+L819+L820+L821</f>
        <v>146879</v>
      </c>
      <c r="M799" s="190">
        <f>+M800+M801+M802+M813+M814+M815+M816+M817+M818+M819+M820+M821</f>
        <v>90363.55</v>
      </c>
      <c r="N799" s="376">
        <f>+N800+N801+N802+N813+N814+N815+N816+N817+N818+N819+N820+N821</f>
        <v>181096</v>
      </c>
      <c r="O799" s="372">
        <f>+O800+O801+O802+O813+O814+O815+O816+O817+O818+O819+O820+O821</f>
        <v>-25000</v>
      </c>
      <c r="P799" s="227">
        <f t="shared" si="262"/>
        <v>156096</v>
      </c>
      <c r="Q799" s="174"/>
      <c r="S799" s="158"/>
      <c r="T799" s="158"/>
      <c r="U799" s="158"/>
      <c r="V799" s="158"/>
      <c r="W799" s="158"/>
    </row>
    <row r="800" spans="1:29" ht="15" customHeight="1" x14ac:dyDescent="0.25">
      <c r="A800" s="44"/>
      <c r="B800" s="45" t="s">
        <v>151</v>
      </c>
      <c r="C800" s="46" t="s">
        <v>225</v>
      </c>
      <c r="D800" s="20">
        <v>643</v>
      </c>
      <c r="E800" s="160">
        <v>1000</v>
      </c>
      <c r="F800" s="20"/>
      <c r="G800" s="289"/>
      <c r="H800" s="160">
        <f t="shared" si="261"/>
        <v>1000</v>
      </c>
      <c r="I800" s="213"/>
      <c r="J800" s="161"/>
      <c r="K800" s="161"/>
      <c r="L800" s="161">
        <v>1000</v>
      </c>
      <c r="M800" s="161">
        <v>312</v>
      </c>
      <c r="N800" s="384">
        <v>750</v>
      </c>
      <c r="O800" s="229"/>
      <c r="P800" s="229">
        <f t="shared" si="262"/>
        <v>750</v>
      </c>
      <c r="Q800" s="174"/>
      <c r="S800" s="158"/>
      <c r="T800" s="158"/>
      <c r="U800" s="158"/>
      <c r="V800" s="158"/>
      <c r="W800" s="158"/>
    </row>
    <row r="801" spans="1:29" ht="14.1" customHeight="1" x14ac:dyDescent="0.25">
      <c r="A801" s="44"/>
      <c r="B801" s="45" t="s">
        <v>154</v>
      </c>
      <c r="C801" s="46" t="s">
        <v>165</v>
      </c>
      <c r="D801" s="20">
        <v>2492</v>
      </c>
      <c r="E801" s="160">
        <v>2500</v>
      </c>
      <c r="F801" s="20"/>
      <c r="G801" s="289"/>
      <c r="H801" s="160">
        <f t="shared" si="261"/>
        <v>2500</v>
      </c>
      <c r="I801" s="213"/>
      <c r="J801" s="161"/>
      <c r="K801" s="161"/>
      <c r="L801" s="161">
        <v>2500</v>
      </c>
      <c r="M801" s="161">
        <v>1075</v>
      </c>
      <c r="N801" s="384">
        <v>2500</v>
      </c>
      <c r="O801" s="229"/>
      <c r="P801" s="229">
        <f t="shared" si="262"/>
        <v>2500</v>
      </c>
      <c r="Q801" s="174"/>
      <c r="S801" s="158"/>
      <c r="T801" s="158"/>
      <c r="U801" s="158"/>
      <c r="V801" s="158"/>
      <c r="W801" s="158"/>
    </row>
    <row r="802" spans="1:29" ht="14.1" customHeight="1" x14ac:dyDescent="0.25">
      <c r="A802" s="44"/>
      <c r="B802" s="45" t="s">
        <v>166</v>
      </c>
      <c r="C802" s="46" t="s">
        <v>156</v>
      </c>
      <c r="D802" s="20">
        <f>SUM(D803:D812)</f>
        <v>206880</v>
      </c>
      <c r="E802" s="160">
        <f>SUM(E803:E811)</f>
        <v>325783</v>
      </c>
      <c r="F802" s="20"/>
      <c r="G802" s="289"/>
      <c r="H802" s="160">
        <f t="shared" si="261"/>
        <v>95783</v>
      </c>
      <c r="I802" s="213">
        <v>-230000</v>
      </c>
      <c r="J802" s="161">
        <f>SUM(J803:J812)</f>
        <v>8696</v>
      </c>
      <c r="K802" s="161">
        <v>-39000</v>
      </c>
      <c r="L802" s="161">
        <v>65479</v>
      </c>
      <c r="M802" s="161">
        <v>52061.04</v>
      </c>
      <c r="N802" s="384">
        <f>SUM(N803:N812)</f>
        <v>95696</v>
      </c>
      <c r="O802" s="384">
        <f>SUM(O803:O812)</f>
        <v>-25000</v>
      </c>
      <c r="P802" s="229">
        <f t="shared" si="262"/>
        <v>70696</v>
      </c>
      <c r="Q802" s="174"/>
      <c r="S802" s="158"/>
      <c r="T802" s="158"/>
      <c r="U802" s="158"/>
      <c r="V802" s="158"/>
      <c r="W802" s="158"/>
    </row>
    <row r="803" spans="1:29" s="3" customFormat="1" ht="14.1" customHeight="1" x14ac:dyDescent="0.25">
      <c r="A803" s="112"/>
      <c r="B803" s="117"/>
      <c r="C803" s="106" t="s">
        <v>276</v>
      </c>
      <c r="D803" s="107">
        <v>15512</v>
      </c>
      <c r="E803" s="160">
        <v>14000</v>
      </c>
      <c r="F803" s="113"/>
      <c r="G803" s="289"/>
      <c r="H803" s="179">
        <f t="shared" si="261"/>
        <v>14000</v>
      </c>
      <c r="I803" s="295"/>
      <c r="J803" s="210"/>
      <c r="K803" s="210"/>
      <c r="L803" s="210">
        <v>0</v>
      </c>
      <c r="M803" s="210">
        <v>9803.76</v>
      </c>
      <c r="N803" s="385">
        <v>14500</v>
      </c>
      <c r="O803" s="395">
        <v>-1500</v>
      </c>
      <c r="P803" s="246">
        <f t="shared" si="262"/>
        <v>13000</v>
      </c>
      <c r="Q803" s="174"/>
      <c r="R803" s="344"/>
      <c r="S803" s="158"/>
      <c r="T803" s="158"/>
      <c r="U803" s="158"/>
      <c r="V803" s="158"/>
      <c r="W803" s="158"/>
      <c r="X803" s="344"/>
      <c r="Y803" s="344"/>
      <c r="Z803" s="344"/>
      <c r="AA803" s="344"/>
      <c r="AB803" s="344"/>
      <c r="AC803" s="344"/>
    </row>
    <row r="804" spans="1:29" s="3" customFormat="1" ht="14.1" customHeight="1" x14ac:dyDescent="0.25">
      <c r="A804" s="112"/>
      <c r="B804" s="117"/>
      <c r="C804" s="106" t="s">
        <v>277</v>
      </c>
      <c r="D804" s="107">
        <v>9137</v>
      </c>
      <c r="E804" s="160">
        <v>8500</v>
      </c>
      <c r="F804" s="113"/>
      <c r="G804" s="289"/>
      <c r="H804" s="179">
        <f t="shared" si="261"/>
        <v>8500</v>
      </c>
      <c r="I804" s="295"/>
      <c r="J804" s="210"/>
      <c r="K804" s="210"/>
      <c r="L804" s="210">
        <v>0</v>
      </c>
      <c r="M804" s="210">
        <v>5146.6499999999996</v>
      </c>
      <c r="N804" s="385">
        <v>9000</v>
      </c>
      <c r="O804" s="395">
        <v>-1000</v>
      </c>
      <c r="P804" s="246">
        <f t="shared" si="262"/>
        <v>8000</v>
      </c>
      <c r="Q804" s="174"/>
      <c r="R804" s="344"/>
      <c r="S804" s="158"/>
      <c r="T804" s="158"/>
      <c r="U804" s="158"/>
      <c r="V804" s="158"/>
      <c r="W804" s="158"/>
      <c r="X804" s="344"/>
      <c r="Y804" s="344"/>
      <c r="Z804" s="344"/>
      <c r="AA804" s="344"/>
      <c r="AB804" s="344"/>
      <c r="AC804" s="344"/>
    </row>
    <row r="805" spans="1:29" s="3" customFormat="1" ht="14.1" customHeight="1" x14ac:dyDescent="0.25">
      <c r="A805" s="112"/>
      <c r="B805" s="117"/>
      <c r="C805" s="106" t="s">
        <v>278</v>
      </c>
      <c r="D805" s="107">
        <v>2777</v>
      </c>
      <c r="E805" s="160">
        <v>2500</v>
      </c>
      <c r="F805" s="113"/>
      <c r="G805" s="289"/>
      <c r="H805" s="179">
        <f t="shared" si="261"/>
        <v>2500</v>
      </c>
      <c r="I805" s="295"/>
      <c r="J805" s="210"/>
      <c r="K805" s="210"/>
      <c r="L805" s="210">
        <v>0</v>
      </c>
      <c r="M805" s="210">
        <v>1418.05</v>
      </c>
      <c r="N805" s="385">
        <v>3000</v>
      </c>
      <c r="O805" s="395"/>
      <c r="P805" s="246">
        <f t="shared" si="262"/>
        <v>3000</v>
      </c>
      <c r="Q805" s="174"/>
      <c r="R805" s="344"/>
      <c r="S805" s="158"/>
      <c r="T805" s="158"/>
      <c r="U805" s="158"/>
      <c r="V805" s="158"/>
      <c r="W805" s="158"/>
      <c r="X805" s="344"/>
      <c r="Y805" s="344"/>
      <c r="Z805" s="344"/>
      <c r="AA805" s="344"/>
      <c r="AB805" s="344"/>
      <c r="AC805" s="344"/>
    </row>
    <row r="806" spans="1:29" s="3" customFormat="1" ht="14.1" customHeight="1" x14ac:dyDescent="0.25">
      <c r="A806" s="112"/>
      <c r="B806" s="117"/>
      <c r="C806" s="106" t="s">
        <v>401</v>
      </c>
      <c r="D806" s="107">
        <v>8810</v>
      </c>
      <c r="E806" s="160">
        <v>11000</v>
      </c>
      <c r="F806" s="20"/>
      <c r="G806" s="289"/>
      <c r="H806" s="179">
        <f t="shared" si="261"/>
        <v>11000</v>
      </c>
      <c r="I806" s="295"/>
      <c r="J806" s="210"/>
      <c r="K806" s="210"/>
      <c r="L806" s="210">
        <v>0</v>
      </c>
      <c r="M806" s="210">
        <v>6848.99</v>
      </c>
      <c r="N806" s="385">
        <v>15000</v>
      </c>
      <c r="O806" s="395">
        <v>-10000</v>
      </c>
      <c r="P806" s="246">
        <f t="shared" si="262"/>
        <v>5000</v>
      </c>
      <c r="Q806" s="174"/>
      <c r="R806" s="344"/>
      <c r="S806" s="158"/>
      <c r="T806" s="158"/>
      <c r="U806" s="158"/>
      <c r="V806" s="158"/>
      <c r="W806" s="158"/>
      <c r="X806" s="344"/>
      <c r="Y806" s="344"/>
      <c r="Z806" s="344"/>
      <c r="AA806" s="344"/>
      <c r="AB806" s="344"/>
      <c r="AC806" s="344"/>
    </row>
    <row r="807" spans="1:29" s="3" customFormat="1" ht="14.1" customHeight="1" x14ac:dyDescent="0.25">
      <c r="A807" s="112"/>
      <c r="B807" s="117"/>
      <c r="C807" s="106" t="s">
        <v>411</v>
      </c>
      <c r="D807" s="107">
        <v>7582</v>
      </c>
      <c r="E807" s="160">
        <v>6500</v>
      </c>
      <c r="F807" s="20"/>
      <c r="G807" s="289"/>
      <c r="H807" s="179">
        <f t="shared" si="261"/>
        <v>6500</v>
      </c>
      <c r="I807" s="295"/>
      <c r="J807" s="210"/>
      <c r="K807" s="210"/>
      <c r="L807" s="210">
        <v>0</v>
      </c>
      <c r="M807" s="210">
        <v>5240.18</v>
      </c>
      <c r="N807" s="385">
        <v>10000</v>
      </c>
      <c r="O807" s="395">
        <v>-4000</v>
      </c>
      <c r="P807" s="246">
        <f t="shared" si="262"/>
        <v>6000</v>
      </c>
      <c r="Q807" s="174"/>
      <c r="R807" s="344"/>
      <c r="S807" s="158"/>
      <c r="T807" s="158"/>
      <c r="U807" s="158"/>
      <c r="V807" s="158"/>
      <c r="W807" s="158"/>
      <c r="X807" s="344"/>
      <c r="Y807" s="344"/>
      <c r="Z807" s="344"/>
      <c r="AA807" s="344"/>
      <c r="AB807" s="344"/>
      <c r="AC807" s="344"/>
    </row>
    <row r="808" spans="1:29" s="3" customFormat="1" ht="14.1" customHeight="1" x14ac:dyDescent="0.25">
      <c r="A808" s="112"/>
      <c r="B808" s="117"/>
      <c r="C808" s="106" t="s">
        <v>283</v>
      </c>
      <c r="D808" s="107">
        <v>10336</v>
      </c>
      <c r="E808" s="160">
        <v>16000</v>
      </c>
      <c r="F808" s="20"/>
      <c r="G808" s="289"/>
      <c r="H808" s="179">
        <f t="shared" si="261"/>
        <v>16000</v>
      </c>
      <c r="I808" s="295"/>
      <c r="J808" s="210">
        <v>-16000</v>
      </c>
      <c r="K808" s="210"/>
      <c r="L808" s="210"/>
      <c r="M808" s="210"/>
      <c r="N808" s="385">
        <v>17000</v>
      </c>
      <c r="O808" s="395">
        <v>-7000</v>
      </c>
      <c r="P808" s="246">
        <f t="shared" si="262"/>
        <v>10000</v>
      </c>
      <c r="Q808" s="174"/>
      <c r="R808" s="344"/>
      <c r="S808" s="158"/>
      <c r="T808" s="158"/>
      <c r="U808" s="158"/>
      <c r="V808" s="158"/>
      <c r="W808" s="158"/>
      <c r="X808" s="344"/>
      <c r="Y808" s="344"/>
      <c r="Z808" s="344"/>
      <c r="AA808" s="344"/>
      <c r="AB808" s="344"/>
      <c r="AC808" s="344"/>
    </row>
    <row r="809" spans="1:29" s="3" customFormat="1" ht="14.1" customHeight="1" x14ac:dyDescent="0.25">
      <c r="A809" s="112"/>
      <c r="B809" s="117"/>
      <c r="C809" s="106" t="s">
        <v>412</v>
      </c>
      <c r="D809" s="107">
        <v>1757</v>
      </c>
      <c r="E809" s="160">
        <v>2000</v>
      </c>
      <c r="F809" s="113"/>
      <c r="G809" s="289"/>
      <c r="H809" s="179">
        <f t="shared" si="261"/>
        <v>2000</v>
      </c>
      <c r="I809" s="295"/>
      <c r="J809" s="210"/>
      <c r="K809" s="210"/>
      <c r="L809" s="210"/>
      <c r="M809" s="210">
        <v>867</v>
      </c>
      <c r="N809" s="385">
        <v>2500</v>
      </c>
      <c r="O809" s="395">
        <v>-1500</v>
      </c>
      <c r="P809" s="246">
        <f t="shared" si="262"/>
        <v>1000</v>
      </c>
      <c r="Q809" s="174"/>
      <c r="R809" s="344"/>
      <c r="S809" s="158"/>
      <c r="T809" s="158"/>
      <c r="U809" s="158"/>
      <c r="V809" s="158"/>
      <c r="W809" s="158"/>
      <c r="X809" s="344"/>
      <c r="Y809" s="344"/>
      <c r="Z809" s="344"/>
      <c r="AA809" s="344"/>
      <c r="AB809" s="344"/>
      <c r="AC809" s="344"/>
    </row>
    <row r="810" spans="1:29" s="3" customFormat="1" ht="14.1" customHeight="1" x14ac:dyDescent="0.25">
      <c r="A810" s="112"/>
      <c r="B810" s="117"/>
      <c r="C810" s="106" t="s">
        <v>413</v>
      </c>
      <c r="D810" s="107"/>
      <c r="E810" s="160">
        <v>0</v>
      </c>
      <c r="F810" s="113"/>
      <c r="G810" s="289"/>
      <c r="H810" s="179">
        <f t="shared" si="261"/>
        <v>0</v>
      </c>
      <c r="I810" s="295"/>
      <c r="J810" s="210"/>
      <c r="K810" s="210"/>
      <c r="L810" s="210"/>
      <c r="M810" s="210"/>
      <c r="N810" s="385"/>
      <c r="O810" s="395"/>
      <c r="P810" s="246">
        <f t="shared" si="262"/>
        <v>0</v>
      </c>
      <c r="Q810" s="247"/>
      <c r="R810" s="344"/>
      <c r="S810" s="158"/>
      <c r="T810" s="158"/>
      <c r="U810" s="158"/>
      <c r="V810" s="158"/>
      <c r="W810" s="158"/>
      <c r="X810" s="344"/>
      <c r="Y810" s="344"/>
      <c r="Z810" s="344"/>
      <c r="AA810" s="344"/>
      <c r="AB810" s="344"/>
      <c r="AC810" s="344"/>
    </row>
    <row r="811" spans="1:29" s="3" customFormat="1" ht="14.1" customHeight="1" x14ac:dyDescent="0.25">
      <c r="A811" s="112"/>
      <c r="B811" s="117"/>
      <c r="C811" s="106" t="s">
        <v>414</v>
      </c>
      <c r="D811" s="107">
        <v>150935</v>
      </c>
      <c r="E811" s="160">
        <v>265283</v>
      </c>
      <c r="F811" s="113"/>
      <c r="G811" s="289"/>
      <c r="H811" s="179">
        <f t="shared" si="261"/>
        <v>35283</v>
      </c>
      <c r="I811" s="295">
        <v>-230000</v>
      </c>
      <c r="J811" s="210">
        <v>24696</v>
      </c>
      <c r="K811" s="210"/>
      <c r="L811" s="210"/>
      <c r="M811" s="210">
        <v>22638</v>
      </c>
      <c r="N811" s="385">
        <v>24696</v>
      </c>
      <c r="O811" s="395"/>
      <c r="P811" s="246">
        <f t="shared" si="262"/>
        <v>24696</v>
      </c>
      <c r="Q811" s="174"/>
      <c r="R811" s="344"/>
      <c r="S811" s="158"/>
      <c r="T811" s="158"/>
      <c r="U811" s="158"/>
      <c r="V811" s="158"/>
      <c r="W811" s="158"/>
      <c r="X811" s="344"/>
      <c r="Y811" s="344"/>
      <c r="Z811" s="344"/>
      <c r="AA811" s="344"/>
      <c r="AB811" s="344"/>
      <c r="AC811" s="344"/>
    </row>
    <row r="812" spans="1:29" s="3" customFormat="1" ht="14.1" customHeight="1" x14ac:dyDescent="0.25">
      <c r="A812" s="112"/>
      <c r="B812" s="117"/>
      <c r="C812" s="106" t="s">
        <v>285</v>
      </c>
      <c r="D812" s="107">
        <v>34</v>
      </c>
      <c r="E812" s="160"/>
      <c r="F812" s="113"/>
      <c r="G812" s="289"/>
      <c r="H812" s="179"/>
      <c r="I812" s="295"/>
      <c r="J812" s="210"/>
      <c r="K812" s="210"/>
      <c r="L812" s="210"/>
      <c r="M812" s="210">
        <v>99</v>
      </c>
      <c r="N812" s="385"/>
      <c r="O812" s="395"/>
      <c r="P812" s="246">
        <f t="shared" si="262"/>
        <v>0</v>
      </c>
      <c r="Q812" s="174"/>
      <c r="R812" s="344"/>
      <c r="S812" s="158"/>
      <c r="T812" s="158"/>
      <c r="U812" s="158"/>
      <c r="V812" s="158"/>
      <c r="W812" s="158"/>
      <c r="X812" s="344"/>
      <c r="Y812" s="344"/>
      <c r="Z812" s="344"/>
      <c r="AA812" s="344"/>
      <c r="AB812" s="344"/>
      <c r="AC812" s="344"/>
    </row>
    <row r="813" spans="1:29" ht="14.1" customHeight="1" x14ac:dyDescent="0.25">
      <c r="A813" s="44"/>
      <c r="B813" s="45" t="s">
        <v>176</v>
      </c>
      <c r="C813" s="46" t="s">
        <v>415</v>
      </c>
      <c r="D813" s="20">
        <v>195</v>
      </c>
      <c r="E813" s="160">
        <v>300</v>
      </c>
      <c r="F813" s="20"/>
      <c r="G813" s="289"/>
      <c r="H813" s="160">
        <f t="shared" si="261"/>
        <v>300</v>
      </c>
      <c r="I813" s="213"/>
      <c r="J813" s="161"/>
      <c r="K813" s="161"/>
      <c r="L813" s="161">
        <v>300</v>
      </c>
      <c r="M813" s="161">
        <v>17</v>
      </c>
      <c r="N813" s="375">
        <v>150</v>
      </c>
      <c r="O813" s="79"/>
      <c r="P813" s="229">
        <f t="shared" si="262"/>
        <v>150</v>
      </c>
      <c r="Q813" s="174"/>
      <c r="R813" s="159"/>
      <c r="S813" s="158"/>
      <c r="T813" s="158"/>
      <c r="U813" s="158"/>
      <c r="V813" s="158"/>
      <c r="W813" s="158"/>
    </row>
    <row r="814" spans="1:29" ht="14.1" customHeight="1" x14ac:dyDescent="0.25">
      <c r="A814" s="44"/>
      <c r="B814" s="45" t="s">
        <v>178</v>
      </c>
      <c r="C814" s="46" t="s">
        <v>158</v>
      </c>
      <c r="D814" s="20">
        <v>1306</v>
      </c>
      <c r="E814" s="160">
        <v>5000</v>
      </c>
      <c r="F814" s="20"/>
      <c r="G814" s="289"/>
      <c r="H814" s="160">
        <v>5500</v>
      </c>
      <c r="I814" s="213">
        <v>5500</v>
      </c>
      <c r="J814" s="161"/>
      <c r="K814" s="161"/>
      <c r="L814" s="161">
        <v>5500</v>
      </c>
      <c r="M814" s="161">
        <v>1500.29</v>
      </c>
      <c r="N814" s="375">
        <v>6000</v>
      </c>
      <c r="O814" s="79"/>
      <c r="P814" s="229">
        <f t="shared" si="262"/>
        <v>6000</v>
      </c>
      <c r="Q814" s="174"/>
      <c r="R814" s="159"/>
      <c r="S814" s="158"/>
      <c r="T814" s="158"/>
      <c r="U814" s="158"/>
      <c r="V814" s="158"/>
      <c r="W814" s="158"/>
    </row>
    <row r="815" spans="1:29" ht="14.1" customHeight="1" x14ac:dyDescent="0.25">
      <c r="A815" s="44"/>
      <c r="B815" s="45" t="s">
        <v>179</v>
      </c>
      <c r="C815" s="46" t="s">
        <v>180</v>
      </c>
      <c r="D815" s="20">
        <v>5272</v>
      </c>
      <c r="E815" s="160">
        <v>6600</v>
      </c>
      <c r="F815" s="20"/>
      <c r="G815" s="289"/>
      <c r="H815" s="160">
        <f t="shared" si="261"/>
        <v>6600</v>
      </c>
      <c r="I815" s="213"/>
      <c r="J815" s="161"/>
      <c r="K815" s="161"/>
      <c r="L815" s="161">
        <v>6600</v>
      </c>
      <c r="M815" s="161">
        <v>3622.49</v>
      </c>
      <c r="N815" s="375">
        <v>6000</v>
      </c>
      <c r="O815" s="79"/>
      <c r="P815" s="229">
        <f t="shared" si="262"/>
        <v>6000</v>
      </c>
      <c r="Q815" s="174"/>
      <c r="R815" s="159"/>
      <c r="S815" s="158"/>
      <c r="T815" s="158"/>
      <c r="U815" s="158"/>
      <c r="V815" s="158"/>
      <c r="W815" s="158"/>
    </row>
    <row r="816" spans="1:29" ht="14.1" customHeight="1" x14ac:dyDescent="0.25">
      <c r="A816" s="44"/>
      <c r="B816" s="45">
        <v>5516</v>
      </c>
      <c r="C816" s="46" t="s">
        <v>404</v>
      </c>
      <c r="D816" s="20"/>
      <c r="E816" s="160">
        <v>5500</v>
      </c>
      <c r="F816" s="20"/>
      <c r="G816" s="289"/>
      <c r="H816" s="160">
        <f t="shared" si="261"/>
        <v>5500</v>
      </c>
      <c r="I816" s="213"/>
      <c r="J816" s="161"/>
      <c r="K816" s="161"/>
      <c r="L816" s="161">
        <v>5500</v>
      </c>
      <c r="M816" s="161">
        <v>0</v>
      </c>
      <c r="N816" s="375">
        <v>5500</v>
      </c>
      <c r="O816" s="79"/>
      <c r="P816" s="229">
        <f t="shared" si="262"/>
        <v>5500</v>
      </c>
      <c r="Q816" s="174"/>
      <c r="R816" s="159"/>
      <c r="S816" s="158"/>
      <c r="T816" s="158"/>
      <c r="U816" s="158"/>
      <c r="V816" s="158"/>
      <c r="W816" s="158"/>
    </row>
    <row r="817" spans="1:29" ht="14.1" customHeight="1" x14ac:dyDescent="0.25">
      <c r="A817" s="44"/>
      <c r="B817" s="45" t="s">
        <v>405</v>
      </c>
      <c r="C817" s="46" t="s">
        <v>406</v>
      </c>
      <c r="D817" s="20">
        <v>55336</v>
      </c>
      <c r="E817" s="160">
        <v>53000</v>
      </c>
      <c r="F817" s="20"/>
      <c r="G817" s="289"/>
      <c r="H817" s="160">
        <f t="shared" si="261"/>
        <v>53000</v>
      </c>
      <c r="I817" s="213"/>
      <c r="J817" s="161">
        <v>-15000</v>
      </c>
      <c r="K817" s="161"/>
      <c r="L817" s="161">
        <v>38000</v>
      </c>
      <c r="M817" s="161">
        <v>24270.75</v>
      </c>
      <c r="N817" s="375">
        <v>42000</v>
      </c>
      <c r="O817" s="79"/>
      <c r="P817" s="229">
        <f t="shared" si="262"/>
        <v>42000</v>
      </c>
      <c r="Q817" s="174"/>
      <c r="R817" s="159"/>
      <c r="S817" s="158"/>
      <c r="T817" s="158"/>
      <c r="U817" s="158"/>
      <c r="V817" s="158"/>
      <c r="W817" s="158"/>
    </row>
    <row r="818" spans="1:29" ht="14.1" customHeight="1" x14ac:dyDescent="0.25">
      <c r="A818" s="44"/>
      <c r="B818" s="45" t="s">
        <v>183</v>
      </c>
      <c r="C818" s="46" t="s">
        <v>184</v>
      </c>
      <c r="D818" s="20"/>
      <c r="E818" s="160">
        <v>500</v>
      </c>
      <c r="F818" s="20"/>
      <c r="G818" s="289"/>
      <c r="H818" s="160">
        <f t="shared" si="261"/>
        <v>500</v>
      </c>
      <c r="I818" s="213"/>
      <c r="J818" s="161"/>
      <c r="K818" s="161"/>
      <c r="L818" s="161">
        <v>500</v>
      </c>
      <c r="M818" s="161">
        <v>160.96</v>
      </c>
      <c r="N818" s="375">
        <v>500</v>
      </c>
      <c r="O818" s="79"/>
      <c r="P818" s="229">
        <f t="shared" si="262"/>
        <v>500</v>
      </c>
      <c r="Q818" s="174"/>
      <c r="R818" s="159"/>
      <c r="S818" s="158"/>
      <c r="T818" s="158"/>
      <c r="U818" s="158"/>
      <c r="V818" s="158"/>
      <c r="W818" s="158"/>
    </row>
    <row r="819" spans="1:29" ht="14.1" customHeight="1" x14ac:dyDescent="0.25">
      <c r="A819" s="44"/>
      <c r="B819" s="45" t="s">
        <v>407</v>
      </c>
      <c r="C819" s="46" t="s">
        <v>416</v>
      </c>
      <c r="D819" s="20">
        <v>11971</v>
      </c>
      <c r="E819" s="160">
        <v>15000</v>
      </c>
      <c r="F819" s="20"/>
      <c r="G819" s="289"/>
      <c r="H819" s="160">
        <f t="shared" si="261"/>
        <v>15000</v>
      </c>
      <c r="I819" s="213"/>
      <c r="J819" s="161"/>
      <c r="K819" s="161"/>
      <c r="L819" s="161">
        <v>15000</v>
      </c>
      <c r="M819" s="161">
        <v>5699.73</v>
      </c>
      <c r="N819" s="375">
        <v>15000</v>
      </c>
      <c r="O819" s="79"/>
      <c r="P819" s="229">
        <f t="shared" si="262"/>
        <v>15000</v>
      </c>
      <c r="Q819" s="174"/>
      <c r="R819" s="159"/>
      <c r="S819" s="158"/>
      <c r="T819" s="158"/>
      <c r="U819" s="158"/>
      <c r="V819" s="158"/>
      <c r="W819" s="158"/>
    </row>
    <row r="820" spans="1:29" ht="14.1" customHeight="1" x14ac:dyDescent="0.25">
      <c r="A820" s="44"/>
      <c r="B820" s="45" t="s">
        <v>185</v>
      </c>
      <c r="C820" s="46" t="s">
        <v>186</v>
      </c>
      <c r="D820" s="20">
        <v>1699</v>
      </c>
      <c r="E820" s="160">
        <v>2500</v>
      </c>
      <c r="F820" s="20"/>
      <c r="G820" s="289"/>
      <c r="H820" s="160">
        <f t="shared" si="261"/>
        <v>2500</v>
      </c>
      <c r="I820" s="213"/>
      <c r="J820" s="161"/>
      <c r="K820" s="161"/>
      <c r="L820" s="161">
        <v>2500</v>
      </c>
      <c r="M820" s="161">
        <v>1106.4000000000001</v>
      </c>
      <c r="N820" s="375">
        <v>3000</v>
      </c>
      <c r="O820" s="79"/>
      <c r="P820" s="229">
        <f t="shared" si="262"/>
        <v>3000</v>
      </c>
      <c r="Q820" s="174"/>
      <c r="R820" s="159"/>
      <c r="S820" s="158"/>
      <c r="T820" s="158"/>
      <c r="U820" s="158"/>
      <c r="V820" s="158"/>
      <c r="W820" s="158"/>
    </row>
    <row r="821" spans="1:29" ht="14.1" customHeight="1" x14ac:dyDescent="0.25">
      <c r="A821" s="44"/>
      <c r="B821" s="45" t="s">
        <v>209</v>
      </c>
      <c r="C821" s="46" t="s">
        <v>159</v>
      </c>
      <c r="D821" s="20">
        <v>3028</v>
      </c>
      <c r="E821" s="160">
        <v>4000</v>
      </c>
      <c r="F821" s="20"/>
      <c r="G821" s="289"/>
      <c r="H821" s="160">
        <f t="shared" si="261"/>
        <v>4000</v>
      </c>
      <c r="I821" s="213"/>
      <c r="J821" s="161"/>
      <c r="K821" s="161"/>
      <c r="L821" s="161">
        <v>4000</v>
      </c>
      <c r="M821" s="161">
        <v>537.89</v>
      </c>
      <c r="N821" s="375">
        <v>4000</v>
      </c>
      <c r="O821" s="79"/>
      <c r="P821" s="229">
        <f t="shared" si="262"/>
        <v>4000</v>
      </c>
      <c r="Q821" s="174"/>
      <c r="R821" s="159"/>
      <c r="S821" s="158"/>
      <c r="T821" s="158"/>
      <c r="U821" s="158"/>
      <c r="V821" s="158"/>
      <c r="W821" s="158"/>
    </row>
    <row r="822" spans="1:29" s="2" customFormat="1" ht="14.1" customHeight="1" x14ac:dyDescent="0.25">
      <c r="A822" s="69">
        <v>91107</v>
      </c>
      <c r="B822" s="70"/>
      <c r="C822" s="71" t="s">
        <v>417</v>
      </c>
      <c r="D822" s="81">
        <f>+D823+D824</f>
        <v>198138</v>
      </c>
      <c r="E822" s="81">
        <f>+E823+E824</f>
        <v>217206</v>
      </c>
      <c r="F822" s="81">
        <f t="shared" ref="F822:H822" si="264">+F823+F824</f>
        <v>0</v>
      </c>
      <c r="G822" s="77">
        <f t="shared" si="264"/>
        <v>0</v>
      </c>
      <c r="H822" s="81">
        <f t="shared" si="264"/>
        <v>218666</v>
      </c>
      <c r="I822" s="254">
        <f>+I823+I825</f>
        <v>1460</v>
      </c>
      <c r="J822" s="77">
        <f>+J823+J824</f>
        <v>-16800</v>
      </c>
      <c r="K822" s="77">
        <f t="shared" ref="K822:M822" si="265">+K823+K824</f>
        <v>0</v>
      </c>
      <c r="L822" s="77">
        <f t="shared" si="265"/>
        <v>201866</v>
      </c>
      <c r="M822" s="77">
        <f t="shared" si="265"/>
        <v>174516.16999999998</v>
      </c>
      <c r="N822" s="374">
        <f>+N823+N824</f>
        <v>220850</v>
      </c>
      <c r="O822" s="80">
        <f>+O823+O824</f>
        <v>-2700</v>
      </c>
      <c r="P822" s="80">
        <f>+O822+N822</f>
        <v>218150</v>
      </c>
      <c r="Q822" s="174"/>
      <c r="R822" s="203"/>
      <c r="S822" s="158"/>
      <c r="T822" s="158"/>
      <c r="U822" s="158"/>
      <c r="V822" s="158"/>
      <c r="W822" s="158"/>
      <c r="X822" s="203"/>
      <c r="Y822" s="203"/>
      <c r="Z822" s="203"/>
      <c r="AA822" s="203"/>
      <c r="AB822" s="203"/>
      <c r="AC822" s="203"/>
    </row>
    <row r="823" spans="1:29" s="7" customFormat="1" ht="14.1" customHeight="1" x14ac:dyDescent="0.25">
      <c r="A823" s="89"/>
      <c r="B823" s="90" t="s">
        <v>147</v>
      </c>
      <c r="C823" s="91" t="s">
        <v>148</v>
      </c>
      <c r="D823" s="19">
        <v>143615</v>
      </c>
      <c r="E823" s="156">
        <v>153656</v>
      </c>
      <c r="F823" s="102"/>
      <c r="G823" s="289"/>
      <c r="H823" s="160">
        <f t="shared" si="261"/>
        <v>154216</v>
      </c>
      <c r="I823" s="211">
        <v>560</v>
      </c>
      <c r="J823" s="259"/>
      <c r="K823" s="259"/>
      <c r="L823" s="190">
        <v>154216</v>
      </c>
      <c r="M823" s="190">
        <v>139286.37</v>
      </c>
      <c r="N823" s="387">
        <v>157900</v>
      </c>
      <c r="O823" s="397">
        <v>0</v>
      </c>
      <c r="P823" s="227">
        <f t="shared" ref="P823:P845" si="266">+O823+N823</f>
        <v>157900</v>
      </c>
      <c r="Q823" s="174"/>
      <c r="R823" s="159"/>
      <c r="S823" s="158"/>
      <c r="T823" s="158"/>
      <c r="U823" s="158"/>
      <c r="V823" s="158"/>
      <c r="W823" s="158"/>
      <c r="X823" s="159"/>
      <c r="Y823" s="159"/>
      <c r="Z823" s="159"/>
      <c r="AA823" s="159"/>
      <c r="AB823" s="159"/>
      <c r="AC823" s="159"/>
    </row>
    <row r="824" spans="1:29" ht="14.1" customHeight="1" x14ac:dyDescent="0.25">
      <c r="A824" s="44"/>
      <c r="B824" s="51" t="s">
        <v>149</v>
      </c>
      <c r="C824" s="52" t="s">
        <v>150</v>
      </c>
      <c r="D824" s="21">
        <f>+D825+D826+D827+D838+D839+D840+D841+D842+D843+D844+D845</f>
        <v>54523</v>
      </c>
      <c r="E824" s="156">
        <f>+E826+E827+E838+E839+E840+E841+E842+E843+E844+E845</f>
        <v>63550</v>
      </c>
      <c r="F824" s="102">
        <f>+F825+F826+F827+F838+F839+F840+F841+F842+F843+F845</f>
        <v>0</v>
      </c>
      <c r="G824" s="289"/>
      <c r="H824" s="160">
        <f>+H825+H826+H827+H838+H839+H840+H841+H842+H843+H844+H845</f>
        <v>64450</v>
      </c>
      <c r="I824" s="211"/>
      <c r="J824" s="190">
        <f>+J825+J826+J827+J838+J839+J840+J841+J842+J843+J844+J845</f>
        <v>-16800</v>
      </c>
      <c r="K824" s="190">
        <f t="shared" ref="K824:M824" si="267">+K825+K826+K827+K838+K839+K840+K841+K842+K843+K844+K845</f>
        <v>0</v>
      </c>
      <c r="L824" s="190">
        <f t="shared" si="267"/>
        <v>47650</v>
      </c>
      <c r="M824" s="190">
        <f t="shared" si="267"/>
        <v>35229.799999999996</v>
      </c>
      <c r="N824" s="372">
        <f>+N825+N826+N827+N838+N839+N840+N841+N842+N843+N844+N845</f>
        <v>62950</v>
      </c>
      <c r="O824" s="78">
        <f>+O825+O826+O827+O838+O839+O840+O841+O842+O843+O844+O845</f>
        <v>-2700</v>
      </c>
      <c r="P824" s="227">
        <f t="shared" si="266"/>
        <v>60250</v>
      </c>
      <c r="Q824" s="174"/>
      <c r="R824" s="159"/>
      <c r="S824" s="158"/>
      <c r="T824" s="158"/>
      <c r="U824" s="158"/>
      <c r="V824" s="158"/>
      <c r="W824" s="158"/>
    </row>
    <row r="825" spans="1:29" ht="14.1" customHeight="1" x14ac:dyDescent="0.25">
      <c r="A825" s="44"/>
      <c r="B825" s="45" t="s">
        <v>151</v>
      </c>
      <c r="C825" s="46" t="s">
        <v>162</v>
      </c>
      <c r="D825" s="20">
        <v>1638</v>
      </c>
      <c r="E825" s="160">
        <v>900</v>
      </c>
      <c r="F825" s="20"/>
      <c r="G825" s="289"/>
      <c r="H825" s="160">
        <v>900</v>
      </c>
      <c r="I825" s="213">
        <v>900</v>
      </c>
      <c r="J825" s="161"/>
      <c r="K825" s="161"/>
      <c r="L825" s="161">
        <v>900</v>
      </c>
      <c r="M825" s="161">
        <v>809</v>
      </c>
      <c r="N825" s="375">
        <v>900</v>
      </c>
      <c r="O825" s="79"/>
      <c r="P825" s="229">
        <f t="shared" si="266"/>
        <v>900</v>
      </c>
      <c r="Q825" s="174"/>
      <c r="R825" s="159"/>
      <c r="S825" s="158"/>
      <c r="T825" s="158"/>
      <c r="U825" s="158"/>
      <c r="V825" s="158"/>
      <c r="W825" s="158"/>
    </row>
    <row r="826" spans="1:29" ht="14.1" customHeight="1" x14ac:dyDescent="0.25">
      <c r="A826" s="44"/>
      <c r="B826" s="45" t="s">
        <v>154</v>
      </c>
      <c r="C826" s="46" t="s">
        <v>165</v>
      </c>
      <c r="D826" s="20">
        <v>1033</v>
      </c>
      <c r="E826" s="160">
        <v>1000</v>
      </c>
      <c r="F826" s="20"/>
      <c r="G826" s="289"/>
      <c r="H826" s="160">
        <f t="shared" si="261"/>
        <v>1000</v>
      </c>
      <c r="I826" s="213"/>
      <c r="J826" s="161">
        <v>-300</v>
      </c>
      <c r="K826" s="161"/>
      <c r="L826" s="161">
        <v>700</v>
      </c>
      <c r="M826" s="161">
        <v>484</v>
      </c>
      <c r="N826" s="375">
        <v>1000</v>
      </c>
      <c r="O826" s="79"/>
      <c r="P826" s="229">
        <f t="shared" si="266"/>
        <v>1000</v>
      </c>
      <c r="Q826" s="174"/>
      <c r="R826" s="159"/>
      <c r="S826" s="158"/>
      <c r="T826" s="158"/>
      <c r="U826" s="158"/>
      <c r="V826" s="158"/>
      <c r="W826" s="158"/>
    </row>
    <row r="827" spans="1:29" ht="14.1" customHeight="1" x14ac:dyDescent="0.25">
      <c r="A827" s="44"/>
      <c r="B827" s="45" t="s">
        <v>166</v>
      </c>
      <c r="C827" s="46" t="s">
        <v>156</v>
      </c>
      <c r="D827" s="20">
        <f t="shared" ref="D827:E827" si="268">SUM(D828:D837)</f>
        <v>29793</v>
      </c>
      <c r="E827" s="160">
        <f t="shared" si="268"/>
        <v>33000</v>
      </c>
      <c r="F827" s="20"/>
      <c r="G827" s="289"/>
      <c r="H827" s="160">
        <f t="shared" si="261"/>
        <v>33000</v>
      </c>
      <c r="I827" s="213"/>
      <c r="J827" s="161">
        <f>SUM(J828:J837)</f>
        <v>-5000</v>
      </c>
      <c r="K827" s="161"/>
      <c r="L827" s="161">
        <v>28000</v>
      </c>
      <c r="M827" s="161">
        <v>20160.43</v>
      </c>
      <c r="N827" s="375">
        <f>+N828+N829+N830+N831+N832+N833+N834+N835+N836+N837</f>
        <v>31800</v>
      </c>
      <c r="O827" s="79"/>
      <c r="P827" s="229">
        <f t="shared" si="266"/>
        <v>31800</v>
      </c>
      <c r="Q827" s="174"/>
      <c r="R827" s="159"/>
      <c r="S827" s="158"/>
      <c r="T827" s="158"/>
      <c r="U827" s="158"/>
      <c r="V827" s="158"/>
      <c r="W827" s="158"/>
    </row>
    <row r="828" spans="1:29" ht="14.1" customHeight="1" x14ac:dyDescent="0.25">
      <c r="A828" s="44"/>
      <c r="B828" s="45"/>
      <c r="C828" s="106" t="s">
        <v>276</v>
      </c>
      <c r="D828" s="107">
        <v>19032</v>
      </c>
      <c r="E828" s="179">
        <v>16000</v>
      </c>
      <c r="F828" s="20"/>
      <c r="G828" s="289"/>
      <c r="H828" s="160">
        <f t="shared" si="261"/>
        <v>16000</v>
      </c>
      <c r="I828" s="213"/>
      <c r="J828" s="161"/>
      <c r="K828" s="161"/>
      <c r="L828" s="210">
        <v>0</v>
      </c>
      <c r="M828" s="210">
        <v>12230.62</v>
      </c>
      <c r="N828" s="385">
        <v>16000</v>
      </c>
      <c r="O828" s="395"/>
      <c r="P828" s="246">
        <f t="shared" si="266"/>
        <v>16000</v>
      </c>
      <c r="Q828" s="174"/>
      <c r="R828" s="159"/>
      <c r="S828" s="158"/>
      <c r="T828" s="158"/>
      <c r="U828" s="158"/>
      <c r="V828" s="158"/>
      <c r="W828" s="158"/>
    </row>
    <row r="829" spans="1:29" ht="14.1" customHeight="1" x14ac:dyDescent="0.25">
      <c r="A829" s="44"/>
      <c r="B829" s="45"/>
      <c r="C829" s="106" t="s">
        <v>277</v>
      </c>
      <c r="D829" s="107">
        <v>2515</v>
      </c>
      <c r="E829" s="179">
        <v>2000</v>
      </c>
      <c r="F829" s="20"/>
      <c r="G829" s="289"/>
      <c r="H829" s="160">
        <f t="shared" si="261"/>
        <v>2000</v>
      </c>
      <c r="I829" s="213"/>
      <c r="J829" s="161"/>
      <c r="K829" s="161"/>
      <c r="L829" s="210">
        <v>0</v>
      </c>
      <c r="M829" s="210">
        <v>2042.95</v>
      </c>
      <c r="N829" s="385">
        <v>2300</v>
      </c>
      <c r="O829" s="395"/>
      <c r="P829" s="246">
        <f t="shared" si="266"/>
        <v>2300</v>
      </c>
      <c r="Q829" s="174"/>
      <c r="R829" s="159"/>
      <c r="S829" s="158"/>
      <c r="T829" s="158"/>
      <c r="U829" s="158"/>
      <c r="V829" s="158"/>
      <c r="W829" s="158"/>
    </row>
    <row r="830" spans="1:29" ht="14.1" customHeight="1" x14ac:dyDescent="0.25">
      <c r="A830" s="44"/>
      <c r="B830" s="45"/>
      <c r="C830" s="106" t="s">
        <v>278</v>
      </c>
      <c r="D830" s="107">
        <v>502</v>
      </c>
      <c r="E830" s="179">
        <v>1300</v>
      </c>
      <c r="F830" s="20"/>
      <c r="G830" s="289"/>
      <c r="H830" s="160">
        <f t="shared" si="261"/>
        <v>1300</v>
      </c>
      <c r="I830" s="213"/>
      <c r="J830" s="161"/>
      <c r="K830" s="161"/>
      <c r="L830" s="210">
        <v>0</v>
      </c>
      <c r="M830" s="210">
        <v>546.5</v>
      </c>
      <c r="N830" s="385">
        <v>1300</v>
      </c>
      <c r="O830" s="395"/>
      <c r="P830" s="246">
        <f t="shared" si="266"/>
        <v>1300</v>
      </c>
      <c r="Q830" s="174"/>
      <c r="R830" s="159"/>
      <c r="S830" s="158"/>
      <c r="T830" s="158"/>
      <c r="U830" s="158"/>
      <c r="V830" s="158"/>
      <c r="W830" s="158"/>
    </row>
    <row r="831" spans="1:29" ht="14.1" customHeight="1" x14ac:dyDescent="0.25">
      <c r="A831" s="44"/>
      <c r="B831" s="45"/>
      <c r="C831" s="106" t="s">
        <v>279</v>
      </c>
      <c r="D831" s="107">
        <v>3652</v>
      </c>
      <c r="E831" s="179">
        <v>2100</v>
      </c>
      <c r="F831" s="20"/>
      <c r="G831" s="289"/>
      <c r="H831" s="160">
        <f t="shared" si="261"/>
        <v>2100</v>
      </c>
      <c r="I831" s="213"/>
      <c r="J831" s="161"/>
      <c r="K831" s="161"/>
      <c r="L831" s="210">
        <v>0</v>
      </c>
      <c r="M831" s="210">
        <v>2418.36</v>
      </c>
      <c r="N831" s="385">
        <v>1000</v>
      </c>
      <c r="O831" s="395"/>
      <c r="P831" s="246">
        <f t="shared" si="266"/>
        <v>1000</v>
      </c>
      <c r="Q831" s="174"/>
      <c r="R831" s="159"/>
      <c r="S831" s="158"/>
      <c r="T831" s="158"/>
      <c r="U831" s="158"/>
      <c r="V831" s="158"/>
      <c r="W831" s="158"/>
    </row>
    <row r="832" spans="1:29" ht="14.1" customHeight="1" x14ac:dyDescent="0.25">
      <c r="A832" s="44"/>
      <c r="B832" s="45"/>
      <c r="C832" s="106" t="s">
        <v>418</v>
      </c>
      <c r="D832" s="107">
        <v>2236</v>
      </c>
      <c r="E832" s="179">
        <v>1500</v>
      </c>
      <c r="F832" s="20"/>
      <c r="G832" s="289"/>
      <c r="H832" s="160">
        <f t="shared" si="261"/>
        <v>1500</v>
      </c>
      <c r="I832" s="213"/>
      <c r="J832" s="161"/>
      <c r="K832" s="161"/>
      <c r="L832" s="210">
        <v>0</v>
      </c>
      <c r="M832" s="210">
        <v>1236.29</v>
      </c>
      <c r="N832" s="385">
        <v>1000</v>
      </c>
      <c r="O832" s="395"/>
      <c r="P832" s="246">
        <f t="shared" si="266"/>
        <v>1000</v>
      </c>
      <c r="Q832" s="174"/>
      <c r="R832" s="159"/>
      <c r="S832" s="158"/>
      <c r="T832" s="158"/>
      <c r="U832" s="158"/>
      <c r="V832" s="158"/>
      <c r="W832" s="158"/>
    </row>
    <row r="833" spans="1:23" ht="12.75" customHeight="1" x14ac:dyDescent="0.25">
      <c r="A833" s="44"/>
      <c r="B833" s="45"/>
      <c r="C833" s="106" t="s">
        <v>283</v>
      </c>
      <c r="D833" s="107"/>
      <c r="E833" s="179">
        <v>7000</v>
      </c>
      <c r="F833" s="20"/>
      <c r="G833" s="289"/>
      <c r="H833" s="160">
        <f t="shared" si="261"/>
        <v>7000</v>
      </c>
      <c r="I833" s="213"/>
      <c r="J833" s="161">
        <v>-5000</v>
      </c>
      <c r="K833" s="161"/>
      <c r="L833" s="210"/>
      <c r="M833" s="210">
        <v>33</v>
      </c>
      <c r="N833" s="385">
        <v>7300</v>
      </c>
      <c r="O833" s="395"/>
      <c r="P833" s="246">
        <f t="shared" si="266"/>
        <v>7300</v>
      </c>
      <c r="R833" s="173"/>
      <c r="S833" s="158"/>
      <c r="T833" s="158"/>
      <c r="U833" s="158"/>
      <c r="V833" s="158"/>
      <c r="W833" s="158"/>
    </row>
    <row r="834" spans="1:23" ht="14.1" customHeight="1" x14ac:dyDescent="0.25">
      <c r="A834" s="44"/>
      <c r="B834" s="45"/>
      <c r="C834" s="106" t="s">
        <v>412</v>
      </c>
      <c r="D834" s="107">
        <v>1150</v>
      </c>
      <c r="E834" s="179">
        <v>1200</v>
      </c>
      <c r="F834" s="20"/>
      <c r="G834" s="289"/>
      <c r="H834" s="160">
        <f t="shared" si="261"/>
        <v>1200</v>
      </c>
      <c r="I834" s="213"/>
      <c r="J834" s="161"/>
      <c r="K834" s="161"/>
      <c r="L834" s="210"/>
      <c r="M834" s="210">
        <v>1012</v>
      </c>
      <c r="N834" s="385">
        <v>1200</v>
      </c>
      <c r="O834" s="395"/>
      <c r="P834" s="246">
        <f t="shared" si="266"/>
        <v>1200</v>
      </c>
      <c r="R834" s="173"/>
      <c r="S834" s="158"/>
      <c r="T834" s="158"/>
      <c r="U834" s="158"/>
      <c r="V834" s="158"/>
      <c r="W834" s="158"/>
    </row>
    <row r="835" spans="1:23" ht="14.1" customHeight="1" x14ac:dyDescent="0.25">
      <c r="A835" s="44"/>
      <c r="B835" s="45"/>
      <c r="C835" s="106" t="s">
        <v>413</v>
      </c>
      <c r="D835" s="107">
        <v>560</v>
      </c>
      <c r="E835" s="179">
        <v>500</v>
      </c>
      <c r="F835" s="20"/>
      <c r="G835" s="289"/>
      <c r="H835" s="160">
        <f t="shared" si="261"/>
        <v>500</v>
      </c>
      <c r="I835" s="213"/>
      <c r="J835" s="161"/>
      <c r="K835" s="161"/>
      <c r="L835" s="210"/>
      <c r="M835" s="210">
        <v>560</v>
      </c>
      <c r="N835" s="385">
        <v>500</v>
      </c>
      <c r="O835" s="395"/>
      <c r="P835" s="246">
        <f t="shared" si="266"/>
        <v>500</v>
      </c>
      <c r="R835" s="173"/>
      <c r="S835" s="158"/>
      <c r="T835" s="158"/>
      <c r="U835" s="158"/>
      <c r="V835" s="158"/>
      <c r="W835" s="158"/>
    </row>
    <row r="836" spans="1:23" ht="14.1" customHeight="1" x14ac:dyDescent="0.25">
      <c r="A836" s="44"/>
      <c r="B836" s="45"/>
      <c r="C836" s="106" t="s">
        <v>419</v>
      </c>
      <c r="D836" s="107">
        <v>146</v>
      </c>
      <c r="E836" s="179">
        <v>200</v>
      </c>
      <c r="F836" s="20"/>
      <c r="G836" s="289"/>
      <c r="H836" s="160">
        <f t="shared" si="261"/>
        <v>200</v>
      </c>
      <c r="I836" s="213"/>
      <c r="J836" s="161"/>
      <c r="K836" s="161"/>
      <c r="L836" s="210"/>
      <c r="M836" s="210">
        <v>80</v>
      </c>
      <c r="N836" s="385"/>
      <c r="O836" s="395"/>
      <c r="P836" s="246">
        <f t="shared" si="266"/>
        <v>0</v>
      </c>
      <c r="R836" s="173"/>
      <c r="S836" s="158"/>
      <c r="T836" s="158"/>
      <c r="U836" s="158"/>
      <c r="V836" s="158"/>
      <c r="W836" s="158"/>
    </row>
    <row r="837" spans="1:23" ht="14.1" customHeight="1" x14ac:dyDescent="0.25">
      <c r="A837" s="44"/>
      <c r="B837" s="45"/>
      <c r="C837" s="106" t="s">
        <v>420</v>
      </c>
      <c r="D837" s="107"/>
      <c r="E837" s="179">
        <v>1200</v>
      </c>
      <c r="F837" s="20"/>
      <c r="G837" s="289"/>
      <c r="H837" s="160">
        <f t="shared" si="261"/>
        <v>1200</v>
      </c>
      <c r="I837" s="213"/>
      <c r="J837" s="161"/>
      <c r="K837" s="161"/>
      <c r="L837" s="210"/>
      <c r="M837" s="210"/>
      <c r="N837" s="385">
        <v>1200</v>
      </c>
      <c r="O837" s="395"/>
      <c r="P837" s="246">
        <f t="shared" si="266"/>
        <v>1200</v>
      </c>
      <c r="R837" s="173"/>
      <c r="S837" s="158"/>
      <c r="T837" s="158"/>
      <c r="U837" s="158"/>
      <c r="V837" s="158"/>
      <c r="W837" s="158"/>
    </row>
    <row r="838" spans="1:23" ht="14.1" customHeight="1" x14ac:dyDescent="0.25">
      <c r="A838" s="44"/>
      <c r="B838" s="45">
        <v>5513</v>
      </c>
      <c r="C838" s="46" t="s">
        <v>421</v>
      </c>
      <c r="D838" s="20">
        <v>469</v>
      </c>
      <c r="E838" s="160">
        <v>1000</v>
      </c>
      <c r="F838" s="20"/>
      <c r="G838" s="289"/>
      <c r="H838" s="160">
        <f t="shared" si="261"/>
        <v>1000</v>
      </c>
      <c r="I838" s="213"/>
      <c r="J838" s="161">
        <v>-500</v>
      </c>
      <c r="K838" s="161"/>
      <c r="L838" s="161">
        <v>500</v>
      </c>
      <c r="M838" s="161">
        <v>69</v>
      </c>
      <c r="N838" s="375">
        <v>1000</v>
      </c>
      <c r="O838" s="79">
        <v>-500</v>
      </c>
      <c r="P838" s="229">
        <f t="shared" si="266"/>
        <v>500</v>
      </c>
      <c r="R838" s="173"/>
      <c r="S838" s="158"/>
      <c r="T838" s="158"/>
      <c r="U838" s="158"/>
      <c r="V838" s="158"/>
      <c r="W838" s="158"/>
    </row>
    <row r="839" spans="1:23" ht="14.1" customHeight="1" x14ac:dyDescent="0.25">
      <c r="A839" s="44"/>
      <c r="B839" s="45">
        <v>5514</v>
      </c>
      <c r="C839" s="46" t="s">
        <v>422</v>
      </c>
      <c r="D839" s="20">
        <v>1080</v>
      </c>
      <c r="E839" s="160">
        <v>1400</v>
      </c>
      <c r="F839" s="20"/>
      <c r="G839" s="289"/>
      <c r="H839" s="160">
        <f t="shared" si="261"/>
        <v>1400</v>
      </c>
      <c r="I839" s="213"/>
      <c r="J839" s="161"/>
      <c r="K839" s="161"/>
      <c r="L839" s="161">
        <v>1400</v>
      </c>
      <c r="M839" s="161">
        <v>1350.76</v>
      </c>
      <c r="N839" s="375">
        <v>600</v>
      </c>
      <c r="O839" s="79"/>
      <c r="P839" s="229">
        <f t="shared" si="266"/>
        <v>600</v>
      </c>
      <c r="R839" s="173"/>
      <c r="S839" s="158"/>
      <c r="T839" s="158"/>
      <c r="U839" s="158"/>
      <c r="V839" s="158"/>
      <c r="W839" s="158"/>
    </row>
    <row r="840" spans="1:23" ht="14.1" customHeight="1" x14ac:dyDescent="0.25">
      <c r="A840" s="44"/>
      <c r="B840" s="45">
        <v>5515</v>
      </c>
      <c r="C840" s="46" t="s">
        <v>423</v>
      </c>
      <c r="D840" s="20">
        <v>2995</v>
      </c>
      <c r="E840" s="160">
        <v>7200</v>
      </c>
      <c r="F840" s="56"/>
      <c r="G840" s="289"/>
      <c r="H840" s="160">
        <f t="shared" si="261"/>
        <v>7200</v>
      </c>
      <c r="I840" s="213"/>
      <c r="J840" s="161">
        <v>-6000</v>
      </c>
      <c r="K840" s="161"/>
      <c r="L840" s="161">
        <v>1200</v>
      </c>
      <c r="M840" s="161">
        <v>638.42999999999995</v>
      </c>
      <c r="N840" s="375">
        <v>7200</v>
      </c>
      <c r="O840" s="79">
        <v>-2200</v>
      </c>
      <c r="P840" s="229">
        <f t="shared" si="266"/>
        <v>5000</v>
      </c>
      <c r="R840" s="173"/>
      <c r="S840" s="158"/>
      <c r="T840" s="158"/>
      <c r="U840" s="158"/>
      <c r="V840" s="158"/>
      <c r="W840" s="158"/>
    </row>
    <row r="841" spans="1:23" ht="14.1" customHeight="1" x14ac:dyDescent="0.25">
      <c r="A841" s="44"/>
      <c r="B841" s="45">
        <v>5521</v>
      </c>
      <c r="C841" s="46" t="s">
        <v>315</v>
      </c>
      <c r="D841" s="20">
        <v>12148</v>
      </c>
      <c r="E841" s="160">
        <v>13520</v>
      </c>
      <c r="F841" s="20"/>
      <c r="G841" s="289"/>
      <c r="H841" s="160">
        <f t="shared" si="261"/>
        <v>13520</v>
      </c>
      <c r="I841" s="213"/>
      <c r="J841" s="161">
        <v>-3000</v>
      </c>
      <c r="K841" s="161"/>
      <c r="L841" s="161">
        <v>10520</v>
      </c>
      <c r="M841" s="161">
        <v>8204.2199999999993</v>
      </c>
      <c r="N841" s="375">
        <v>13020</v>
      </c>
      <c r="O841" s="79"/>
      <c r="P841" s="229">
        <f t="shared" si="266"/>
        <v>13020</v>
      </c>
      <c r="R841" s="173"/>
      <c r="S841" s="158"/>
      <c r="T841" s="158"/>
      <c r="U841" s="158"/>
      <c r="V841" s="158"/>
      <c r="W841" s="158"/>
    </row>
    <row r="842" spans="1:23" ht="14.1" customHeight="1" x14ac:dyDescent="0.25">
      <c r="A842" s="44"/>
      <c r="B842" s="45">
        <v>5522</v>
      </c>
      <c r="C842" s="46" t="s">
        <v>184</v>
      </c>
      <c r="D842" s="20">
        <v>723</v>
      </c>
      <c r="E842" s="160">
        <v>150</v>
      </c>
      <c r="F842" s="20"/>
      <c r="G842" s="289"/>
      <c r="H842" s="160">
        <f t="shared" si="261"/>
        <v>150</v>
      </c>
      <c r="I842" s="213"/>
      <c r="J842" s="161"/>
      <c r="K842" s="161"/>
      <c r="L842" s="161">
        <v>150</v>
      </c>
      <c r="M842" s="161">
        <v>44.22</v>
      </c>
      <c r="N842" s="375">
        <v>150</v>
      </c>
      <c r="O842" s="79"/>
      <c r="P842" s="229">
        <f t="shared" si="266"/>
        <v>150</v>
      </c>
      <c r="R842" s="173"/>
      <c r="S842" s="158"/>
      <c r="T842" s="158"/>
      <c r="U842" s="158"/>
      <c r="V842" s="158"/>
      <c r="W842" s="158"/>
    </row>
    <row r="843" spans="1:23" ht="14.1" customHeight="1" x14ac:dyDescent="0.25">
      <c r="A843" s="44"/>
      <c r="B843" s="45">
        <v>5524</v>
      </c>
      <c r="C843" s="46" t="s">
        <v>408</v>
      </c>
      <c r="D843" s="20">
        <v>3716</v>
      </c>
      <c r="E843" s="160">
        <v>5000</v>
      </c>
      <c r="F843" s="20"/>
      <c r="G843" s="289"/>
      <c r="H843" s="160">
        <f t="shared" si="261"/>
        <v>5000</v>
      </c>
      <c r="I843" s="213"/>
      <c r="J843" s="161">
        <v>-2000</v>
      </c>
      <c r="K843" s="161"/>
      <c r="L843" s="161">
        <v>3000</v>
      </c>
      <c r="M843" s="161">
        <v>2460.31</v>
      </c>
      <c r="N843" s="375">
        <v>5000</v>
      </c>
      <c r="O843" s="79"/>
      <c r="P843" s="229">
        <f t="shared" si="266"/>
        <v>5000</v>
      </c>
      <c r="R843" s="173"/>
      <c r="S843" s="158"/>
      <c r="T843" s="158"/>
      <c r="U843" s="158"/>
      <c r="V843" s="158"/>
      <c r="W843" s="158"/>
    </row>
    <row r="844" spans="1:23" ht="14.1" customHeight="1" x14ac:dyDescent="0.25">
      <c r="A844" s="44"/>
      <c r="B844" s="45">
        <v>5525</v>
      </c>
      <c r="C844" s="46" t="s">
        <v>186</v>
      </c>
      <c r="D844" s="20">
        <v>558</v>
      </c>
      <c r="E844" s="160">
        <v>900</v>
      </c>
      <c r="F844" s="20"/>
      <c r="G844" s="289"/>
      <c r="H844" s="160">
        <f t="shared" si="261"/>
        <v>900</v>
      </c>
      <c r="I844" s="213"/>
      <c r="J844" s="161"/>
      <c r="K844" s="161"/>
      <c r="L844" s="161">
        <v>900</v>
      </c>
      <c r="M844" s="161">
        <v>1009.43</v>
      </c>
      <c r="N844" s="375">
        <v>1900</v>
      </c>
      <c r="O844" s="79"/>
      <c r="P844" s="229">
        <f t="shared" si="266"/>
        <v>1900</v>
      </c>
      <c r="R844" s="173"/>
      <c r="S844" s="158"/>
      <c r="T844" s="158"/>
      <c r="U844" s="158"/>
      <c r="V844" s="158"/>
      <c r="W844" s="158"/>
    </row>
    <row r="845" spans="1:23" ht="14.1" customHeight="1" x14ac:dyDescent="0.25">
      <c r="A845" s="44"/>
      <c r="B845" s="45">
        <v>5540</v>
      </c>
      <c r="C845" s="46" t="s">
        <v>159</v>
      </c>
      <c r="D845" s="20">
        <v>370</v>
      </c>
      <c r="E845" s="160">
        <v>380</v>
      </c>
      <c r="F845" s="20"/>
      <c r="G845" s="289"/>
      <c r="H845" s="160">
        <f t="shared" si="261"/>
        <v>380</v>
      </c>
      <c r="I845" s="213"/>
      <c r="J845" s="161"/>
      <c r="K845" s="161"/>
      <c r="L845" s="161">
        <v>380</v>
      </c>
      <c r="M845" s="161">
        <v>0</v>
      </c>
      <c r="N845" s="375">
        <v>380</v>
      </c>
      <c r="O845" s="79"/>
      <c r="P845" s="229">
        <f t="shared" si="266"/>
        <v>380</v>
      </c>
      <c r="R845" s="173"/>
      <c r="S845" s="158"/>
      <c r="T845" s="158"/>
      <c r="U845" s="158"/>
      <c r="V845" s="158"/>
      <c r="W845" s="158"/>
    </row>
    <row r="846" spans="1:23" ht="14.1" customHeight="1" x14ac:dyDescent="0.25">
      <c r="A846" s="84" t="s">
        <v>424</v>
      </c>
      <c r="B846" s="70"/>
      <c r="C846" s="71" t="s">
        <v>425</v>
      </c>
      <c r="D846" s="81">
        <f t="shared" ref="D846:I846" si="269">+D847+D848+D849</f>
        <v>415613</v>
      </c>
      <c r="E846" s="81">
        <f t="shared" si="269"/>
        <v>892616</v>
      </c>
      <c r="F846" s="81">
        <f t="shared" si="269"/>
        <v>0</v>
      </c>
      <c r="G846" s="77">
        <f t="shared" si="269"/>
        <v>0</v>
      </c>
      <c r="H846" s="81">
        <f t="shared" si="269"/>
        <v>656180</v>
      </c>
      <c r="I846" s="254">
        <f t="shared" si="269"/>
        <v>-236436</v>
      </c>
      <c r="J846" s="77">
        <f>+J847+J848+J849</f>
        <v>-41209</v>
      </c>
      <c r="K846" s="77">
        <f t="shared" ref="K846:M846" si="270">+K847+K848+K849</f>
        <v>0</v>
      </c>
      <c r="L846" s="77">
        <f t="shared" si="270"/>
        <v>614971</v>
      </c>
      <c r="M846" s="77">
        <f t="shared" si="270"/>
        <v>539598.57999999996</v>
      </c>
      <c r="N846" s="374">
        <f>+N847+N848+N849</f>
        <v>704290</v>
      </c>
      <c r="O846" s="80">
        <f>+O847+O848+O849</f>
        <v>9588</v>
      </c>
      <c r="P846" s="80">
        <f>+O846+N846</f>
        <v>713878</v>
      </c>
      <c r="R846" s="173"/>
      <c r="S846" s="158"/>
      <c r="T846" s="158"/>
      <c r="U846" s="158"/>
      <c r="V846" s="158"/>
      <c r="W846" s="158"/>
    </row>
    <row r="847" spans="1:23" s="159" customFormat="1" ht="14.1" customHeight="1" x14ac:dyDescent="0.25">
      <c r="A847" s="166"/>
      <c r="B847" s="154">
        <v>45</v>
      </c>
      <c r="C847" s="155" t="s">
        <v>397</v>
      </c>
      <c r="D847" s="156">
        <v>45000</v>
      </c>
      <c r="E847" s="156">
        <v>59205</v>
      </c>
      <c r="F847" s="156"/>
      <c r="G847" s="215"/>
      <c r="H847" s="160">
        <f>E847+I847</f>
        <v>0</v>
      </c>
      <c r="I847" s="211">
        <v>-59205</v>
      </c>
      <c r="J847" s="190"/>
      <c r="K847" s="190"/>
      <c r="L847" s="190"/>
      <c r="M847" s="190"/>
      <c r="N847" s="376"/>
      <c r="O847" s="227">
        <v>25588</v>
      </c>
      <c r="P847" s="227">
        <f t="shared" ref="P847:P870" si="271">+O847+N847</f>
        <v>25588</v>
      </c>
      <c r="Q847" s="242"/>
      <c r="R847" s="173"/>
      <c r="S847" s="158"/>
      <c r="T847" s="158"/>
      <c r="U847" s="158"/>
      <c r="V847" s="158"/>
      <c r="W847" s="158"/>
    </row>
    <row r="848" spans="1:23" ht="14.1" customHeight="1" x14ac:dyDescent="0.25">
      <c r="A848" s="105"/>
      <c r="B848" s="51">
        <v>50</v>
      </c>
      <c r="C848" s="52" t="s">
        <v>148</v>
      </c>
      <c r="D848" s="20">
        <v>194303</v>
      </c>
      <c r="E848" s="160">
        <v>492080</v>
      </c>
      <c r="F848" s="20"/>
      <c r="G848" s="289"/>
      <c r="H848" s="160">
        <f t="shared" ref="H848:H870" si="272">E848+I848</f>
        <v>492080</v>
      </c>
      <c r="I848" s="213"/>
      <c r="J848" s="161">
        <v>-26000</v>
      </c>
      <c r="K848" s="161"/>
      <c r="L848" s="190">
        <v>466080</v>
      </c>
      <c r="M848" s="190">
        <v>425908</v>
      </c>
      <c r="N848" s="376">
        <v>508430</v>
      </c>
      <c r="O848" s="227">
        <v>0</v>
      </c>
      <c r="P848" s="227">
        <f t="shared" si="271"/>
        <v>508430</v>
      </c>
      <c r="Q848" s="174"/>
      <c r="R848" s="173"/>
      <c r="S848" s="158"/>
      <c r="T848" s="158"/>
      <c r="U848" s="158"/>
      <c r="V848" s="158"/>
      <c r="W848" s="158"/>
    </row>
    <row r="849" spans="1:23" ht="14.1" customHeight="1" x14ac:dyDescent="0.25">
      <c r="A849" s="105"/>
      <c r="B849" s="51">
        <v>55</v>
      </c>
      <c r="C849" s="52" t="s">
        <v>150</v>
      </c>
      <c r="D849" s="21">
        <f t="shared" ref="D849" si="273">+D850+D851+D852+D862+D863+D864+D865+D866+D867+D868+D869+D870</f>
        <v>176310</v>
      </c>
      <c r="E849" s="156">
        <f>+E850+E851+E852+E862+E863+E864+E865+E866+E867+E868+E869+E870</f>
        <v>341331</v>
      </c>
      <c r="F849" s="156">
        <f t="shared" ref="F849:G849" si="274">+F850+F851+F852+F862+F863+F864+F865+F866+F867+F868+F869+F870</f>
        <v>0</v>
      </c>
      <c r="G849" s="190">
        <f t="shared" si="274"/>
        <v>0</v>
      </c>
      <c r="H849" s="160">
        <f t="shared" si="272"/>
        <v>164100</v>
      </c>
      <c r="I849" s="211">
        <f>SUM(I850:I870)</f>
        <v>-177231</v>
      </c>
      <c r="J849" s="190">
        <f>+J850+J851+J852+J862+J863+J864+J865+J866+J867+J868+J869+J870</f>
        <v>-15209</v>
      </c>
      <c r="K849" s="190">
        <f t="shared" ref="K849:M849" si="275">+K850+K851+K852+K862+K863+K864+K865+K866+K867+K868+K869+K870</f>
        <v>0</v>
      </c>
      <c r="L849" s="190">
        <f>+L850+L851+L852+L862+L863+L864+L865+L866+L867+L868+L869+L870</f>
        <v>148891</v>
      </c>
      <c r="M849" s="190">
        <f t="shared" si="275"/>
        <v>113690.57999999999</v>
      </c>
      <c r="N849" s="376">
        <f>+N850+N851+N852+N862+N863+N864+N865+N866+N867+N868+N869+N870</f>
        <v>195860</v>
      </c>
      <c r="O849" s="227">
        <f>+O850+O851+O852+O862+O863+O864+O865+O866+O867+O868+O869+O870</f>
        <v>-16000</v>
      </c>
      <c r="P849" s="227">
        <f t="shared" si="271"/>
        <v>179860</v>
      </c>
      <c r="Q849" s="174"/>
      <c r="R849" s="173"/>
      <c r="S849" s="158"/>
      <c r="T849" s="158"/>
      <c r="U849" s="158"/>
      <c r="V849" s="158"/>
      <c r="W849" s="158"/>
    </row>
    <row r="850" spans="1:23" ht="14.1" customHeight="1" x14ac:dyDescent="0.25">
      <c r="A850" s="105"/>
      <c r="B850" s="45" t="s">
        <v>151</v>
      </c>
      <c r="C850" s="46" t="s">
        <v>162</v>
      </c>
      <c r="D850" s="20">
        <v>3140</v>
      </c>
      <c r="E850" s="160">
        <v>4950</v>
      </c>
      <c r="F850" s="20"/>
      <c r="G850" s="289"/>
      <c r="H850" s="160">
        <f t="shared" si="272"/>
        <v>4950</v>
      </c>
      <c r="I850" s="213"/>
      <c r="J850" s="161">
        <v>-900</v>
      </c>
      <c r="K850" s="161"/>
      <c r="L850" s="161">
        <v>4050</v>
      </c>
      <c r="M850" s="161">
        <v>1182</v>
      </c>
      <c r="N850" s="384">
        <v>2230</v>
      </c>
      <c r="O850" s="229"/>
      <c r="P850" s="229">
        <f t="shared" si="271"/>
        <v>2230</v>
      </c>
      <c r="Q850" s="174"/>
      <c r="R850" s="173"/>
      <c r="S850" s="158"/>
      <c r="T850" s="158"/>
      <c r="U850" s="158"/>
      <c r="V850" s="158"/>
      <c r="W850" s="158"/>
    </row>
    <row r="851" spans="1:23" ht="14.1" customHeight="1" x14ac:dyDescent="0.25">
      <c r="A851" s="105"/>
      <c r="B851" s="45" t="s">
        <v>154</v>
      </c>
      <c r="C851" s="46" t="s">
        <v>165</v>
      </c>
      <c r="D851" s="20">
        <v>5266</v>
      </c>
      <c r="E851" s="160">
        <v>6000</v>
      </c>
      <c r="F851" s="20"/>
      <c r="G851" s="289"/>
      <c r="H851" s="160">
        <f t="shared" si="272"/>
        <v>6000</v>
      </c>
      <c r="I851" s="213"/>
      <c r="J851" s="161">
        <v>-3000</v>
      </c>
      <c r="K851" s="161"/>
      <c r="L851" s="161">
        <v>3000</v>
      </c>
      <c r="M851" s="161">
        <v>501</v>
      </c>
      <c r="N851" s="384">
        <v>6000</v>
      </c>
      <c r="O851" s="229">
        <v>-3000</v>
      </c>
      <c r="P851" s="229">
        <f t="shared" si="271"/>
        <v>3000</v>
      </c>
      <c r="Q851" s="174"/>
      <c r="R851" s="173"/>
      <c r="S851" s="158"/>
      <c r="T851" s="158"/>
      <c r="U851" s="158"/>
      <c r="V851" s="158"/>
      <c r="W851" s="158"/>
    </row>
    <row r="852" spans="1:23" ht="14.1" customHeight="1" x14ac:dyDescent="0.25">
      <c r="A852" s="105"/>
      <c r="B852" s="45" t="s">
        <v>166</v>
      </c>
      <c r="C852" s="46" t="s">
        <v>156</v>
      </c>
      <c r="D852" s="21">
        <f t="shared" ref="D852:E852" si="276">SUM(D853:D861)</f>
        <v>79378</v>
      </c>
      <c r="E852" s="156">
        <f t="shared" si="276"/>
        <v>218381</v>
      </c>
      <c r="F852" s="20"/>
      <c r="G852" s="289"/>
      <c r="H852" s="160">
        <f t="shared" si="272"/>
        <v>218381</v>
      </c>
      <c r="I852" s="213"/>
      <c r="J852" s="161">
        <f>SUM(J853:J861)</f>
        <v>24666</v>
      </c>
      <c r="K852" s="161"/>
      <c r="L852" s="161">
        <v>65816</v>
      </c>
      <c r="M852" s="161">
        <v>52359.67</v>
      </c>
      <c r="N852" s="384">
        <f>SUM(N853:N861)</f>
        <v>66010</v>
      </c>
      <c r="O852" s="375">
        <f>SUM(O853:O861)</f>
        <v>-1000</v>
      </c>
      <c r="P852" s="229">
        <f t="shared" si="271"/>
        <v>65010</v>
      </c>
      <c r="Q852" s="174"/>
      <c r="R852" s="173"/>
      <c r="S852" s="158"/>
      <c r="T852" s="158"/>
      <c r="U852" s="158"/>
      <c r="V852" s="158"/>
      <c r="W852" s="158"/>
    </row>
    <row r="853" spans="1:23" ht="14.1" customHeight="1" x14ac:dyDescent="0.25">
      <c r="A853" s="105"/>
      <c r="B853" s="45"/>
      <c r="C853" s="46" t="s">
        <v>276</v>
      </c>
      <c r="D853" s="20">
        <v>4017</v>
      </c>
      <c r="E853" s="160">
        <v>17500</v>
      </c>
      <c r="F853" s="20"/>
      <c r="G853" s="289"/>
      <c r="H853" s="160">
        <f t="shared" si="272"/>
        <v>17500</v>
      </c>
      <c r="I853" s="213"/>
      <c r="J853" s="161"/>
      <c r="K853" s="161"/>
      <c r="L853" s="210"/>
      <c r="M853" s="210">
        <v>6827.1</v>
      </c>
      <c r="N853" s="404">
        <v>12000</v>
      </c>
      <c r="O853" s="246">
        <v>-1000</v>
      </c>
      <c r="P853" s="246">
        <f t="shared" si="271"/>
        <v>11000</v>
      </c>
      <c r="Q853" s="174"/>
      <c r="R853" s="173"/>
      <c r="S853" s="158"/>
      <c r="T853" s="158"/>
      <c r="U853" s="158"/>
      <c r="V853" s="158"/>
      <c r="W853" s="158"/>
    </row>
    <row r="854" spans="1:23" ht="14.1" customHeight="1" x14ac:dyDescent="0.25">
      <c r="A854" s="105"/>
      <c r="B854" s="45"/>
      <c r="C854" s="46" t="s">
        <v>277</v>
      </c>
      <c r="D854" s="20">
        <v>3851</v>
      </c>
      <c r="E854" s="160">
        <v>10500</v>
      </c>
      <c r="F854" s="20"/>
      <c r="G854" s="289"/>
      <c r="H854" s="160">
        <f t="shared" si="272"/>
        <v>10500</v>
      </c>
      <c r="I854" s="213"/>
      <c r="J854" s="161"/>
      <c r="K854" s="161"/>
      <c r="L854" s="210"/>
      <c r="M854" s="210">
        <v>8082.41</v>
      </c>
      <c r="N854" s="404">
        <v>11000</v>
      </c>
      <c r="O854" s="246"/>
      <c r="P854" s="246">
        <f t="shared" si="271"/>
        <v>11000</v>
      </c>
      <c r="Q854" s="174"/>
      <c r="R854" s="173"/>
      <c r="S854" s="158"/>
      <c r="T854" s="158"/>
      <c r="U854" s="158"/>
      <c r="V854" s="158"/>
      <c r="W854" s="158"/>
    </row>
    <row r="855" spans="1:23" ht="14.1" customHeight="1" x14ac:dyDescent="0.25">
      <c r="A855" s="105"/>
      <c r="B855" s="45"/>
      <c r="C855" s="46" t="s">
        <v>278</v>
      </c>
      <c r="D855" s="20">
        <v>729</v>
      </c>
      <c r="E855" s="160">
        <v>2100</v>
      </c>
      <c r="F855" s="20"/>
      <c r="G855" s="289"/>
      <c r="H855" s="160">
        <f t="shared" si="272"/>
        <v>2100</v>
      </c>
      <c r="I855" s="213"/>
      <c r="J855" s="161"/>
      <c r="K855" s="161"/>
      <c r="L855" s="210"/>
      <c r="M855" s="210">
        <v>1357.46</v>
      </c>
      <c r="N855" s="404">
        <v>1700</v>
      </c>
      <c r="O855" s="246"/>
      <c r="P855" s="246">
        <f t="shared" si="271"/>
        <v>1700</v>
      </c>
      <c r="Q855" s="174"/>
      <c r="R855" s="173"/>
      <c r="S855" s="158"/>
      <c r="T855" s="158"/>
      <c r="U855" s="158"/>
      <c r="V855" s="158"/>
      <c r="W855" s="158"/>
    </row>
    <row r="856" spans="1:23" ht="14.1" customHeight="1" x14ac:dyDescent="0.25">
      <c r="A856" s="105"/>
      <c r="B856" s="45"/>
      <c r="C856" s="46" t="s">
        <v>279</v>
      </c>
      <c r="D856" s="20">
        <v>9419</v>
      </c>
      <c r="E856" s="160">
        <v>5000</v>
      </c>
      <c r="F856" s="20"/>
      <c r="G856" s="289"/>
      <c r="H856" s="160">
        <f t="shared" si="272"/>
        <v>5000</v>
      </c>
      <c r="I856" s="213"/>
      <c r="J856" s="161"/>
      <c r="K856" s="161"/>
      <c r="L856" s="210"/>
      <c r="M856" s="210">
        <v>5226.7</v>
      </c>
      <c r="N856" s="404">
        <v>6700</v>
      </c>
      <c r="O856" s="246"/>
      <c r="P856" s="246">
        <f t="shared" si="271"/>
        <v>6700</v>
      </c>
      <c r="Q856" s="174"/>
      <c r="R856" s="173"/>
      <c r="S856" s="158"/>
      <c r="T856" s="158"/>
      <c r="U856" s="158"/>
      <c r="V856" s="158"/>
      <c r="W856" s="158"/>
    </row>
    <row r="857" spans="1:23" ht="14.1" customHeight="1" x14ac:dyDescent="0.25">
      <c r="A857" s="105"/>
      <c r="B857" s="45"/>
      <c r="C857" s="46" t="s">
        <v>280</v>
      </c>
      <c r="D857" s="20">
        <v>1813</v>
      </c>
      <c r="E857" s="160">
        <v>5000</v>
      </c>
      <c r="F857" s="20"/>
      <c r="G857" s="289"/>
      <c r="H857" s="160">
        <f t="shared" si="272"/>
        <v>5000</v>
      </c>
      <c r="I857" s="213"/>
      <c r="J857" s="161"/>
      <c r="K857" s="161"/>
      <c r="L857" s="210"/>
      <c r="M857" s="210">
        <v>6804</v>
      </c>
      <c r="N857" s="404">
        <v>8000</v>
      </c>
      <c r="O857" s="246"/>
      <c r="P857" s="246">
        <f t="shared" si="271"/>
        <v>8000</v>
      </c>
      <c r="Q857" s="174"/>
      <c r="R857" s="173"/>
      <c r="S857" s="158"/>
      <c r="T857" s="158"/>
      <c r="U857" s="158"/>
      <c r="V857" s="158"/>
      <c r="W857" s="158"/>
    </row>
    <row r="858" spans="1:23" ht="14.1" customHeight="1" x14ac:dyDescent="0.25">
      <c r="A858" s="105"/>
      <c r="B858" s="45"/>
      <c r="C858" s="46" t="s">
        <v>412</v>
      </c>
      <c r="D858" s="20">
        <v>473</v>
      </c>
      <c r="E858" s="160">
        <v>350</v>
      </c>
      <c r="F858" s="20"/>
      <c r="G858" s="289"/>
      <c r="H858" s="160">
        <f t="shared" si="272"/>
        <v>350</v>
      </c>
      <c r="I858" s="213"/>
      <c r="J858" s="161"/>
      <c r="K858" s="161"/>
      <c r="L858" s="210"/>
      <c r="M858" s="210">
        <v>1452</v>
      </c>
      <c r="N858" s="404">
        <v>1910</v>
      </c>
      <c r="O858" s="246"/>
      <c r="P858" s="246">
        <f t="shared" si="271"/>
        <v>1910</v>
      </c>
      <c r="Q858" s="174"/>
      <c r="R858" s="173"/>
      <c r="S858" s="158"/>
      <c r="T858" s="158"/>
      <c r="U858" s="158"/>
      <c r="V858" s="158"/>
      <c r="W858" s="158"/>
    </row>
    <row r="859" spans="1:23" ht="14.1" customHeight="1" x14ac:dyDescent="0.25">
      <c r="A859" s="105"/>
      <c r="B859" s="45"/>
      <c r="C859" s="46" t="s">
        <v>413</v>
      </c>
      <c r="D859" s="20"/>
      <c r="E859" s="160">
        <v>600</v>
      </c>
      <c r="F859" s="20"/>
      <c r="G859" s="289"/>
      <c r="H859" s="160">
        <f t="shared" si="272"/>
        <v>600</v>
      </c>
      <c r="I859" s="213"/>
      <c r="J859" s="161"/>
      <c r="K859" s="161"/>
      <c r="L859" s="210"/>
      <c r="M859" s="210"/>
      <c r="N859" s="404"/>
      <c r="O859" s="246"/>
      <c r="P859" s="246">
        <f t="shared" si="271"/>
        <v>0</v>
      </c>
      <c r="Q859" s="174"/>
      <c r="R859" s="173"/>
      <c r="S859" s="158"/>
      <c r="T859" s="158"/>
      <c r="U859" s="158"/>
      <c r="V859" s="158"/>
      <c r="W859" s="158"/>
    </row>
    <row r="860" spans="1:23" ht="14.1" customHeight="1" x14ac:dyDescent="0.25">
      <c r="A860" s="105"/>
      <c r="B860" s="45"/>
      <c r="C860" s="46" t="s">
        <v>282</v>
      </c>
      <c r="D860" s="20">
        <v>59076</v>
      </c>
      <c r="E860" s="160">
        <v>177231</v>
      </c>
      <c r="F860" s="20"/>
      <c r="G860" s="289"/>
      <c r="H860" s="160"/>
      <c r="I860" s="213">
        <v>-177231</v>
      </c>
      <c r="J860" s="161">
        <v>24666</v>
      </c>
      <c r="K860" s="161"/>
      <c r="L860" s="210"/>
      <c r="M860" s="210">
        <v>22610</v>
      </c>
      <c r="N860" s="404">
        <v>24700</v>
      </c>
      <c r="O860" s="246"/>
      <c r="P860" s="246">
        <f t="shared" si="271"/>
        <v>24700</v>
      </c>
      <c r="Q860" s="174"/>
      <c r="R860" s="173"/>
      <c r="S860" s="158"/>
      <c r="T860" s="158"/>
      <c r="U860" s="158"/>
      <c r="V860" s="158"/>
      <c r="W860" s="158"/>
    </row>
    <row r="861" spans="1:23" ht="14.1" customHeight="1" x14ac:dyDescent="0.25">
      <c r="A861" s="105"/>
      <c r="B861" s="45"/>
      <c r="C861" s="46" t="s">
        <v>419</v>
      </c>
      <c r="D861" s="20"/>
      <c r="E861" s="160">
        <v>100</v>
      </c>
      <c r="F861" s="20"/>
      <c r="G861" s="289"/>
      <c r="H861" s="160">
        <f t="shared" si="272"/>
        <v>100</v>
      </c>
      <c r="I861" s="213"/>
      <c r="J861" s="161"/>
      <c r="K861" s="161"/>
      <c r="L861" s="210"/>
      <c r="M861" s="210"/>
      <c r="N861" s="404"/>
      <c r="O861" s="246"/>
      <c r="P861" s="246">
        <f t="shared" si="271"/>
        <v>0</v>
      </c>
      <c r="Q861" s="174"/>
      <c r="R861" s="173"/>
      <c r="S861" s="158"/>
      <c r="T861" s="158"/>
      <c r="U861" s="158"/>
      <c r="V861" s="158"/>
      <c r="W861" s="158"/>
    </row>
    <row r="862" spans="1:23" ht="14.1" customHeight="1" x14ac:dyDescent="0.25">
      <c r="A862" s="105"/>
      <c r="B862" s="45">
        <v>5513</v>
      </c>
      <c r="C862" s="46" t="s">
        <v>421</v>
      </c>
      <c r="D862" s="20">
        <v>75</v>
      </c>
      <c r="E862" s="160">
        <v>2000</v>
      </c>
      <c r="F862" s="20"/>
      <c r="G862" s="289"/>
      <c r="H862" s="160">
        <f t="shared" si="272"/>
        <v>2000</v>
      </c>
      <c r="I862" s="213"/>
      <c r="J862" s="161">
        <v>-2000</v>
      </c>
      <c r="K862" s="161"/>
      <c r="L862" s="161"/>
      <c r="M862" s="161"/>
      <c r="N862" s="384"/>
      <c r="O862" s="229"/>
      <c r="P862" s="229">
        <f t="shared" si="271"/>
        <v>0</v>
      </c>
      <c r="Q862" s="174"/>
      <c r="R862" s="173"/>
      <c r="S862" s="158"/>
      <c r="T862" s="158"/>
      <c r="U862" s="158"/>
      <c r="V862" s="158"/>
      <c r="W862" s="158"/>
    </row>
    <row r="863" spans="1:23" ht="14.1" customHeight="1" x14ac:dyDescent="0.25">
      <c r="A863" s="105"/>
      <c r="B863" s="45">
        <v>5514</v>
      </c>
      <c r="C863" s="46" t="s">
        <v>422</v>
      </c>
      <c r="D863" s="20">
        <v>21154</v>
      </c>
      <c r="E863" s="160">
        <v>500</v>
      </c>
      <c r="F863" s="20"/>
      <c r="G863" s="289"/>
      <c r="H863" s="160">
        <f t="shared" si="272"/>
        <v>500</v>
      </c>
      <c r="I863" s="213"/>
      <c r="J863" s="161"/>
      <c r="K863" s="161"/>
      <c r="L863" s="161">
        <v>1900</v>
      </c>
      <c r="M863" s="161">
        <v>1844.35</v>
      </c>
      <c r="N863" s="384">
        <v>2000</v>
      </c>
      <c r="O863" s="229"/>
      <c r="P863" s="229">
        <f t="shared" si="271"/>
        <v>2000</v>
      </c>
      <c r="Q863" s="174"/>
      <c r="R863" s="173"/>
      <c r="S863" s="158"/>
      <c r="T863" s="158"/>
      <c r="U863" s="158"/>
      <c r="V863" s="158"/>
      <c r="W863" s="158"/>
    </row>
    <row r="864" spans="1:23" ht="14.1" customHeight="1" x14ac:dyDescent="0.25">
      <c r="A864" s="105"/>
      <c r="B864" s="45">
        <v>5515</v>
      </c>
      <c r="C864" s="46" t="s">
        <v>423</v>
      </c>
      <c r="D864" s="20">
        <v>22923</v>
      </c>
      <c r="E864" s="160">
        <v>2000</v>
      </c>
      <c r="F864" s="20"/>
      <c r="G864" s="289"/>
      <c r="H864" s="160">
        <f t="shared" si="272"/>
        <v>2000</v>
      </c>
      <c r="I864" s="213"/>
      <c r="J864" s="161"/>
      <c r="K864" s="161"/>
      <c r="L864" s="161">
        <v>2000</v>
      </c>
      <c r="M864" s="161">
        <v>1524.8</v>
      </c>
      <c r="N864" s="384">
        <v>2000</v>
      </c>
      <c r="O864" s="229"/>
      <c r="P864" s="229">
        <f t="shared" si="271"/>
        <v>2000</v>
      </c>
      <c r="Q864" s="174"/>
      <c r="R864" s="173"/>
      <c r="S864" s="158"/>
      <c r="T864" s="158"/>
      <c r="U864" s="158"/>
      <c r="V864" s="158"/>
      <c r="W864" s="158"/>
    </row>
    <row r="865" spans="1:23" ht="14.1" customHeight="1" x14ac:dyDescent="0.25">
      <c r="A865" s="105"/>
      <c r="B865" s="45">
        <v>5516</v>
      </c>
      <c r="C865" s="46" t="s">
        <v>404</v>
      </c>
      <c r="D865" s="20"/>
      <c r="E865" s="160">
        <v>4000</v>
      </c>
      <c r="F865" s="20"/>
      <c r="G865" s="289"/>
      <c r="H865" s="160">
        <f t="shared" si="272"/>
        <v>4000</v>
      </c>
      <c r="I865" s="213"/>
      <c r="J865" s="161"/>
      <c r="K865" s="161"/>
      <c r="L865" s="161">
        <v>2300</v>
      </c>
      <c r="M865" s="161">
        <v>458.4</v>
      </c>
      <c r="N865" s="384">
        <v>1000</v>
      </c>
      <c r="O865" s="229"/>
      <c r="P865" s="229">
        <f t="shared" si="271"/>
        <v>1000</v>
      </c>
      <c r="Q865" s="174"/>
      <c r="R865" s="173"/>
      <c r="S865" s="158"/>
      <c r="T865" s="158"/>
      <c r="U865" s="158"/>
      <c r="V865" s="158"/>
      <c r="W865" s="158"/>
    </row>
    <row r="866" spans="1:23" ht="14.1" customHeight="1" x14ac:dyDescent="0.25">
      <c r="A866" s="105"/>
      <c r="B866" s="45">
        <v>5521</v>
      </c>
      <c r="C866" s="46" t="s">
        <v>315</v>
      </c>
      <c r="D866" s="20">
        <v>19977</v>
      </c>
      <c r="E866" s="160">
        <v>77000</v>
      </c>
      <c r="F866" s="20"/>
      <c r="G866" s="289"/>
      <c r="H866" s="160">
        <f t="shared" si="272"/>
        <v>77000</v>
      </c>
      <c r="I866" s="213"/>
      <c r="J866" s="161">
        <v>-20000</v>
      </c>
      <c r="K866" s="161"/>
      <c r="L866" s="161">
        <v>57000</v>
      </c>
      <c r="M866" s="161">
        <v>45650.25</v>
      </c>
      <c r="N866" s="384">
        <v>88200</v>
      </c>
      <c r="O866" s="229"/>
      <c r="P866" s="229">
        <f t="shared" si="271"/>
        <v>88200</v>
      </c>
      <c r="Q866" s="174"/>
      <c r="R866" s="173"/>
      <c r="S866" s="158"/>
      <c r="T866" s="158"/>
      <c r="U866" s="158"/>
      <c r="V866" s="158"/>
      <c r="W866" s="158"/>
    </row>
    <row r="867" spans="1:23" ht="14.1" customHeight="1" x14ac:dyDescent="0.25">
      <c r="A867" s="105"/>
      <c r="B867" s="45">
        <v>5522</v>
      </c>
      <c r="C867" s="46" t="s">
        <v>184</v>
      </c>
      <c r="D867" s="20">
        <v>311</v>
      </c>
      <c r="E867" s="160">
        <v>2000</v>
      </c>
      <c r="F867" s="20"/>
      <c r="G867" s="289"/>
      <c r="H867" s="160">
        <f t="shared" si="272"/>
        <v>2000</v>
      </c>
      <c r="I867" s="213"/>
      <c r="J867" s="161">
        <v>2025</v>
      </c>
      <c r="K867" s="161"/>
      <c r="L867" s="161">
        <v>2300</v>
      </c>
      <c r="M867" s="161">
        <v>2252.2800000000002</v>
      </c>
      <c r="N867" s="384">
        <v>1000</v>
      </c>
      <c r="O867" s="229"/>
      <c r="P867" s="229">
        <f t="shared" si="271"/>
        <v>1000</v>
      </c>
      <c r="Q867" s="174"/>
      <c r="R867" s="173"/>
      <c r="S867" s="158"/>
      <c r="T867" s="158"/>
      <c r="U867" s="158"/>
      <c r="V867" s="158"/>
      <c r="W867" s="158"/>
    </row>
    <row r="868" spans="1:23" ht="14.1" customHeight="1" x14ac:dyDescent="0.25">
      <c r="A868" s="105"/>
      <c r="B868" s="45">
        <v>5524</v>
      </c>
      <c r="C868" s="46" t="s">
        <v>408</v>
      </c>
      <c r="D868" s="20">
        <v>15534</v>
      </c>
      <c r="E868" s="160">
        <v>22500</v>
      </c>
      <c r="F868" s="20"/>
      <c r="G868" s="289"/>
      <c r="H868" s="160">
        <f t="shared" si="272"/>
        <v>22500</v>
      </c>
      <c r="I868" s="213"/>
      <c r="J868" s="161">
        <v>-15000</v>
      </c>
      <c r="K868" s="161"/>
      <c r="L868" s="161">
        <v>9525</v>
      </c>
      <c r="M868" s="161">
        <v>7507.11</v>
      </c>
      <c r="N868" s="384">
        <v>24220</v>
      </c>
      <c r="O868" s="229">
        <v>-12000</v>
      </c>
      <c r="P868" s="229">
        <f t="shared" si="271"/>
        <v>12220</v>
      </c>
      <c r="Q868" s="174"/>
      <c r="R868" s="173"/>
      <c r="S868" s="158"/>
      <c r="T868" s="158"/>
      <c r="U868" s="158"/>
      <c r="V868" s="158"/>
      <c r="W868" s="158"/>
    </row>
    <row r="869" spans="1:23" ht="14.1" customHeight="1" x14ac:dyDescent="0.25">
      <c r="A869" s="105"/>
      <c r="B869" s="45">
        <v>5525</v>
      </c>
      <c r="C869" s="46" t="s">
        <v>186</v>
      </c>
      <c r="D869" s="20">
        <v>609</v>
      </c>
      <c r="E869" s="160">
        <v>1000</v>
      </c>
      <c r="F869" s="20"/>
      <c r="G869" s="289"/>
      <c r="H869" s="160">
        <f t="shared" si="272"/>
        <v>1000</v>
      </c>
      <c r="I869" s="213"/>
      <c r="J869" s="161">
        <v>-700</v>
      </c>
      <c r="K869" s="161"/>
      <c r="L869" s="161">
        <v>300</v>
      </c>
      <c r="M869" s="161">
        <v>82.93</v>
      </c>
      <c r="N869" s="384">
        <v>1000</v>
      </c>
      <c r="O869" s="229"/>
      <c r="P869" s="229">
        <f t="shared" si="271"/>
        <v>1000</v>
      </c>
      <c r="Q869" s="174"/>
      <c r="R869" s="173"/>
      <c r="S869" s="158"/>
      <c r="T869" s="158"/>
      <c r="U869" s="158"/>
      <c r="V869" s="158"/>
      <c r="W869" s="158"/>
    </row>
    <row r="870" spans="1:23" ht="14.1" customHeight="1" x14ac:dyDescent="0.25">
      <c r="A870" s="44"/>
      <c r="B870" s="45">
        <v>5540</v>
      </c>
      <c r="C870" s="46" t="s">
        <v>159</v>
      </c>
      <c r="D870" s="20">
        <v>7943</v>
      </c>
      <c r="E870" s="160">
        <v>1000</v>
      </c>
      <c r="F870" s="20"/>
      <c r="G870" s="289"/>
      <c r="H870" s="160">
        <f t="shared" si="272"/>
        <v>1000</v>
      </c>
      <c r="I870" s="213"/>
      <c r="J870" s="161">
        <v>-300</v>
      </c>
      <c r="K870" s="161"/>
      <c r="L870" s="161">
        <v>700</v>
      </c>
      <c r="M870" s="161">
        <v>327.79</v>
      </c>
      <c r="N870" s="384">
        <v>2200</v>
      </c>
      <c r="O870" s="229"/>
      <c r="P870" s="229">
        <f t="shared" si="271"/>
        <v>2200</v>
      </c>
      <c r="Q870" s="174"/>
      <c r="R870" s="173"/>
      <c r="S870" s="158"/>
      <c r="T870" s="158"/>
      <c r="U870" s="158"/>
      <c r="V870" s="158"/>
      <c r="W870" s="158"/>
    </row>
    <row r="871" spans="1:23" ht="14.1" customHeight="1" x14ac:dyDescent="0.25">
      <c r="A871" s="69" t="s">
        <v>426</v>
      </c>
      <c r="B871" s="70"/>
      <c r="C871" s="71" t="s">
        <v>427</v>
      </c>
      <c r="D871" s="81">
        <f>+D872</f>
        <v>264609</v>
      </c>
      <c r="E871" s="81">
        <f>+E872</f>
        <v>245000</v>
      </c>
      <c r="F871" s="81">
        <f t="shared" ref="F871:I871" si="277">+F872</f>
        <v>0</v>
      </c>
      <c r="G871" s="77">
        <f t="shared" si="277"/>
        <v>0</v>
      </c>
      <c r="H871" s="81">
        <f t="shared" si="277"/>
        <v>245000</v>
      </c>
      <c r="I871" s="254">
        <f t="shared" si="277"/>
        <v>0</v>
      </c>
      <c r="J871" s="77"/>
      <c r="K871" s="77">
        <f>+K872</f>
        <v>1500</v>
      </c>
      <c r="L871" s="77">
        <f>+L872</f>
        <v>246500</v>
      </c>
      <c r="M871" s="77">
        <f>+M872</f>
        <v>226557</v>
      </c>
      <c r="N871" s="374">
        <f>+N872</f>
        <v>260000</v>
      </c>
      <c r="O871" s="80">
        <f>+O872</f>
        <v>0</v>
      </c>
      <c r="P871" s="80">
        <f>+O871+N871</f>
        <v>260000</v>
      </c>
      <c r="Q871" s="361"/>
      <c r="R871" s="173"/>
      <c r="S871" s="158"/>
      <c r="T871" s="158"/>
      <c r="U871" s="158"/>
      <c r="V871" s="158"/>
      <c r="W871" s="158"/>
    </row>
    <row r="872" spans="1:23" ht="14.1" customHeight="1" x14ac:dyDescent="0.25">
      <c r="A872" s="44"/>
      <c r="B872" s="45" t="s">
        <v>407</v>
      </c>
      <c r="C872" s="46" t="s">
        <v>293</v>
      </c>
      <c r="D872" s="20">
        <v>264609</v>
      </c>
      <c r="E872" s="160">
        <v>245000</v>
      </c>
      <c r="F872" s="20"/>
      <c r="G872" s="289"/>
      <c r="H872" s="160">
        <f t="shared" ref="H872:H924" si="278">E872+I872</f>
        <v>245000</v>
      </c>
      <c r="I872" s="213"/>
      <c r="J872" s="161"/>
      <c r="K872" s="161">
        <v>1500</v>
      </c>
      <c r="L872" s="161">
        <v>246500</v>
      </c>
      <c r="M872" s="161">
        <v>226557</v>
      </c>
      <c r="N872" s="375">
        <v>260000</v>
      </c>
      <c r="O872" s="79">
        <v>0</v>
      </c>
      <c r="P872" s="79">
        <v>260000</v>
      </c>
      <c r="Q872" s="174"/>
      <c r="R872" s="173"/>
      <c r="S872" s="158"/>
      <c r="T872" s="158"/>
      <c r="U872" s="158"/>
      <c r="V872" s="158"/>
      <c r="W872" s="158"/>
    </row>
    <row r="873" spans="1:23" ht="14.1" customHeight="1" x14ac:dyDescent="0.25">
      <c r="A873" s="69" t="s">
        <v>428</v>
      </c>
      <c r="B873" s="70"/>
      <c r="C873" s="71" t="s">
        <v>429</v>
      </c>
      <c r="D873" s="81">
        <f>+D874+D875</f>
        <v>497629</v>
      </c>
      <c r="E873" s="81">
        <f>+E874+E875</f>
        <v>556465</v>
      </c>
      <c r="F873" s="81">
        <f t="shared" ref="F873:I873" si="279">+F874+F875</f>
        <v>0</v>
      </c>
      <c r="G873" s="77">
        <f t="shared" si="279"/>
        <v>0</v>
      </c>
      <c r="H873" s="81">
        <f t="shared" si="279"/>
        <v>559901</v>
      </c>
      <c r="I873" s="254">
        <f t="shared" si="279"/>
        <v>3436</v>
      </c>
      <c r="J873" s="77">
        <f>+J874+J875</f>
        <v>-20000</v>
      </c>
      <c r="K873" s="77">
        <f t="shared" ref="K873:M873" si="280">+K874+K875</f>
        <v>0</v>
      </c>
      <c r="L873" s="77">
        <f t="shared" si="280"/>
        <v>539901</v>
      </c>
      <c r="M873" s="77">
        <f t="shared" si="280"/>
        <v>452403.49</v>
      </c>
      <c r="N873" s="374">
        <f>+N874+N875</f>
        <v>577080</v>
      </c>
      <c r="O873" s="80">
        <f>+O874+O875</f>
        <v>0</v>
      </c>
      <c r="P873" s="80">
        <f>+O873+N873</f>
        <v>577080</v>
      </c>
      <c r="Q873" s="174"/>
      <c r="R873" s="173"/>
      <c r="S873" s="158"/>
      <c r="T873" s="158"/>
      <c r="U873" s="158"/>
      <c r="V873" s="158"/>
      <c r="W873" s="158"/>
    </row>
    <row r="874" spans="1:23" ht="14.1" customHeight="1" x14ac:dyDescent="0.25">
      <c r="A874" s="44"/>
      <c r="B874" s="51" t="s">
        <v>147</v>
      </c>
      <c r="C874" s="52" t="s">
        <v>148</v>
      </c>
      <c r="D874" s="19">
        <v>425325</v>
      </c>
      <c r="E874" s="156">
        <v>472865</v>
      </c>
      <c r="F874" s="21"/>
      <c r="G874" s="289"/>
      <c r="H874" s="160">
        <f t="shared" si="278"/>
        <v>476301</v>
      </c>
      <c r="I874" s="211">
        <v>3436</v>
      </c>
      <c r="J874" s="190">
        <v>-15000</v>
      </c>
      <c r="K874" s="190"/>
      <c r="L874" s="190">
        <v>461301</v>
      </c>
      <c r="M874" s="190">
        <v>400544.47</v>
      </c>
      <c r="N874" s="372">
        <v>467230</v>
      </c>
      <c r="O874" s="78">
        <v>0</v>
      </c>
      <c r="P874" s="227">
        <f t="shared" ref="P874:P895" si="281">+O874+N874</f>
        <v>467230</v>
      </c>
      <c r="Q874" s="174"/>
      <c r="R874" s="173"/>
      <c r="S874" s="158"/>
      <c r="T874" s="158"/>
      <c r="U874" s="158"/>
      <c r="V874" s="158"/>
      <c r="W874" s="158"/>
    </row>
    <row r="875" spans="1:23" ht="14.1" customHeight="1" x14ac:dyDescent="0.25">
      <c r="A875" s="44"/>
      <c r="B875" s="51" t="s">
        <v>149</v>
      </c>
      <c r="C875" s="52" t="s">
        <v>150</v>
      </c>
      <c r="D875" s="21">
        <f>+D876+D877+D878+D888+D889+D890+D891+D892+D893+D894+D895</f>
        <v>72304</v>
      </c>
      <c r="E875" s="156">
        <f>+E876+E877+E878+E888+E889+E890+E891+E892+E893+E894+E895</f>
        <v>83600</v>
      </c>
      <c r="F875" s="21">
        <f>+F876+F877+F878+F888+F889+F890+F891+F892+F893+F894+F895</f>
        <v>0</v>
      </c>
      <c r="G875" s="289"/>
      <c r="H875" s="160">
        <f t="shared" si="278"/>
        <v>83600</v>
      </c>
      <c r="I875" s="211"/>
      <c r="J875" s="190">
        <f>+J876+J877+J878+J888+J889+J890+J891+J892+J893+J894+J895</f>
        <v>-5000</v>
      </c>
      <c r="K875" s="190">
        <f t="shared" ref="K875:M875" si="282">+K876+K877+K878+K888+K889+K890+K891+K892+K893+K894+K895</f>
        <v>0</v>
      </c>
      <c r="L875" s="190">
        <f t="shared" si="282"/>
        <v>78600</v>
      </c>
      <c r="M875" s="190">
        <f t="shared" si="282"/>
        <v>51859.020000000004</v>
      </c>
      <c r="N875" s="376">
        <f>+N876+N877+N878+N888+N889+N890+N891+N892+N893+N894+N895</f>
        <v>109850</v>
      </c>
      <c r="O875" s="227">
        <f>+O876+O877+O878+O888+O889+O890+O891+O892+O893+O894+O895</f>
        <v>0</v>
      </c>
      <c r="P875" s="227">
        <f t="shared" si="281"/>
        <v>109850</v>
      </c>
      <c r="Q875" s="174"/>
      <c r="R875" s="173"/>
      <c r="S875" s="158"/>
      <c r="T875" s="158"/>
      <c r="U875" s="158"/>
      <c r="V875" s="158"/>
      <c r="W875" s="158"/>
    </row>
    <row r="876" spans="1:23" ht="14.1" customHeight="1" x14ac:dyDescent="0.25">
      <c r="A876" s="44"/>
      <c r="B876" s="45">
        <v>5500</v>
      </c>
      <c r="C876" s="46" t="s">
        <v>225</v>
      </c>
      <c r="D876" s="20">
        <v>1125</v>
      </c>
      <c r="E876" s="160">
        <v>2100</v>
      </c>
      <c r="F876" s="20"/>
      <c r="G876" s="289"/>
      <c r="H876" s="160">
        <f t="shared" si="278"/>
        <v>2100</v>
      </c>
      <c r="I876" s="213"/>
      <c r="J876" s="161"/>
      <c r="K876" s="161"/>
      <c r="L876" s="161">
        <v>2100</v>
      </c>
      <c r="M876" s="161">
        <v>1222</v>
      </c>
      <c r="N876" s="375">
        <v>2000</v>
      </c>
      <c r="O876" s="79"/>
      <c r="P876" s="229">
        <f t="shared" si="281"/>
        <v>2000</v>
      </c>
      <c r="Q876" s="174"/>
      <c r="R876" s="173"/>
      <c r="S876" s="158"/>
      <c r="T876" s="158"/>
      <c r="U876" s="158"/>
      <c r="V876" s="158"/>
      <c r="W876" s="158"/>
    </row>
    <row r="877" spans="1:23" ht="14.1" customHeight="1" x14ac:dyDescent="0.25">
      <c r="A877" s="44"/>
      <c r="B877" s="45">
        <v>5504</v>
      </c>
      <c r="C877" s="46" t="s">
        <v>165</v>
      </c>
      <c r="D877" s="20">
        <v>2082</v>
      </c>
      <c r="E877" s="160">
        <v>2800</v>
      </c>
      <c r="F877" s="20"/>
      <c r="G877" s="289"/>
      <c r="H877" s="160">
        <f t="shared" si="278"/>
        <v>2800</v>
      </c>
      <c r="I877" s="213"/>
      <c r="J877" s="161"/>
      <c r="K877" s="161"/>
      <c r="L877" s="161">
        <v>2800</v>
      </c>
      <c r="M877" s="161">
        <v>711</v>
      </c>
      <c r="N877" s="375">
        <v>2800</v>
      </c>
      <c r="O877" s="79"/>
      <c r="P877" s="229">
        <f t="shared" si="281"/>
        <v>2800</v>
      </c>
      <c r="Q877" s="174"/>
      <c r="R877" s="173"/>
      <c r="S877" s="158"/>
      <c r="T877" s="158"/>
      <c r="U877" s="158"/>
      <c r="V877" s="158"/>
      <c r="W877" s="158"/>
    </row>
    <row r="878" spans="1:23" ht="14.1" customHeight="1" x14ac:dyDescent="0.25">
      <c r="A878" s="44"/>
      <c r="B878" s="45">
        <v>5511</v>
      </c>
      <c r="C878" s="46" t="s">
        <v>430</v>
      </c>
      <c r="D878" s="20">
        <f>SUM(D879:D887)</f>
        <v>11153</v>
      </c>
      <c r="E878" s="160">
        <f>SUM(E879:E887)</f>
        <v>22700</v>
      </c>
      <c r="F878" s="20"/>
      <c r="G878" s="289"/>
      <c r="H878" s="160">
        <f t="shared" si="278"/>
        <v>22700</v>
      </c>
      <c r="I878" s="213"/>
      <c r="J878" s="161"/>
      <c r="K878" s="161"/>
      <c r="L878" s="161">
        <v>22700</v>
      </c>
      <c r="M878" s="161">
        <v>7713.75</v>
      </c>
      <c r="N878" s="375">
        <v>55850</v>
      </c>
      <c r="O878" s="79">
        <v>0</v>
      </c>
      <c r="P878" s="229">
        <f t="shared" si="281"/>
        <v>55850</v>
      </c>
      <c r="Q878" s="174"/>
      <c r="R878" s="173"/>
      <c r="S878" s="158"/>
      <c r="T878" s="158"/>
      <c r="U878" s="158"/>
      <c r="V878" s="158"/>
      <c r="W878" s="158"/>
    </row>
    <row r="879" spans="1:23" ht="14.1" customHeight="1" x14ac:dyDescent="0.25">
      <c r="A879" s="44"/>
      <c r="B879" s="45"/>
      <c r="C879" s="46" t="s">
        <v>277</v>
      </c>
      <c r="D879" s="20">
        <v>5559</v>
      </c>
      <c r="E879" s="160">
        <v>5500</v>
      </c>
      <c r="F879" s="20"/>
      <c r="G879" s="289"/>
      <c r="H879" s="160">
        <f t="shared" si="278"/>
        <v>5500</v>
      </c>
      <c r="I879" s="213"/>
      <c r="J879" s="161"/>
      <c r="K879" s="161"/>
      <c r="L879" s="161">
        <v>0</v>
      </c>
      <c r="M879" s="161">
        <v>3452.08</v>
      </c>
      <c r="N879" s="375"/>
      <c r="O879" s="79"/>
      <c r="P879" s="229">
        <f t="shared" si="281"/>
        <v>0</v>
      </c>
      <c r="Q879" s="174"/>
      <c r="R879" s="173"/>
      <c r="S879" s="158"/>
      <c r="T879" s="158"/>
      <c r="U879" s="158"/>
      <c r="V879" s="158"/>
      <c r="W879" s="158"/>
    </row>
    <row r="880" spans="1:23" ht="14.1" customHeight="1" x14ac:dyDescent="0.25">
      <c r="A880" s="44"/>
      <c r="B880" s="45"/>
      <c r="C880" s="46" t="s">
        <v>278</v>
      </c>
      <c r="D880" s="20">
        <v>543</v>
      </c>
      <c r="E880" s="160">
        <v>600</v>
      </c>
      <c r="F880" s="20"/>
      <c r="G880" s="289"/>
      <c r="H880" s="160">
        <f t="shared" si="278"/>
        <v>600</v>
      </c>
      <c r="I880" s="213"/>
      <c r="J880" s="161"/>
      <c r="K880" s="161"/>
      <c r="L880" s="161">
        <v>0</v>
      </c>
      <c r="M880" s="161">
        <v>397.56</v>
      </c>
      <c r="N880" s="375"/>
      <c r="O880" s="79"/>
      <c r="P880" s="229">
        <f t="shared" si="281"/>
        <v>0</v>
      </c>
      <c r="Q880" s="174"/>
      <c r="R880" s="173"/>
      <c r="S880" s="158"/>
      <c r="T880" s="158"/>
      <c r="U880" s="158"/>
      <c r="V880" s="158"/>
      <c r="W880" s="158"/>
    </row>
    <row r="881" spans="1:23" ht="14.1" customHeight="1" x14ac:dyDescent="0.25">
      <c r="A881" s="44"/>
      <c r="B881" s="45"/>
      <c r="C881" s="46" t="s">
        <v>279</v>
      </c>
      <c r="D881" s="20">
        <v>3707</v>
      </c>
      <c r="E881" s="160">
        <v>700</v>
      </c>
      <c r="F881" s="20"/>
      <c r="G881" s="289"/>
      <c r="H881" s="160">
        <f t="shared" si="278"/>
        <v>700</v>
      </c>
      <c r="I881" s="213"/>
      <c r="J881" s="161"/>
      <c r="K881" s="161"/>
      <c r="L881" s="161">
        <v>0</v>
      </c>
      <c r="M881" s="161">
        <v>2707.72</v>
      </c>
      <c r="N881" s="375"/>
      <c r="O881" s="79"/>
      <c r="P881" s="229">
        <f t="shared" si="281"/>
        <v>0</v>
      </c>
      <c r="Q881" s="174"/>
      <c r="R881" s="173"/>
      <c r="S881" s="158"/>
      <c r="T881" s="158"/>
      <c r="U881" s="158"/>
      <c r="V881" s="158"/>
      <c r="W881" s="158"/>
    </row>
    <row r="882" spans="1:23" ht="14.1" customHeight="1" x14ac:dyDescent="0.25">
      <c r="A882" s="44"/>
      <c r="B882" s="45"/>
      <c r="C882" s="46" t="s">
        <v>431</v>
      </c>
      <c r="D882" s="20">
        <v>971</v>
      </c>
      <c r="E882" s="160"/>
      <c r="F882" s="20"/>
      <c r="G882" s="289"/>
      <c r="H882" s="160"/>
      <c r="I882" s="213"/>
      <c r="J882" s="161"/>
      <c r="K882" s="161"/>
      <c r="L882" s="161">
        <v>0</v>
      </c>
      <c r="M882" s="161">
        <v>1096.43</v>
      </c>
      <c r="N882" s="375"/>
      <c r="O882" s="79"/>
      <c r="P882" s="229">
        <f t="shared" si="281"/>
        <v>0</v>
      </c>
      <c r="Q882" s="174"/>
      <c r="R882" s="173"/>
      <c r="S882" s="158"/>
      <c r="T882" s="158"/>
      <c r="U882" s="158"/>
      <c r="V882" s="158"/>
      <c r="W882" s="158"/>
    </row>
    <row r="883" spans="1:23" ht="14.1" customHeight="1" x14ac:dyDescent="0.25">
      <c r="A883" s="44"/>
      <c r="B883" s="45"/>
      <c r="C883" s="46" t="s">
        <v>283</v>
      </c>
      <c r="D883" s="20">
        <v>9</v>
      </c>
      <c r="E883" s="160">
        <v>1500</v>
      </c>
      <c r="F883" s="20"/>
      <c r="G883" s="289"/>
      <c r="H883" s="160">
        <f t="shared" si="278"/>
        <v>1500</v>
      </c>
      <c r="I883" s="213"/>
      <c r="J883" s="161"/>
      <c r="K883" s="161"/>
      <c r="L883" s="161"/>
      <c r="M883" s="161"/>
      <c r="N883" s="375"/>
      <c r="O883" s="79"/>
      <c r="P883" s="229">
        <f t="shared" si="281"/>
        <v>0</v>
      </c>
      <c r="Q883" s="174"/>
      <c r="R883" s="173"/>
      <c r="S883" s="158"/>
      <c r="T883" s="158"/>
      <c r="U883" s="158"/>
      <c r="V883" s="158"/>
      <c r="W883" s="158"/>
    </row>
    <row r="884" spans="1:23" ht="14.1" customHeight="1" x14ac:dyDescent="0.25">
      <c r="A884" s="44"/>
      <c r="B884" s="45"/>
      <c r="C884" s="46" t="s">
        <v>412</v>
      </c>
      <c r="D884" s="20">
        <v>135</v>
      </c>
      <c r="E884" s="160">
        <v>400</v>
      </c>
      <c r="F884" s="20"/>
      <c r="G884" s="289"/>
      <c r="H884" s="160">
        <f t="shared" si="278"/>
        <v>400</v>
      </c>
      <c r="I884" s="213"/>
      <c r="J884" s="161"/>
      <c r="K884" s="161"/>
      <c r="L884" s="161"/>
      <c r="M884" s="161"/>
      <c r="N884" s="375"/>
      <c r="O884" s="79"/>
      <c r="P884" s="229">
        <f t="shared" si="281"/>
        <v>0</v>
      </c>
      <c r="Q884" s="174"/>
      <c r="R884" s="173"/>
      <c r="S884" s="158"/>
      <c r="T884" s="158"/>
      <c r="U884" s="158"/>
      <c r="V884" s="158"/>
      <c r="W884" s="158"/>
    </row>
    <row r="885" spans="1:23" ht="14.1" customHeight="1" x14ac:dyDescent="0.25">
      <c r="A885" s="44"/>
      <c r="B885" s="45"/>
      <c r="C885" s="46" t="s">
        <v>432</v>
      </c>
      <c r="D885" s="20">
        <v>89</v>
      </c>
      <c r="E885" s="160"/>
      <c r="F885" s="20"/>
      <c r="G885" s="289"/>
      <c r="H885" s="160">
        <f t="shared" si="278"/>
        <v>0</v>
      </c>
      <c r="I885" s="213"/>
      <c r="J885" s="161"/>
      <c r="K885" s="161"/>
      <c r="L885" s="161"/>
      <c r="M885" s="161">
        <v>52</v>
      </c>
      <c r="N885" s="375"/>
      <c r="O885" s="79"/>
      <c r="P885" s="229">
        <f t="shared" si="281"/>
        <v>0</v>
      </c>
      <c r="Q885" s="174"/>
      <c r="R885" s="173"/>
      <c r="S885" s="158"/>
      <c r="T885" s="158"/>
      <c r="U885" s="158"/>
      <c r="V885" s="158"/>
      <c r="W885" s="158"/>
    </row>
    <row r="886" spans="1:23" ht="14.1" customHeight="1" x14ac:dyDescent="0.25">
      <c r="A886" s="44"/>
      <c r="B886" s="45"/>
      <c r="C886" s="46" t="s">
        <v>419</v>
      </c>
      <c r="D886" s="20">
        <v>140</v>
      </c>
      <c r="E886" s="160">
        <v>14000</v>
      </c>
      <c r="F886" s="20"/>
      <c r="G886" s="289"/>
      <c r="H886" s="160">
        <f t="shared" si="278"/>
        <v>14000</v>
      </c>
      <c r="I886" s="213"/>
      <c r="J886" s="161"/>
      <c r="K886" s="161"/>
      <c r="L886" s="161"/>
      <c r="M886" s="161">
        <v>8</v>
      </c>
      <c r="N886" s="375"/>
      <c r="O886" s="79"/>
      <c r="P886" s="229">
        <f t="shared" si="281"/>
        <v>0</v>
      </c>
      <c r="Q886" s="174"/>
      <c r="R886" s="173"/>
      <c r="S886" s="158"/>
      <c r="T886" s="158"/>
      <c r="U886" s="158"/>
      <c r="V886" s="158"/>
      <c r="W886" s="158"/>
    </row>
    <row r="887" spans="1:23" ht="14.1" customHeight="1" x14ac:dyDescent="0.25">
      <c r="A887" s="44"/>
      <c r="B887" s="45"/>
      <c r="C887" s="46" t="s">
        <v>420</v>
      </c>
      <c r="D887" s="20">
        <v>0</v>
      </c>
      <c r="E887" s="160">
        <v>0</v>
      </c>
      <c r="F887" s="20"/>
      <c r="G887" s="289"/>
      <c r="H887" s="160">
        <f t="shared" si="278"/>
        <v>0</v>
      </c>
      <c r="I887" s="213"/>
      <c r="J887" s="161"/>
      <c r="K887" s="161"/>
      <c r="L887" s="161"/>
      <c r="M887" s="161"/>
      <c r="N887" s="375"/>
      <c r="O887" s="79"/>
      <c r="P887" s="229">
        <f t="shared" si="281"/>
        <v>0</v>
      </c>
      <c r="Q887" s="174"/>
      <c r="R887" s="173"/>
      <c r="S887" s="158"/>
      <c r="T887" s="158"/>
      <c r="U887" s="158"/>
      <c r="V887" s="158"/>
      <c r="W887" s="158"/>
    </row>
    <row r="888" spans="1:23" ht="14.1" customHeight="1" x14ac:dyDescent="0.25">
      <c r="A888" s="44"/>
      <c r="B888" s="45">
        <v>5513</v>
      </c>
      <c r="C888" s="46" t="s">
        <v>297</v>
      </c>
      <c r="D888" s="20">
        <v>1106</v>
      </c>
      <c r="E888" s="160">
        <v>1200</v>
      </c>
      <c r="F888" s="20"/>
      <c r="G888" s="289"/>
      <c r="H888" s="160">
        <f t="shared" si="278"/>
        <v>1200</v>
      </c>
      <c r="I888" s="213"/>
      <c r="J888" s="161"/>
      <c r="K888" s="161"/>
      <c r="L888" s="161">
        <v>1200</v>
      </c>
      <c r="M888" s="161">
        <v>647</v>
      </c>
      <c r="N888" s="375">
        <v>1200</v>
      </c>
      <c r="O888" s="79"/>
      <c r="P888" s="229">
        <f t="shared" si="281"/>
        <v>1200</v>
      </c>
      <c r="Q888" s="174"/>
      <c r="R888" s="173"/>
      <c r="S888" s="158"/>
      <c r="T888" s="158"/>
      <c r="U888" s="158"/>
      <c r="V888" s="158"/>
      <c r="W888" s="158"/>
    </row>
    <row r="889" spans="1:23" ht="14.1" customHeight="1" x14ac:dyDescent="0.25">
      <c r="A889" s="44"/>
      <c r="B889" s="45">
        <v>5514</v>
      </c>
      <c r="C889" s="46" t="s">
        <v>353</v>
      </c>
      <c r="D889" s="20">
        <v>1948</v>
      </c>
      <c r="E889" s="160">
        <v>1600</v>
      </c>
      <c r="F889" s="20"/>
      <c r="G889" s="289"/>
      <c r="H889" s="160">
        <f t="shared" si="278"/>
        <v>1600</v>
      </c>
      <c r="I889" s="213"/>
      <c r="J889" s="161"/>
      <c r="K889" s="161"/>
      <c r="L889" s="161">
        <v>2600</v>
      </c>
      <c r="M889" s="161">
        <v>3105.22</v>
      </c>
      <c r="N889" s="375">
        <v>2000</v>
      </c>
      <c r="O889" s="79"/>
      <c r="P889" s="229">
        <f t="shared" si="281"/>
        <v>2000</v>
      </c>
      <c r="Q889" s="174"/>
      <c r="R889" s="173"/>
      <c r="S889" s="158"/>
      <c r="T889" s="158"/>
      <c r="U889" s="158"/>
      <c r="V889" s="158"/>
      <c r="W889" s="158"/>
    </row>
    <row r="890" spans="1:23" ht="14.1" customHeight="1" x14ac:dyDescent="0.25">
      <c r="A890" s="44"/>
      <c r="B890" s="45">
        <v>5515</v>
      </c>
      <c r="C890" s="46" t="s">
        <v>354</v>
      </c>
      <c r="D890" s="20">
        <v>9174</v>
      </c>
      <c r="E890" s="160">
        <v>6800</v>
      </c>
      <c r="F890" s="20"/>
      <c r="G890" s="289"/>
      <c r="H890" s="160">
        <f t="shared" si="278"/>
        <v>6800</v>
      </c>
      <c r="I890" s="213"/>
      <c r="J890" s="161"/>
      <c r="K890" s="161"/>
      <c r="L890" s="161">
        <v>6300</v>
      </c>
      <c r="M890" s="161">
        <v>3279.77</v>
      </c>
      <c r="N890" s="375">
        <v>5000</v>
      </c>
      <c r="O890" s="79"/>
      <c r="P890" s="229">
        <f t="shared" si="281"/>
        <v>5000</v>
      </c>
      <c r="Q890" s="174"/>
      <c r="R890" s="173"/>
      <c r="S890" s="158"/>
      <c r="T890" s="158"/>
      <c r="U890" s="158"/>
      <c r="V890" s="158"/>
      <c r="W890" s="158"/>
    </row>
    <row r="891" spans="1:23" ht="14.1" customHeight="1" x14ac:dyDescent="0.25">
      <c r="A891" s="44"/>
      <c r="B891" s="45">
        <v>5521</v>
      </c>
      <c r="C891" s="46" t="s">
        <v>406</v>
      </c>
      <c r="D891" s="20">
        <v>31236</v>
      </c>
      <c r="E891" s="160">
        <v>31000</v>
      </c>
      <c r="F891" s="20"/>
      <c r="G891" s="289"/>
      <c r="H891" s="160">
        <f t="shared" si="278"/>
        <v>31000</v>
      </c>
      <c r="I891" s="213"/>
      <c r="J891" s="161">
        <v>-5000</v>
      </c>
      <c r="K891" s="161"/>
      <c r="L891" s="161">
        <v>26000</v>
      </c>
      <c r="M891" s="161">
        <v>23884.58</v>
      </c>
      <c r="N891" s="388">
        <v>26000</v>
      </c>
      <c r="O891" s="398"/>
      <c r="P891" s="229">
        <f t="shared" si="281"/>
        <v>26000</v>
      </c>
      <c r="Q891" s="174"/>
      <c r="R891" s="173"/>
      <c r="S891" s="158"/>
      <c r="T891" s="158"/>
      <c r="U891" s="158"/>
      <c r="V891" s="158"/>
      <c r="W891" s="158"/>
    </row>
    <row r="892" spans="1:23" ht="14.1" customHeight="1" x14ac:dyDescent="0.25">
      <c r="A892" s="44"/>
      <c r="B892" s="45">
        <v>5522</v>
      </c>
      <c r="C892" s="46" t="s">
        <v>184</v>
      </c>
      <c r="D892" s="20">
        <v>126</v>
      </c>
      <c r="E892" s="160">
        <v>900</v>
      </c>
      <c r="F892" s="20"/>
      <c r="G892" s="289"/>
      <c r="H892" s="160">
        <f t="shared" si="278"/>
        <v>900</v>
      </c>
      <c r="I892" s="213"/>
      <c r="J892" s="161"/>
      <c r="K892" s="161"/>
      <c r="L892" s="161">
        <v>900</v>
      </c>
      <c r="M892" s="161">
        <v>608.26</v>
      </c>
      <c r="N892" s="375">
        <v>700</v>
      </c>
      <c r="O892" s="79"/>
      <c r="P892" s="229">
        <f t="shared" si="281"/>
        <v>700</v>
      </c>
      <c r="Q892" s="174"/>
      <c r="R892" s="173"/>
      <c r="S892" s="158"/>
      <c r="T892" s="158"/>
      <c r="U892" s="158"/>
      <c r="V892" s="158"/>
      <c r="W892" s="158"/>
    </row>
    <row r="893" spans="1:23" ht="14.1" customHeight="1" x14ac:dyDescent="0.25">
      <c r="A893" s="44"/>
      <c r="B893" s="45">
        <v>5524</v>
      </c>
      <c r="C893" s="46" t="s">
        <v>408</v>
      </c>
      <c r="D893" s="20">
        <v>12282</v>
      </c>
      <c r="E893" s="160">
        <v>11500</v>
      </c>
      <c r="F893" s="20"/>
      <c r="G893" s="289"/>
      <c r="H893" s="160">
        <f t="shared" si="278"/>
        <v>11500</v>
      </c>
      <c r="I893" s="213"/>
      <c r="J893" s="161"/>
      <c r="K893" s="161"/>
      <c r="L893" s="161">
        <v>11000</v>
      </c>
      <c r="M893" s="161">
        <v>8743.1</v>
      </c>
      <c r="N893" s="375">
        <v>11500</v>
      </c>
      <c r="O893" s="79"/>
      <c r="P893" s="229">
        <f t="shared" si="281"/>
        <v>11500</v>
      </c>
      <c r="Q893" s="174"/>
      <c r="R893" s="173"/>
      <c r="S893" s="158"/>
      <c r="T893" s="158"/>
      <c r="U893" s="158"/>
      <c r="V893" s="158"/>
      <c r="W893" s="158"/>
    </row>
    <row r="894" spans="1:23" ht="14.1" customHeight="1" x14ac:dyDescent="0.25">
      <c r="A894" s="44"/>
      <c r="B894" s="45">
        <v>5525</v>
      </c>
      <c r="C894" s="46" t="s">
        <v>355</v>
      </c>
      <c r="D894" s="20">
        <v>910</v>
      </c>
      <c r="E894" s="160">
        <v>1600</v>
      </c>
      <c r="F894" s="20"/>
      <c r="G894" s="289"/>
      <c r="H894" s="160">
        <f t="shared" si="278"/>
        <v>1600</v>
      </c>
      <c r="I894" s="213"/>
      <c r="J894" s="161"/>
      <c r="K894" s="161"/>
      <c r="L894" s="161">
        <v>1600</v>
      </c>
      <c r="M894" s="161">
        <v>824.68</v>
      </c>
      <c r="N894" s="375">
        <v>1300</v>
      </c>
      <c r="O894" s="79"/>
      <c r="P894" s="229">
        <f t="shared" si="281"/>
        <v>1300</v>
      </c>
      <c r="Q894" s="174"/>
      <c r="R894" s="173"/>
      <c r="S894" s="158"/>
      <c r="T894" s="158"/>
      <c r="U894" s="158"/>
      <c r="V894" s="158"/>
      <c r="W894" s="158"/>
    </row>
    <row r="895" spans="1:23" ht="14.1" customHeight="1" x14ac:dyDescent="0.25">
      <c r="A895" s="44"/>
      <c r="B895" s="45">
        <v>5540</v>
      </c>
      <c r="C895" s="46" t="s">
        <v>433</v>
      </c>
      <c r="D895" s="20">
        <v>1162</v>
      </c>
      <c r="E895" s="160">
        <v>1400</v>
      </c>
      <c r="F895" s="20"/>
      <c r="G895" s="289"/>
      <c r="H895" s="160">
        <f t="shared" si="278"/>
        <v>1400</v>
      </c>
      <c r="I895" s="213"/>
      <c r="J895" s="161"/>
      <c r="K895" s="161"/>
      <c r="L895" s="161">
        <v>1400</v>
      </c>
      <c r="M895" s="161">
        <v>1119.6600000000001</v>
      </c>
      <c r="N895" s="375">
        <v>1500</v>
      </c>
      <c r="O895" s="79"/>
      <c r="P895" s="229">
        <f t="shared" si="281"/>
        <v>1500</v>
      </c>
      <c r="Q895" s="174"/>
      <c r="R895" s="173"/>
      <c r="S895" s="158"/>
      <c r="T895" s="158"/>
      <c r="U895" s="158"/>
      <c r="V895" s="158"/>
      <c r="W895" s="158"/>
    </row>
    <row r="896" spans="1:23" ht="14.1" customHeight="1" x14ac:dyDescent="0.25">
      <c r="A896" s="69" t="s">
        <v>434</v>
      </c>
      <c r="B896" s="70"/>
      <c r="C896" s="71" t="s">
        <v>435</v>
      </c>
      <c r="D896" s="81">
        <f>+D897+D898</f>
        <v>690919</v>
      </c>
      <c r="E896" s="81">
        <f>+E897+E898</f>
        <v>711257</v>
      </c>
      <c r="F896" s="81">
        <f>+F897+F898</f>
        <v>0</v>
      </c>
      <c r="G896" s="253"/>
      <c r="H896" s="81">
        <f t="shared" si="278"/>
        <v>717457</v>
      </c>
      <c r="I896" s="254">
        <f>+I897+I898</f>
        <v>6200</v>
      </c>
      <c r="J896" s="77">
        <f>+J897+J898</f>
        <v>-30000</v>
      </c>
      <c r="K896" s="77">
        <f t="shared" ref="K896:M896" si="283">+K897+K898</f>
        <v>6795</v>
      </c>
      <c r="L896" s="77">
        <f t="shared" si="283"/>
        <v>694252</v>
      </c>
      <c r="M896" s="77">
        <f t="shared" si="283"/>
        <v>574963.42999999993</v>
      </c>
      <c r="N896" s="374">
        <f>+N897+N898</f>
        <v>564530</v>
      </c>
      <c r="O896" s="80">
        <f>+O897+O898</f>
        <v>227602</v>
      </c>
      <c r="P896" s="80">
        <f>+O896+N896</f>
        <v>792132</v>
      </c>
      <c r="Q896" s="174"/>
      <c r="R896" s="158"/>
      <c r="S896" s="158"/>
      <c r="T896" s="158"/>
      <c r="U896" s="158"/>
      <c r="V896" s="158"/>
      <c r="W896" s="158"/>
    </row>
    <row r="897" spans="1:29" s="2" customFormat="1" ht="14.1" customHeight="1" x14ac:dyDescent="0.25">
      <c r="A897" s="50"/>
      <c r="B897" s="51" t="s">
        <v>147</v>
      </c>
      <c r="C897" s="52" t="s">
        <v>148</v>
      </c>
      <c r="D897" s="19">
        <v>249017</v>
      </c>
      <c r="E897" s="156">
        <v>297207</v>
      </c>
      <c r="F897" s="21"/>
      <c r="G897" s="289"/>
      <c r="H897" s="160">
        <f t="shared" si="278"/>
        <v>303407</v>
      </c>
      <c r="I897" s="211">
        <v>6200</v>
      </c>
      <c r="J897" s="190">
        <v>0</v>
      </c>
      <c r="K897" s="190"/>
      <c r="L897" s="190">
        <v>303407</v>
      </c>
      <c r="M897" s="190">
        <v>259643.81</v>
      </c>
      <c r="N897" s="372">
        <v>271800</v>
      </c>
      <c r="O897" s="78">
        <v>97537</v>
      </c>
      <c r="P897" s="227">
        <f t="shared" ref="P897:P921" si="284">+O897+N897</f>
        <v>369337</v>
      </c>
      <c r="Q897" s="174"/>
      <c r="R897" s="158"/>
      <c r="S897" s="158"/>
      <c r="T897" s="158"/>
      <c r="U897" s="353"/>
      <c r="V897" s="158"/>
      <c r="W897" s="158"/>
      <c r="X897" s="203"/>
      <c r="Y897" s="203"/>
      <c r="Z897" s="203"/>
      <c r="AA897" s="203"/>
      <c r="AB897" s="203"/>
      <c r="AC897" s="203"/>
    </row>
    <row r="898" spans="1:29" s="2" customFormat="1" ht="14.1" customHeight="1" x14ac:dyDescent="0.25">
      <c r="A898" s="50"/>
      <c r="B898" s="51" t="s">
        <v>149</v>
      </c>
      <c r="C898" s="52" t="s">
        <v>150</v>
      </c>
      <c r="D898" s="21">
        <f>+D899+D900+D901+D902+D913+D914+D915+D916+D917+D918+D919+D920+D921</f>
        <v>441902</v>
      </c>
      <c r="E898" s="156">
        <f>+E899+E900+E901+E902+E914+E915+E916+E917+E918+E919+E920+E921</f>
        <v>414050</v>
      </c>
      <c r="F898" s="21"/>
      <c r="G898" s="289"/>
      <c r="H898" s="160">
        <f t="shared" si="278"/>
        <v>414050</v>
      </c>
      <c r="I898" s="211"/>
      <c r="J898" s="190">
        <f>+J899+J900+J901+J902+J913+J914+J915+J916+J917+J918+J919+J920+J921</f>
        <v>-30000</v>
      </c>
      <c r="K898" s="190">
        <f t="shared" ref="K898:M898" si="285">+K899+K900+K901+K902+K913+K914+K915+K916+K917+K918+K919+K920+K921</f>
        <v>6795</v>
      </c>
      <c r="L898" s="190">
        <f t="shared" si="285"/>
        <v>390845</v>
      </c>
      <c r="M898" s="190">
        <f t="shared" si="285"/>
        <v>315319.61999999994</v>
      </c>
      <c r="N898" s="372">
        <f>+N899+N900+N901+N902+N913+N914+N915+N916+N917+N918+N919+N920+N921</f>
        <v>292730</v>
      </c>
      <c r="O898" s="78">
        <f>+O899+O900+O901+O902+O913+O914+O915+O916+O917+O918+O919+O920+O921</f>
        <v>130065</v>
      </c>
      <c r="P898" s="227">
        <f t="shared" si="284"/>
        <v>422795</v>
      </c>
      <c r="Q898" s="173"/>
      <c r="R898" s="158"/>
      <c r="S898" s="158"/>
      <c r="T898" s="158"/>
      <c r="U898" s="158"/>
      <c r="V898" s="158"/>
      <c r="W898" s="158"/>
      <c r="X898" s="203"/>
      <c r="Y898" s="203"/>
      <c r="Z898" s="203"/>
      <c r="AA898" s="203"/>
      <c r="AB898" s="203"/>
      <c r="AC898" s="203"/>
    </row>
    <row r="899" spans="1:29" ht="14.1" customHeight="1" x14ac:dyDescent="0.25">
      <c r="A899" s="44"/>
      <c r="B899" s="45" t="s">
        <v>151</v>
      </c>
      <c r="C899" s="46" t="s">
        <v>162</v>
      </c>
      <c r="D899" s="20">
        <v>5916</v>
      </c>
      <c r="E899" s="160">
        <v>6350</v>
      </c>
      <c r="F899" s="20"/>
      <c r="G899" s="289"/>
      <c r="H899" s="160">
        <f t="shared" si="278"/>
        <v>6350</v>
      </c>
      <c r="I899" s="213"/>
      <c r="J899" s="161"/>
      <c r="K899" s="161"/>
      <c r="L899" s="161">
        <v>6350</v>
      </c>
      <c r="M899" s="161">
        <v>5748</v>
      </c>
      <c r="N899" s="384">
        <v>6730</v>
      </c>
      <c r="O899" s="229"/>
      <c r="P899" s="229">
        <f t="shared" si="284"/>
        <v>6730</v>
      </c>
      <c r="Q899" s="173"/>
      <c r="R899" s="158"/>
    </row>
    <row r="900" spans="1:29" ht="14.1" customHeight="1" x14ac:dyDescent="0.25">
      <c r="A900" s="44"/>
      <c r="B900" s="45">
        <v>5503</v>
      </c>
      <c r="C900" s="46" t="s">
        <v>153</v>
      </c>
      <c r="D900" s="20">
        <v>14427</v>
      </c>
      <c r="E900" s="160">
        <v>500</v>
      </c>
      <c r="F900" s="20"/>
      <c r="G900" s="289"/>
      <c r="H900" s="160">
        <f t="shared" si="278"/>
        <v>500</v>
      </c>
      <c r="I900" s="213"/>
      <c r="J900" s="161"/>
      <c r="K900" s="161"/>
      <c r="L900" s="161">
        <v>500</v>
      </c>
      <c r="M900" s="161"/>
      <c r="N900" s="375">
        <v>500</v>
      </c>
      <c r="O900" s="79"/>
      <c r="P900" s="229">
        <f t="shared" si="284"/>
        <v>500</v>
      </c>
      <c r="Q900" s="173"/>
      <c r="R900" s="158"/>
    </row>
    <row r="901" spans="1:29" ht="14.1" customHeight="1" x14ac:dyDescent="0.25">
      <c r="A901" s="44"/>
      <c r="B901" s="45" t="s">
        <v>154</v>
      </c>
      <c r="C901" s="46" t="s">
        <v>165</v>
      </c>
      <c r="D901" s="20">
        <v>2554</v>
      </c>
      <c r="E901" s="160">
        <v>200</v>
      </c>
      <c r="F901" s="20"/>
      <c r="G901" s="289"/>
      <c r="H901" s="160">
        <f t="shared" si="278"/>
        <v>200</v>
      </c>
      <c r="I901" s="213"/>
      <c r="J901" s="161"/>
      <c r="K901" s="161"/>
      <c r="L901" s="161">
        <v>200</v>
      </c>
      <c r="M901" s="161">
        <v>195</v>
      </c>
      <c r="N901" s="375">
        <v>1000</v>
      </c>
      <c r="O901" s="79"/>
      <c r="P901" s="229">
        <f t="shared" si="284"/>
        <v>1000</v>
      </c>
      <c r="Q901" s="173"/>
      <c r="R901" s="158"/>
    </row>
    <row r="902" spans="1:29" ht="14.1" customHeight="1" x14ac:dyDescent="0.25">
      <c r="A902" s="44"/>
      <c r="B902" s="45" t="s">
        <v>166</v>
      </c>
      <c r="C902" s="46" t="s">
        <v>156</v>
      </c>
      <c r="D902" s="20">
        <f t="shared" ref="D902:E902" si="286">SUM(D903:D912)</f>
        <v>302422</v>
      </c>
      <c r="E902" s="160">
        <f t="shared" si="286"/>
        <v>362000</v>
      </c>
      <c r="F902" s="20"/>
      <c r="G902" s="289"/>
      <c r="H902" s="160">
        <f t="shared" si="278"/>
        <v>362000</v>
      </c>
      <c r="I902" s="213"/>
      <c r="J902" s="161">
        <f>SUM(J903:J912)</f>
        <v>-30000</v>
      </c>
      <c r="K902" s="161">
        <v>-15000</v>
      </c>
      <c r="L902" s="161">
        <v>317000</v>
      </c>
      <c r="M902" s="161">
        <v>263119.61</v>
      </c>
      <c r="N902" s="375">
        <f>+N903+N904+N905+N906+N907+N908+N909+N910+N911+N912</f>
        <v>218500</v>
      </c>
      <c r="O902" s="375">
        <f>+O903+O904+O905+O906+O907+O908+O909+O910+O911+O912</f>
        <v>-32935</v>
      </c>
      <c r="P902" s="229">
        <f t="shared" si="284"/>
        <v>185565</v>
      </c>
      <c r="Q902" s="173"/>
      <c r="R902" s="158"/>
    </row>
    <row r="903" spans="1:29" s="3" customFormat="1" ht="14.1" customHeight="1" x14ac:dyDescent="0.25">
      <c r="A903" s="112"/>
      <c r="B903" s="117"/>
      <c r="C903" s="106" t="s">
        <v>276</v>
      </c>
      <c r="D903" s="107">
        <v>15731</v>
      </c>
      <c r="E903" s="279">
        <v>130000</v>
      </c>
      <c r="F903" s="119"/>
      <c r="G903" s="289"/>
      <c r="H903" s="160">
        <f t="shared" si="278"/>
        <v>130000</v>
      </c>
      <c r="I903" s="317"/>
      <c r="J903" s="212">
        <v>-30000</v>
      </c>
      <c r="K903" s="212"/>
      <c r="L903" s="212">
        <v>0</v>
      </c>
      <c r="M903" s="212">
        <v>13503.16</v>
      </c>
      <c r="N903" s="385">
        <v>130000</v>
      </c>
      <c r="O903" s="395">
        <v>-22935</v>
      </c>
      <c r="P903" s="229">
        <f t="shared" si="284"/>
        <v>107065</v>
      </c>
      <c r="Q903" s="173"/>
      <c r="R903" s="158"/>
      <c r="S903" s="344"/>
      <c r="T903" s="344"/>
      <c r="U903" s="344"/>
      <c r="V903" s="344"/>
      <c r="W903" s="344"/>
      <c r="X903" s="344"/>
      <c r="Y903" s="344"/>
      <c r="Z903" s="344"/>
      <c r="AA903" s="344"/>
      <c r="AB903" s="344"/>
      <c r="AC903" s="344"/>
    </row>
    <row r="904" spans="1:29" s="3" customFormat="1" ht="14.1" customHeight="1" x14ac:dyDescent="0.25">
      <c r="A904" s="112"/>
      <c r="B904" s="117"/>
      <c r="C904" s="106" t="s">
        <v>277</v>
      </c>
      <c r="D904" s="107">
        <v>26336</v>
      </c>
      <c r="E904" s="279">
        <v>15000</v>
      </c>
      <c r="F904" s="119"/>
      <c r="G904" s="289"/>
      <c r="H904" s="160">
        <f t="shared" si="278"/>
        <v>15000</v>
      </c>
      <c r="I904" s="317"/>
      <c r="J904" s="212"/>
      <c r="K904" s="212"/>
      <c r="L904" s="212">
        <v>0</v>
      </c>
      <c r="M904" s="212">
        <v>26826.1</v>
      </c>
      <c r="N904" s="385">
        <v>62000</v>
      </c>
      <c r="O904" s="395"/>
      <c r="P904" s="229">
        <f t="shared" si="284"/>
        <v>62000</v>
      </c>
      <c r="Q904" s="174"/>
      <c r="R904" s="158"/>
      <c r="S904" s="344"/>
      <c r="T904" s="344"/>
      <c r="U904" s="344"/>
      <c r="V904" s="344"/>
      <c r="W904" s="344"/>
      <c r="X904" s="344"/>
      <c r="Y904" s="344"/>
      <c r="Z904" s="344"/>
      <c r="AA904" s="344"/>
      <c r="AB904" s="344"/>
      <c r="AC904" s="344"/>
    </row>
    <row r="905" spans="1:29" s="3" customFormat="1" ht="14.1" customHeight="1" x14ac:dyDescent="0.25">
      <c r="A905" s="112"/>
      <c r="B905" s="117"/>
      <c r="C905" s="106" t="s">
        <v>278</v>
      </c>
      <c r="D905" s="107">
        <v>1921</v>
      </c>
      <c r="E905" s="279">
        <v>2000</v>
      </c>
      <c r="F905" s="119"/>
      <c r="G905" s="289"/>
      <c r="H905" s="160">
        <f t="shared" si="278"/>
        <v>2000</v>
      </c>
      <c r="I905" s="317"/>
      <c r="J905" s="212"/>
      <c r="K905" s="212"/>
      <c r="L905" s="212">
        <v>0</v>
      </c>
      <c r="M905" s="212">
        <v>1927.33</v>
      </c>
      <c r="N905" s="385">
        <v>3000</v>
      </c>
      <c r="O905" s="395"/>
      <c r="P905" s="229">
        <f t="shared" si="284"/>
        <v>3000</v>
      </c>
      <c r="Q905" s="174"/>
      <c r="R905" s="158"/>
      <c r="S905" s="344"/>
      <c r="T905" s="344"/>
      <c r="U905" s="344"/>
      <c r="V905" s="344"/>
      <c r="W905" s="344"/>
      <c r="X905" s="344"/>
      <c r="Y905" s="344"/>
      <c r="Z905" s="344"/>
      <c r="AA905" s="344"/>
      <c r="AB905" s="344"/>
      <c r="AC905" s="344"/>
    </row>
    <row r="906" spans="1:29" s="3" customFormat="1" ht="14.1" customHeight="1" x14ac:dyDescent="0.25">
      <c r="A906" s="112"/>
      <c r="B906" s="117"/>
      <c r="C906" s="106" t="s">
        <v>436</v>
      </c>
      <c r="D906" s="107">
        <v>19628</v>
      </c>
      <c r="E906" s="279">
        <v>4000</v>
      </c>
      <c r="F906" s="119"/>
      <c r="G906" s="289"/>
      <c r="H906" s="160">
        <f t="shared" si="278"/>
        <v>4000</v>
      </c>
      <c r="I906" s="317"/>
      <c r="J906" s="212"/>
      <c r="K906" s="212"/>
      <c r="L906" s="212">
        <v>0</v>
      </c>
      <c r="M906" s="212">
        <v>5767.76</v>
      </c>
      <c r="N906" s="385">
        <v>4000</v>
      </c>
      <c r="O906" s="395"/>
      <c r="P906" s="229">
        <f t="shared" si="284"/>
        <v>4000</v>
      </c>
      <c r="Q906" s="174"/>
      <c r="R906" s="158"/>
      <c r="S906" s="344"/>
      <c r="T906" s="344"/>
      <c r="U906" s="344"/>
      <c r="V906" s="344"/>
      <c r="W906" s="344"/>
      <c r="X906" s="344"/>
      <c r="Y906" s="344"/>
      <c r="Z906" s="344"/>
      <c r="AA906" s="344"/>
      <c r="AB906" s="344"/>
      <c r="AC906" s="344"/>
    </row>
    <row r="907" spans="1:29" s="3" customFormat="1" ht="14.1" customHeight="1" x14ac:dyDescent="0.25">
      <c r="A907" s="112"/>
      <c r="B907" s="117"/>
      <c r="C907" s="106" t="s">
        <v>280</v>
      </c>
      <c r="D907" s="107">
        <v>6291</v>
      </c>
      <c r="E907" s="279">
        <v>3000</v>
      </c>
      <c r="F907" s="119"/>
      <c r="G907" s="289"/>
      <c r="H907" s="160">
        <f t="shared" si="278"/>
        <v>3000</v>
      </c>
      <c r="I907" s="317"/>
      <c r="J907" s="212"/>
      <c r="K907" s="212"/>
      <c r="L907" s="212">
        <v>0</v>
      </c>
      <c r="M907" s="212">
        <v>2981.27</v>
      </c>
      <c r="N907" s="385">
        <v>5000</v>
      </c>
      <c r="O907" s="395"/>
      <c r="P907" s="229">
        <f t="shared" si="284"/>
        <v>5000</v>
      </c>
      <c r="Q907" s="174"/>
      <c r="R907" s="158"/>
      <c r="S907" s="344"/>
      <c r="T907" s="344"/>
      <c r="U907" s="344"/>
      <c r="V907" s="344"/>
      <c r="W907" s="344"/>
      <c r="X907" s="344"/>
      <c r="Y907" s="344"/>
      <c r="Z907" s="344"/>
      <c r="AA907" s="344"/>
      <c r="AB907" s="344"/>
      <c r="AC907" s="344"/>
    </row>
    <row r="908" spans="1:29" s="3" customFormat="1" ht="14.1" customHeight="1" x14ac:dyDescent="0.25">
      <c r="A908" s="112"/>
      <c r="B908" s="117"/>
      <c r="C908" s="106" t="s">
        <v>281</v>
      </c>
      <c r="D908" s="107">
        <v>1571</v>
      </c>
      <c r="E908" s="279">
        <v>1000</v>
      </c>
      <c r="F908" s="119"/>
      <c r="G908" s="289"/>
      <c r="H908" s="160">
        <f t="shared" si="278"/>
        <v>1000</v>
      </c>
      <c r="I908" s="317"/>
      <c r="J908" s="212"/>
      <c r="K908" s="212"/>
      <c r="L908" s="212">
        <v>0</v>
      </c>
      <c r="M908" s="212">
        <v>2631.61</v>
      </c>
      <c r="N908" s="385">
        <v>2500</v>
      </c>
      <c r="O908" s="395"/>
      <c r="P908" s="229">
        <f t="shared" si="284"/>
        <v>2500</v>
      </c>
      <c r="Q908" s="243"/>
      <c r="R908" s="158"/>
      <c r="S908" s="344"/>
      <c r="T908" s="344"/>
      <c r="U908" s="344"/>
      <c r="V908" s="344"/>
      <c r="W908" s="344"/>
      <c r="X908" s="344"/>
      <c r="Y908" s="344"/>
      <c r="Z908" s="344"/>
      <c r="AA908" s="344"/>
      <c r="AB908" s="344"/>
      <c r="AC908" s="344"/>
    </row>
    <row r="909" spans="1:29" s="3" customFormat="1" ht="14.1" customHeight="1" x14ac:dyDescent="0.25">
      <c r="A909" s="112"/>
      <c r="B909" s="117"/>
      <c r="C909" s="106" t="s">
        <v>283</v>
      </c>
      <c r="D909" s="107">
        <v>6181</v>
      </c>
      <c r="E909" s="279">
        <v>5000</v>
      </c>
      <c r="F909" s="175"/>
      <c r="G909" s="289"/>
      <c r="H909" s="160">
        <f t="shared" si="278"/>
        <v>5000</v>
      </c>
      <c r="I909" s="317"/>
      <c r="J909" s="212"/>
      <c r="K909" s="212"/>
      <c r="L909" s="212"/>
      <c r="M909" s="212"/>
      <c r="N909" s="385">
        <v>10000</v>
      </c>
      <c r="O909" s="395">
        <v>-10000</v>
      </c>
      <c r="P909" s="229">
        <f t="shared" si="284"/>
        <v>0</v>
      </c>
      <c r="Q909" s="243"/>
      <c r="R909" s="158"/>
      <c r="S909" s="158"/>
      <c r="T909" s="158"/>
      <c r="U909" s="158"/>
      <c r="V909" s="158"/>
      <c r="W909" s="158"/>
      <c r="X909" s="344"/>
      <c r="Y909" s="344"/>
      <c r="Z909" s="344"/>
      <c r="AA909" s="344"/>
      <c r="AB909" s="344"/>
      <c r="AC909" s="344"/>
    </row>
    <row r="910" spans="1:29" s="3" customFormat="1" ht="14.1" customHeight="1" x14ac:dyDescent="0.25">
      <c r="A910" s="112"/>
      <c r="B910" s="117"/>
      <c r="C910" s="106" t="s">
        <v>284</v>
      </c>
      <c r="D910" s="107">
        <v>783</v>
      </c>
      <c r="E910" s="279">
        <v>1000</v>
      </c>
      <c r="F910" s="119"/>
      <c r="G910" s="289"/>
      <c r="H910" s="160">
        <f t="shared" si="278"/>
        <v>1000</v>
      </c>
      <c r="I910" s="317"/>
      <c r="J910" s="212"/>
      <c r="K910" s="212"/>
      <c r="L910" s="212"/>
      <c r="M910" s="212">
        <v>462</v>
      </c>
      <c r="N910" s="385">
        <v>1000</v>
      </c>
      <c r="O910" s="395"/>
      <c r="P910" s="229">
        <f t="shared" si="284"/>
        <v>1000</v>
      </c>
      <c r="Q910" s="243"/>
      <c r="R910" s="158"/>
      <c r="S910" s="158"/>
      <c r="T910" s="158"/>
      <c r="U910" s="158"/>
      <c r="V910" s="158"/>
      <c r="W910" s="158"/>
      <c r="X910" s="344"/>
      <c r="Y910" s="344"/>
      <c r="Z910" s="344"/>
      <c r="AA910" s="344"/>
      <c r="AB910" s="344"/>
      <c r="AC910" s="344"/>
    </row>
    <row r="911" spans="1:29" s="3" customFormat="1" ht="14.1" customHeight="1" x14ac:dyDescent="0.25">
      <c r="A911" s="112"/>
      <c r="B911" s="117"/>
      <c r="C911" s="106" t="s">
        <v>282</v>
      </c>
      <c r="D911" s="107">
        <v>223476</v>
      </c>
      <c r="E911" s="279">
        <v>200000</v>
      </c>
      <c r="F911" s="119"/>
      <c r="G911" s="289"/>
      <c r="H911" s="160">
        <f t="shared" si="278"/>
        <v>200000</v>
      </c>
      <c r="I911" s="317"/>
      <c r="J911" s="212"/>
      <c r="K911" s="212"/>
      <c r="L911" s="212"/>
      <c r="M911" s="212">
        <v>208405</v>
      </c>
      <c r="N911" s="385"/>
      <c r="O911" s="395"/>
      <c r="P911" s="229">
        <f t="shared" si="284"/>
        <v>0</v>
      </c>
      <c r="Q911" s="413"/>
      <c r="R911" s="158"/>
      <c r="S911" s="158"/>
      <c r="T911" s="158"/>
      <c r="U911" s="158"/>
      <c r="V911" s="158"/>
      <c r="W911" s="158"/>
      <c r="X911" s="344"/>
      <c r="Y911" s="344"/>
      <c r="Z911" s="344"/>
      <c r="AA911" s="344"/>
      <c r="AB911" s="344"/>
      <c r="AC911" s="344"/>
    </row>
    <row r="912" spans="1:29" s="3" customFormat="1" ht="14.1" customHeight="1" x14ac:dyDescent="0.25">
      <c r="A912" s="112"/>
      <c r="B912" s="117"/>
      <c r="C912" s="120" t="s">
        <v>437</v>
      </c>
      <c r="D912" s="121">
        <v>504</v>
      </c>
      <c r="E912" s="279">
        <v>1000</v>
      </c>
      <c r="F912" s="119"/>
      <c r="G912" s="289"/>
      <c r="H912" s="160">
        <f t="shared" si="278"/>
        <v>1000</v>
      </c>
      <c r="I912" s="317"/>
      <c r="J912" s="212"/>
      <c r="K912" s="212"/>
      <c r="L912" s="212"/>
      <c r="M912" s="212">
        <v>504</v>
      </c>
      <c r="N912" s="385">
        <v>1000</v>
      </c>
      <c r="O912" s="395"/>
      <c r="P912" s="229">
        <f t="shared" si="284"/>
        <v>1000</v>
      </c>
      <c r="Q912" s="413"/>
      <c r="R912" s="158"/>
      <c r="S912" s="158"/>
      <c r="T912" s="158"/>
      <c r="U912" s="158"/>
      <c r="V912" s="158"/>
      <c r="W912" s="158"/>
      <c r="X912" s="344"/>
      <c r="Y912" s="344"/>
      <c r="Z912" s="344"/>
      <c r="AA912" s="344"/>
      <c r="AB912" s="344"/>
      <c r="AC912" s="344"/>
    </row>
    <row r="913" spans="1:29" s="3" customFormat="1" ht="14.1" customHeight="1" x14ac:dyDescent="0.25">
      <c r="A913" s="112"/>
      <c r="B913" s="45">
        <v>5512</v>
      </c>
      <c r="C913" s="122" t="s">
        <v>228</v>
      </c>
      <c r="D913" s="121">
        <v>544</v>
      </c>
      <c r="E913" s="175"/>
      <c r="F913" s="119"/>
      <c r="G913" s="289"/>
      <c r="H913" s="160">
        <f t="shared" si="278"/>
        <v>0</v>
      </c>
      <c r="I913" s="317"/>
      <c r="J913" s="212"/>
      <c r="K913" s="212"/>
      <c r="L913" s="212"/>
      <c r="M913" s="212"/>
      <c r="N913" s="385"/>
      <c r="O913" s="395"/>
      <c r="P913" s="229">
        <f t="shared" si="284"/>
        <v>0</v>
      </c>
      <c r="Q913" s="413"/>
      <c r="R913" s="158"/>
      <c r="S913" s="158"/>
      <c r="T913" s="158"/>
      <c r="U913" s="158"/>
      <c r="V913" s="158"/>
      <c r="W913" s="158"/>
      <c r="X913" s="344"/>
      <c r="Y913" s="344"/>
      <c r="Z913" s="344"/>
      <c r="AA913" s="344"/>
      <c r="AB913" s="344"/>
      <c r="AC913" s="344"/>
    </row>
    <row r="914" spans="1:29" ht="14.1" customHeight="1" x14ac:dyDescent="0.25">
      <c r="A914" s="44"/>
      <c r="B914" s="45" t="s">
        <v>176</v>
      </c>
      <c r="C914" s="46" t="s">
        <v>177</v>
      </c>
      <c r="D914" s="34">
        <v>8620</v>
      </c>
      <c r="E914" s="160">
        <v>10000</v>
      </c>
      <c r="F914" s="20"/>
      <c r="G914" s="302"/>
      <c r="H914" s="160">
        <f t="shared" si="278"/>
        <v>10000</v>
      </c>
      <c r="I914" s="213"/>
      <c r="J914" s="161"/>
      <c r="K914" s="161"/>
      <c r="L914" s="161">
        <v>10000</v>
      </c>
      <c r="M914" s="161">
        <v>7336</v>
      </c>
      <c r="N914" s="375">
        <v>10000</v>
      </c>
      <c r="O914" s="79"/>
      <c r="P914" s="229">
        <f t="shared" si="284"/>
        <v>10000</v>
      </c>
      <c r="R914" s="158"/>
      <c r="S914" s="158"/>
      <c r="T914" s="158"/>
      <c r="U914" s="158"/>
      <c r="V914" s="158"/>
      <c r="W914" s="158"/>
    </row>
    <row r="915" spans="1:29" ht="14.1" customHeight="1" x14ac:dyDescent="0.25">
      <c r="A915" s="44"/>
      <c r="B915" s="45" t="s">
        <v>178</v>
      </c>
      <c r="C915" s="87" t="s">
        <v>158</v>
      </c>
      <c r="D915" s="20">
        <v>23321</v>
      </c>
      <c r="E915" s="277">
        <v>5000</v>
      </c>
      <c r="F915" s="75"/>
      <c r="G915" s="289"/>
      <c r="H915" s="160">
        <f t="shared" si="278"/>
        <v>5000</v>
      </c>
      <c r="I915" s="213"/>
      <c r="J915" s="161"/>
      <c r="K915" s="161"/>
      <c r="L915" s="161">
        <v>5000</v>
      </c>
      <c r="M915" s="161">
        <v>7910.59</v>
      </c>
      <c r="N915" s="375">
        <v>10000</v>
      </c>
      <c r="O915" s="79">
        <v>7000</v>
      </c>
      <c r="P915" s="229">
        <f t="shared" si="284"/>
        <v>17000</v>
      </c>
      <c r="R915" s="158"/>
      <c r="S915" s="158"/>
      <c r="T915" s="158"/>
      <c r="U915" s="158"/>
      <c r="V915" s="158"/>
      <c r="W915" s="158"/>
    </row>
    <row r="916" spans="1:29" ht="14.1" customHeight="1" x14ac:dyDescent="0.25">
      <c r="A916" s="44"/>
      <c r="B916" s="45" t="s">
        <v>179</v>
      </c>
      <c r="C916" s="87" t="s">
        <v>180</v>
      </c>
      <c r="D916" s="20">
        <v>36956</v>
      </c>
      <c r="E916" s="277">
        <v>5000</v>
      </c>
      <c r="F916" s="75"/>
      <c r="G916" s="289"/>
      <c r="H916" s="160">
        <f t="shared" si="278"/>
        <v>5000</v>
      </c>
      <c r="I916" s="213"/>
      <c r="J916" s="161"/>
      <c r="K916" s="161">
        <v>15000</v>
      </c>
      <c r="L916" s="161">
        <v>20000</v>
      </c>
      <c r="M916" s="161">
        <v>18606.669999999998</v>
      </c>
      <c r="N916" s="375">
        <v>15000</v>
      </c>
      <c r="O916" s="79">
        <v>156000</v>
      </c>
      <c r="P916" s="229">
        <f t="shared" si="284"/>
        <v>171000</v>
      </c>
      <c r="R916" s="158"/>
      <c r="S916" s="158"/>
      <c r="T916" s="158"/>
      <c r="U916" s="158"/>
      <c r="V916" s="158"/>
      <c r="W916" s="158"/>
    </row>
    <row r="917" spans="1:29" ht="14.1" customHeight="1" x14ac:dyDescent="0.25">
      <c r="A917" s="44"/>
      <c r="B917" s="45" t="s">
        <v>181</v>
      </c>
      <c r="C917" s="87" t="s">
        <v>182</v>
      </c>
      <c r="D917" s="20">
        <v>3500</v>
      </c>
      <c r="E917" s="277">
        <v>2000</v>
      </c>
      <c r="F917" s="75"/>
      <c r="G917" s="289"/>
      <c r="H917" s="160">
        <f t="shared" si="278"/>
        <v>2000</v>
      </c>
      <c r="I917" s="213"/>
      <c r="J917" s="161"/>
      <c r="K917" s="161"/>
      <c r="L917" s="161">
        <v>2000</v>
      </c>
      <c r="M917" s="161">
        <v>180</v>
      </c>
      <c r="N917" s="375">
        <v>5000</v>
      </c>
      <c r="O917" s="79"/>
      <c r="P917" s="229">
        <f t="shared" si="284"/>
        <v>5000</v>
      </c>
      <c r="R917" s="158"/>
      <c r="S917" s="158"/>
      <c r="T917" s="158"/>
      <c r="U917" s="158"/>
      <c r="V917" s="158"/>
      <c r="W917" s="158"/>
    </row>
    <row r="918" spans="1:29" ht="14.1" customHeight="1" x14ac:dyDescent="0.25">
      <c r="A918" s="44"/>
      <c r="B918" s="45" t="s">
        <v>183</v>
      </c>
      <c r="C918" s="87" t="s">
        <v>184</v>
      </c>
      <c r="D918" s="20">
        <v>1088</v>
      </c>
      <c r="E918" s="277">
        <v>1000</v>
      </c>
      <c r="F918" s="75"/>
      <c r="G918" s="289"/>
      <c r="H918" s="160">
        <f t="shared" si="278"/>
        <v>1000</v>
      </c>
      <c r="I918" s="213"/>
      <c r="J918" s="161"/>
      <c r="K918" s="161"/>
      <c r="L918" s="161">
        <v>1000</v>
      </c>
      <c r="M918" s="161">
        <v>2270.98</v>
      </c>
      <c r="N918" s="375">
        <v>2000</v>
      </c>
      <c r="O918" s="79"/>
      <c r="P918" s="229">
        <f t="shared" si="284"/>
        <v>2000</v>
      </c>
      <c r="R918" s="158"/>
      <c r="S918" s="158"/>
      <c r="T918" s="158"/>
      <c r="U918" s="158"/>
      <c r="V918" s="158"/>
      <c r="W918" s="158"/>
    </row>
    <row r="919" spans="1:29" ht="14.1" customHeight="1" x14ac:dyDescent="0.25">
      <c r="A919" s="44"/>
      <c r="B919" s="45" t="s">
        <v>407</v>
      </c>
      <c r="C919" s="87" t="s">
        <v>293</v>
      </c>
      <c r="D919" s="20">
        <v>25879</v>
      </c>
      <c r="E919" s="277">
        <v>10000</v>
      </c>
      <c r="F919" s="75"/>
      <c r="G919" s="289"/>
      <c r="H919" s="160">
        <f t="shared" si="278"/>
        <v>10000</v>
      </c>
      <c r="I919" s="213"/>
      <c r="J919" s="161"/>
      <c r="K919" s="161"/>
      <c r="L919" s="161">
        <v>10000</v>
      </c>
      <c r="M919" s="161">
        <v>5205.22</v>
      </c>
      <c r="N919" s="375">
        <v>12000</v>
      </c>
      <c r="O919" s="79"/>
      <c r="P919" s="229">
        <f t="shared" si="284"/>
        <v>12000</v>
      </c>
      <c r="R919" s="158"/>
      <c r="S919" s="158"/>
      <c r="T919" s="158"/>
      <c r="U919" s="158"/>
      <c r="V919" s="158"/>
    </row>
    <row r="920" spans="1:29" ht="14.1" customHeight="1" x14ac:dyDescent="0.25">
      <c r="A920" s="44"/>
      <c r="B920" s="45" t="s">
        <v>185</v>
      </c>
      <c r="C920" s="87" t="s">
        <v>186</v>
      </c>
      <c r="D920" s="20">
        <v>5269</v>
      </c>
      <c r="E920" s="277">
        <v>6000</v>
      </c>
      <c r="F920" s="75"/>
      <c r="G920" s="289"/>
      <c r="H920" s="160">
        <f t="shared" si="278"/>
        <v>6000</v>
      </c>
      <c r="I920" s="213"/>
      <c r="J920" s="161"/>
      <c r="K920" s="161"/>
      <c r="L920" s="161">
        <v>6000</v>
      </c>
      <c r="M920" s="161">
        <v>2338.5500000000002</v>
      </c>
      <c r="N920" s="375">
        <v>6000</v>
      </c>
      <c r="O920" s="79"/>
      <c r="P920" s="229">
        <f t="shared" si="284"/>
        <v>6000</v>
      </c>
      <c r="R920" s="158"/>
      <c r="S920" s="158"/>
      <c r="T920" s="158"/>
      <c r="U920" s="158"/>
      <c r="V920" s="158"/>
    </row>
    <row r="921" spans="1:29" ht="14.1" customHeight="1" x14ac:dyDescent="0.25">
      <c r="A921" s="44"/>
      <c r="B921" s="45" t="s">
        <v>209</v>
      </c>
      <c r="C921" s="87" t="s">
        <v>159</v>
      </c>
      <c r="D921" s="20">
        <v>11406</v>
      </c>
      <c r="E921" s="277">
        <v>6000</v>
      </c>
      <c r="F921" s="75"/>
      <c r="G921" s="289"/>
      <c r="H921" s="160">
        <f t="shared" si="278"/>
        <v>6000</v>
      </c>
      <c r="I921" s="213"/>
      <c r="J921" s="161">
        <v>0</v>
      </c>
      <c r="K921" s="161">
        <v>6795</v>
      </c>
      <c r="L921" s="161">
        <v>12795</v>
      </c>
      <c r="M921" s="161">
        <v>2409</v>
      </c>
      <c r="N921" s="375">
        <v>6000</v>
      </c>
      <c r="O921" s="79"/>
      <c r="P921" s="229">
        <f t="shared" si="284"/>
        <v>6000</v>
      </c>
      <c r="R921" s="158"/>
      <c r="S921" s="158"/>
      <c r="T921" s="158"/>
      <c r="U921" s="158"/>
      <c r="V921" s="158"/>
      <c r="W921" s="158"/>
    </row>
    <row r="922" spans="1:29" ht="14.1" customHeight="1" x14ac:dyDescent="0.25">
      <c r="A922" s="69" t="s">
        <v>438</v>
      </c>
      <c r="B922" s="70"/>
      <c r="C922" s="71" t="s">
        <v>439</v>
      </c>
      <c r="D922" s="97">
        <f>+D923+D924</f>
        <v>806851</v>
      </c>
      <c r="E922" s="97">
        <f>+E923+E924</f>
        <v>883111</v>
      </c>
      <c r="F922" s="81">
        <f>+F923+F924</f>
        <v>0</v>
      </c>
      <c r="G922" s="253"/>
      <c r="H922" s="81">
        <f t="shared" si="278"/>
        <v>1016808</v>
      </c>
      <c r="I922" s="308">
        <f>+I923+I924</f>
        <v>133697</v>
      </c>
      <c r="J922" s="77">
        <f>+J923+J924</f>
        <v>0</v>
      </c>
      <c r="K922" s="77">
        <f t="shared" ref="K922:M922" si="287">+K923+K924</f>
        <v>0</v>
      </c>
      <c r="L922" s="77">
        <f t="shared" si="287"/>
        <v>1016808</v>
      </c>
      <c r="M922" s="77">
        <f t="shared" si="287"/>
        <v>900571.90999999992</v>
      </c>
      <c r="N922" s="379">
        <f>+N923+N924</f>
        <v>1016808</v>
      </c>
      <c r="O922" s="231">
        <f>+O923+O924</f>
        <v>37063</v>
      </c>
      <c r="P922" s="231">
        <f>+O922+N922</f>
        <v>1053871</v>
      </c>
      <c r="Q922" s="174"/>
      <c r="R922" s="158"/>
      <c r="S922" s="158"/>
      <c r="T922" s="353"/>
      <c r="U922" s="158"/>
      <c r="V922" s="158"/>
      <c r="W922" s="158"/>
    </row>
    <row r="923" spans="1:29" ht="14.1" customHeight="1" x14ac:dyDescent="0.25">
      <c r="A923" s="44"/>
      <c r="B923" s="51" t="s">
        <v>147</v>
      </c>
      <c r="C923" s="52" t="s">
        <v>148</v>
      </c>
      <c r="D923" s="19">
        <v>768930</v>
      </c>
      <c r="E923" s="156">
        <v>852676</v>
      </c>
      <c r="F923" s="21"/>
      <c r="G923" s="289"/>
      <c r="H923" s="160">
        <f t="shared" si="278"/>
        <v>983443</v>
      </c>
      <c r="I923" s="211">
        <v>130767</v>
      </c>
      <c r="J923" s="190"/>
      <c r="K923" s="190"/>
      <c r="L923" s="190">
        <v>983443</v>
      </c>
      <c r="M923" s="190">
        <v>869563.08</v>
      </c>
      <c r="N923" s="382">
        <v>983443</v>
      </c>
      <c r="O923" s="233">
        <v>33165</v>
      </c>
      <c r="P923" s="233">
        <f>+O923+N923</f>
        <v>1016608</v>
      </c>
      <c r="Q923" s="174"/>
      <c r="R923" s="158"/>
      <c r="S923" s="158"/>
      <c r="T923" s="158"/>
      <c r="U923" s="158"/>
      <c r="V923" s="158"/>
      <c r="W923" s="158"/>
    </row>
    <row r="924" spans="1:29" ht="14.1" customHeight="1" x14ac:dyDescent="0.25">
      <c r="A924" s="44"/>
      <c r="B924" s="51" t="s">
        <v>149</v>
      </c>
      <c r="C924" s="52" t="s">
        <v>150</v>
      </c>
      <c r="D924" s="21">
        <f>+D925+D926</f>
        <v>37921</v>
      </c>
      <c r="E924" s="156">
        <f>+E925+E926</f>
        <v>30435</v>
      </c>
      <c r="F924" s="21">
        <f>+F925+F926</f>
        <v>0</v>
      </c>
      <c r="G924" s="62">
        <f t="shared" ref="G924:I924" si="288">+G925+G926</f>
        <v>0</v>
      </c>
      <c r="H924" s="160">
        <f t="shared" si="278"/>
        <v>33365</v>
      </c>
      <c r="I924" s="211">
        <f t="shared" si="288"/>
        <v>2930</v>
      </c>
      <c r="J924" s="190"/>
      <c r="K924" s="190"/>
      <c r="L924" s="190">
        <v>33365</v>
      </c>
      <c r="M924" s="190">
        <v>31008.83</v>
      </c>
      <c r="N924" s="376">
        <f>+N925+N926</f>
        <v>33365</v>
      </c>
      <c r="O924" s="227">
        <f>+O925+O926</f>
        <v>3898</v>
      </c>
      <c r="P924" s="233">
        <f t="shared" ref="P924:P926" si="289">+O924+N924</f>
        <v>37263</v>
      </c>
      <c r="R924" s="158"/>
      <c r="S924" s="158"/>
      <c r="T924" s="158"/>
      <c r="U924" s="158"/>
      <c r="V924" s="158"/>
      <c r="W924" s="158"/>
    </row>
    <row r="925" spans="1:29" ht="14.1" customHeight="1" x14ac:dyDescent="0.25">
      <c r="A925" s="44"/>
      <c r="B925" s="45">
        <v>5504</v>
      </c>
      <c r="C925" s="46" t="s">
        <v>165</v>
      </c>
      <c r="D925" s="20">
        <v>1704</v>
      </c>
      <c r="E925" s="160">
        <v>4283</v>
      </c>
      <c r="F925" s="20"/>
      <c r="G925" s="289"/>
      <c r="H925" s="160">
        <f t="shared" ref="H925:H992" si="290">E925+I925</f>
        <v>4633</v>
      </c>
      <c r="I925" s="213">
        <v>350</v>
      </c>
      <c r="J925" s="161"/>
      <c r="K925" s="161"/>
      <c r="L925" s="161">
        <v>4633</v>
      </c>
      <c r="M925" s="161">
        <v>219.8</v>
      </c>
      <c r="N925" s="384">
        <v>4633</v>
      </c>
      <c r="O925" s="229">
        <v>1085</v>
      </c>
      <c r="P925" s="394">
        <f t="shared" si="289"/>
        <v>5718</v>
      </c>
      <c r="Q925" s="442"/>
      <c r="R925" s="158"/>
      <c r="S925" s="158"/>
      <c r="T925" s="158"/>
      <c r="U925" s="158"/>
      <c r="V925" s="158"/>
      <c r="W925" s="158"/>
    </row>
    <row r="926" spans="1:29" ht="14.1" customHeight="1" x14ac:dyDescent="0.25">
      <c r="A926" s="44"/>
      <c r="B926" s="45" t="s">
        <v>407</v>
      </c>
      <c r="C926" s="46" t="s">
        <v>440</v>
      </c>
      <c r="D926" s="20">
        <v>36217</v>
      </c>
      <c r="E926" s="160">
        <v>26152</v>
      </c>
      <c r="F926" s="20"/>
      <c r="G926" s="289"/>
      <c r="H926" s="160">
        <f t="shared" si="290"/>
        <v>28732</v>
      </c>
      <c r="I926" s="213">
        <v>2580</v>
      </c>
      <c r="J926" s="161"/>
      <c r="K926" s="161"/>
      <c r="L926" s="161">
        <v>28732</v>
      </c>
      <c r="M926" s="161">
        <v>30789.03</v>
      </c>
      <c r="N926" s="383">
        <v>28732</v>
      </c>
      <c r="O926" s="394">
        <v>2813</v>
      </c>
      <c r="P926" s="394">
        <f t="shared" si="289"/>
        <v>31545</v>
      </c>
      <c r="Q926" s="174"/>
      <c r="R926" s="158"/>
      <c r="S926" s="158"/>
      <c r="T926" s="158"/>
      <c r="U926" s="158"/>
      <c r="V926" s="158"/>
      <c r="W926" s="158"/>
    </row>
    <row r="927" spans="1:29" ht="14.1" customHeight="1" x14ac:dyDescent="0.25">
      <c r="A927" s="84" t="s">
        <v>441</v>
      </c>
      <c r="B927" s="70"/>
      <c r="C927" s="71" t="s">
        <v>442</v>
      </c>
      <c r="D927" s="81">
        <f t="shared" ref="D927" si="291">+D928</f>
        <v>58829</v>
      </c>
      <c r="E927" s="81">
        <f>+E928</f>
        <v>59407</v>
      </c>
      <c r="F927" s="81">
        <f t="shared" ref="F927:I927" si="292">+F928</f>
        <v>0</v>
      </c>
      <c r="G927" s="77">
        <f t="shared" si="292"/>
        <v>0</v>
      </c>
      <c r="H927" s="81">
        <f t="shared" si="292"/>
        <v>63421</v>
      </c>
      <c r="I927" s="254">
        <f t="shared" si="292"/>
        <v>4014</v>
      </c>
      <c r="J927" s="77">
        <f>+J928</f>
        <v>0</v>
      </c>
      <c r="K927" s="77">
        <f t="shared" ref="K927:M927" si="293">+K928</f>
        <v>0</v>
      </c>
      <c r="L927" s="77">
        <f t="shared" si="293"/>
        <v>63421</v>
      </c>
      <c r="M927" s="77">
        <f t="shared" si="293"/>
        <v>58960.87</v>
      </c>
      <c r="N927" s="379">
        <f>+N928</f>
        <v>63421</v>
      </c>
      <c r="O927" s="231">
        <f>+O928</f>
        <v>0</v>
      </c>
      <c r="P927" s="231">
        <f>+O927+N927</f>
        <v>63421</v>
      </c>
      <c r="Q927" s="174"/>
      <c r="R927" s="158"/>
      <c r="S927" s="158"/>
      <c r="T927" s="158"/>
      <c r="U927" s="158"/>
      <c r="V927" s="158"/>
      <c r="W927" s="158"/>
    </row>
    <row r="928" spans="1:29" ht="14.1" customHeight="1" x14ac:dyDescent="0.25">
      <c r="A928" s="44"/>
      <c r="B928" s="51" t="s">
        <v>147</v>
      </c>
      <c r="C928" s="52" t="s">
        <v>192</v>
      </c>
      <c r="D928" s="21">
        <v>58829</v>
      </c>
      <c r="E928" s="156">
        <v>59407</v>
      </c>
      <c r="F928" s="21"/>
      <c r="G928" s="289"/>
      <c r="H928" s="160">
        <f t="shared" si="290"/>
        <v>63421</v>
      </c>
      <c r="I928" s="211">
        <v>4014</v>
      </c>
      <c r="J928" s="190"/>
      <c r="K928" s="190"/>
      <c r="L928" s="190">
        <v>63421</v>
      </c>
      <c r="M928" s="190">
        <v>58960.87</v>
      </c>
      <c r="N928" s="382">
        <v>63421</v>
      </c>
      <c r="O928" s="233">
        <v>0</v>
      </c>
      <c r="P928" s="233">
        <v>63421</v>
      </c>
      <c r="Q928" s="174"/>
      <c r="R928" s="158"/>
      <c r="S928" s="158"/>
      <c r="T928" s="158"/>
      <c r="U928" s="158"/>
      <c r="V928" s="158"/>
      <c r="W928" s="158"/>
    </row>
    <row r="929" spans="1:23" ht="14.1" customHeight="1" x14ac:dyDescent="0.25">
      <c r="A929" s="69" t="s">
        <v>443</v>
      </c>
      <c r="B929" s="70"/>
      <c r="C929" s="71" t="s">
        <v>444</v>
      </c>
      <c r="D929" s="81">
        <f>+D930+D931</f>
        <v>98424</v>
      </c>
      <c r="E929" s="81">
        <f>+E930+E931</f>
        <v>150858</v>
      </c>
      <c r="F929" s="81">
        <f t="shared" ref="F929:I929" si="294">+F930+F931</f>
        <v>0</v>
      </c>
      <c r="G929" s="77">
        <f t="shared" si="294"/>
        <v>0</v>
      </c>
      <c r="H929" s="81">
        <f t="shared" si="294"/>
        <v>123355</v>
      </c>
      <c r="I929" s="254">
        <f t="shared" si="294"/>
        <v>-27503</v>
      </c>
      <c r="J929" s="77">
        <f>+J930+J931</f>
        <v>-17000</v>
      </c>
      <c r="K929" s="77">
        <f t="shared" ref="K929:M929" si="295">+K930+K931</f>
        <v>1495</v>
      </c>
      <c r="L929" s="77">
        <f t="shared" si="295"/>
        <v>107850</v>
      </c>
      <c r="M929" s="77">
        <f t="shared" si="295"/>
        <v>90308.57</v>
      </c>
      <c r="N929" s="374">
        <f>+N930+N931</f>
        <v>146411</v>
      </c>
      <c r="O929" s="80">
        <f>+O930+O931</f>
        <v>-15057</v>
      </c>
      <c r="P929" s="80">
        <f>+P930+P931</f>
        <v>131354</v>
      </c>
      <c r="Q929" s="174"/>
      <c r="R929" s="158"/>
      <c r="S929" s="158"/>
      <c r="T929" s="158"/>
      <c r="U929" s="158"/>
      <c r="V929" s="158"/>
      <c r="W929" s="158"/>
    </row>
    <row r="930" spans="1:23" ht="14.1" customHeight="1" x14ac:dyDescent="0.25">
      <c r="A930" s="44"/>
      <c r="B930" s="51" t="s">
        <v>147</v>
      </c>
      <c r="C930" s="52" t="s">
        <v>148</v>
      </c>
      <c r="D930" s="19">
        <v>62922</v>
      </c>
      <c r="E930" s="156">
        <v>107808</v>
      </c>
      <c r="F930" s="21"/>
      <c r="G930" s="289"/>
      <c r="H930" s="160">
        <f t="shared" si="290"/>
        <v>80305</v>
      </c>
      <c r="I930" s="211">
        <v>-27503</v>
      </c>
      <c r="J930" s="190">
        <v>-10000</v>
      </c>
      <c r="K930" s="190"/>
      <c r="L930" s="190">
        <v>70305</v>
      </c>
      <c r="M930" s="190">
        <v>61830.66</v>
      </c>
      <c r="N930" s="382">
        <v>100511</v>
      </c>
      <c r="O930" s="233">
        <v>-10557</v>
      </c>
      <c r="P930" s="233">
        <f>+O930+N930</f>
        <v>89954</v>
      </c>
      <c r="Q930" s="174"/>
      <c r="R930" s="158"/>
      <c r="S930" s="158"/>
      <c r="T930" s="158"/>
      <c r="U930" s="158"/>
      <c r="V930" s="158"/>
      <c r="W930" s="158"/>
    </row>
    <row r="931" spans="1:23" ht="14.1" customHeight="1" x14ac:dyDescent="0.25">
      <c r="A931" s="44"/>
      <c r="B931" s="51">
        <v>55</v>
      </c>
      <c r="C931" s="52" t="s">
        <v>150</v>
      </c>
      <c r="D931" s="21">
        <f>+D932+D934+D935+D946+D947+D948+D949+D950+D951+D952+D953+D954</f>
        <v>35502</v>
      </c>
      <c r="E931" s="156">
        <f>+E932+E934+E935+E946+E947+E948+E950+E951+E952+E953+E954</f>
        <v>43050</v>
      </c>
      <c r="F931" s="21">
        <f>+F932+F934+F935+F946+F947+F948+F950+F951+F952+F953+F954</f>
        <v>0</v>
      </c>
      <c r="G931" s="289"/>
      <c r="H931" s="160">
        <f t="shared" si="290"/>
        <v>43050</v>
      </c>
      <c r="I931" s="211">
        <f>+I932+I934+I935+I946+I947+I948+I950+I951+I952+I953+I954</f>
        <v>0</v>
      </c>
      <c r="J931" s="190">
        <f>+J932+J934+J935+J946+J947+J948+J949+J950+J951+J952+J953+J954</f>
        <v>-7000</v>
      </c>
      <c r="K931" s="190">
        <f t="shared" ref="K931:M931" si="296">+K932+K934+K935+K946+K947+K948+K949+K950+K951+K952+K953+K954</f>
        <v>1495</v>
      </c>
      <c r="L931" s="190">
        <f t="shared" si="296"/>
        <v>37545</v>
      </c>
      <c r="M931" s="190">
        <f t="shared" si="296"/>
        <v>28477.910000000003</v>
      </c>
      <c r="N931" s="376">
        <f>+N932+N933+N934+N935+N946+N947+N948+N949+N950+N951+N952+N953+N954</f>
        <v>45900</v>
      </c>
      <c r="O931" s="227">
        <f>+O932+O933+O934+O935+O946+O947+O948+O949+O950+O951+O952+O953+O954</f>
        <v>-4500</v>
      </c>
      <c r="P931" s="229">
        <f>+O931+N931</f>
        <v>41400</v>
      </c>
      <c r="Q931" s="174"/>
      <c r="R931" s="158"/>
      <c r="S931" s="158"/>
      <c r="T931" s="158"/>
      <c r="U931" s="158"/>
      <c r="V931" s="158"/>
      <c r="W931" s="158"/>
    </row>
    <row r="932" spans="1:23" ht="14.1" customHeight="1" x14ac:dyDescent="0.25">
      <c r="A932" s="44"/>
      <c r="B932" s="45">
        <v>5500</v>
      </c>
      <c r="C932" s="46" t="s">
        <v>162</v>
      </c>
      <c r="D932" s="20">
        <v>2650</v>
      </c>
      <c r="E932" s="160">
        <v>3250</v>
      </c>
      <c r="F932" s="20"/>
      <c r="G932" s="289"/>
      <c r="H932" s="160">
        <f t="shared" si="290"/>
        <v>3250</v>
      </c>
      <c r="I932" s="213"/>
      <c r="J932" s="161"/>
      <c r="K932" s="161"/>
      <c r="L932" s="161">
        <v>3250</v>
      </c>
      <c r="M932" s="161">
        <v>2433</v>
      </c>
      <c r="N932" s="375">
        <v>3200</v>
      </c>
      <c r="O932" s="227"/>
      <c r="P932" s="229">
        <f t="shared" ref="P932:P954" si="297">+O932+N932</f>
        <v>3200</v>
      </c>
      <c r="R932" s="158"/>
      <c r="S932" s="158"/>
      <c r="T932" s="158"/>
      <c r="U932" s="158"/>
      <c r="V932" s="158"/>
      <c r="W932" s="158"/>
    </row>
    <row r="933" spans="1:23" ht="14.1" customHeight="1" x14ac:dyDescent="0.25">
      <c r="A933" s="44"/>
      <c r="B933" s="45">
        <v>5503</v>
      </c>
      <c r="C933" s="46" t="s">
        <v>153</v>
      </c>
      <c r="D933" s="20"/>
      <c r="E933" s="160"/>
      <c r="F933" s="20"/>
      <c r="G933" s="289"/>
      <c r="H933" s="160"/>
      <c r="I933" s="213"/>
      <c r="J933" s="161"/>
      <c r="K933" s="161"/>
      <c r="L933" s="161"/>
      <c r="M933" s="161"/>
      <c r="N933" s="375">
        <v>200</v>
      </c>
      <c r="O933" s="79"/>
      <c r="P933" s="229">
        <f t="shared" si="297"/>
        <v>200</v>
      </c>
      <c r="R933" s="158"/>
      <c r="S933" s="158"/>
      <c r="T933" s="158"/>
      <c r="U933" s="158"/>
      <c r="V933" s="158"/>
      <c r="W933" s="158"/>
    </row>
    <row r="934" spans="1:23" ht="14.1" customHeight="1" x14ac:dyDescent="0.25">
      <c r="A934" s="44"/>
      <c r="B934" s="45">
        <v>5504</v>
      </c>
      <c r="C934" s="46" t="s">
        <v>165</v>
      </c>
      <c r="D934" s="20">
        <v>1069</v>
      </c>
      <c r="E934" s="160">
        <v>1000</v>
      </c>
      <c r="F934" s="20"/>
      <c r="G934" s="289"/>
      <c r="H934" s="160">
        <f t="shared" si="290"/>
        <v>1000</v>
      </c>
      <c r="I934" s="213"/>
      <c r="J934" s="161"/>
      <c r="K934" s="161"/>
      <c r="L934" s="161">
        <v>1000</v>
      </c>
      <c r="M934" s="161">
        <v>1031</v>
      </c>
      <c r="N934" s="375">
        <v>800</v>
      </c>
      <c r="O934" s="79"/>
      <c r="P934" s="229">
        <f t="shared" si="297"/>
        <v>800</v>
      </c>
      <c r="R934" s="158"/>
      <c r="S934" s="158"/>
      <c r="T934" s="158"/>
      <c r="U934" s="158"/>
      <c r="V934" s="158"/>
      <c r="W934" s="158"/>
    </row>
    <row r="935" spans="1:23" ht="14.1" customHeight="1" x14ac:dyDescent="0.25">
      <c r="A935" s="44"/>
      <c r="B935" s="45">
        <v>5511</v>
      </c>
      <c r="C935" s="46" t="s">
        <v>156</v>
      </c>
      <c r="D935" s="20">
        <f>SUM(D936:D945)</f>
        <v>14945</v>
      </c>
      <c r="E935" s="160">
        <f>SUM(E936:E945)</f>
        <v>19650</v>
      </c>
      <c r="F935" s="20"/>
      <c r="G935" s="289"/>
      <c r="H935" s="160">
        <f t="shared" si="290"/>
        <v>19650</v>
      </c>
      <c r="I935" s="213"/>
      <c r="J935" s="161">
        <v>-4000</v>
      </c>
      <c r="K935" s="161"/>
      <c r="L935" s="161">
        <v>15650</v>
      </c>
      <c r="M935" s="161">
        <v>12258.66</v>
      </c>
      <c r="N935" s="375">
        <f>+N936+N937+N938+N939+N940+N941+N942+N943+N944+N945</f>
        <v>20400</v>
      </c>
      <c r="O935" s="79"/>
      <c r="P935" s="229">
        <f t="shared" si="297"/>
        <v>20400</v>
      </c>
      <c r="R935" s="158"/>
      <c r="S935" s="158"/>
      <c r="T935" s="158"/>
      <c r="U935" s="158"/>
      <c r="V935" s="158"/>
      <c r="W935" s="158"/>
    </row>
    <row r="936" spans="1:23" ht="14.1" customHeight="1" x14ac:dyDescent="0.25">
      <c r="A936" s="44"/>
      <c r="B936" s="45"/>
      <c r="C936" s="46" t="s">
        <v>276</v>
      </c>
      <c r="D936" s="20">
        <v>3106</v>
      </c>
      <c r="E936" s="160">
        <v>2500</v>
      </c>
      <c r="F936" s="20"/>
      <c r="G936" s="289"/>
      <c r="H936" s="160">
        <f t="shared" si="290"/>
        <v>2500</v>
      </c>
      <c r="I936" s="213"/>
      <c r="J936" s="161"/>
      <c r="K936" s="161"/>
      <c r="L936" s="210">
        <v>0</v>
      </c>
      <c r="M936" s="210">
        <v>2008.75</v>
      </c>
      <c r="N936" s="385">
        <v>2500</v>
      </c>
      <c r="O936" s="395"/>
      <c r="P936" s="246">
        <f t="shared" si="297"/>
        <v>2500</v>
      </c>
      <c r="R936" s="158"/>
      <c r="S936" s="158"/>
      <c r="T936" s="158"/>
      <c r="U936" s="158"/>
      <c r="V936" s="158"/>
      <c r="W936" s="158"/>
    </row>
    <row r="937" spans="1:23" ht="14.1" customHeight="1" x14ac:dyDescent="0.25">
      <c r="A937" s="44"/>
      <c r="B937" s="45"/>
      <c r="C937" s="46" t="s">
        <v>277</v>
      </c>
      <c r="D937" s="20">
        <v>8105</v>
      </c>
      <c r="E937" s="160">
        <v>8000</v>
      </c>
      <c r="F937" s="20"/>
      <c r="G937" s="289"/>
      <c r="H937" s="160">
        <f t="shared" si="290"/>
        <v>8000</v>
      </c>
      <c r="I937" s="213"/>
      <c r="J937" s="161"/>
      <c r="K937" s="161"/>
      <c r="L937" s="210">
        <v>0</v>
      </c>
      <c r="M937" s="210">
        <v>5663.18</v>
      </c>
      <c r="N937" s="385">
        <v>8000</v>
      </c>
      <c r="O937" s="395"/>
      <c r="P937" s="246">
        <f t="shared" si="297"/>
        <v>8000</v>
      </c>
      <c r="R937" s="158"/>
      <c r="S937" s="158"/>
      <c r="T937" s="158"/>
      <c r="U937" s="158"/>
      <c r="V937" s="158"/>
      <c r="W937" s="158"/>
    </row>
    <row r="938" spans="1:23" ht="14.1" customHeight="1" x14ac:dyDescent="0.25">
      <c r="A938" s="44"/>
      <c r="B938" s="45"/>
      <c r="C938" s="46" t="s">
        <v>278</v>
      </c>
      <c r="D938" s="20">
        <v>371</v>
      </c>
      <c r="E938" s="160">
        <v>400</v>
      </c>
      <c r="F938" s="20"/>
      <c r="G938" s="289"/>
      <c r="H938" s="160">
        <f t="shared" si="290"/>
        <v>400</v>
      </c>
      <c r="I938" s="213"/>
      <c r="J938" s="161"/>
      <c r="K938" s="161"/>
      <c r="L938" s="210">
        <v>0</v>
      </c>
      <c r="M938" s="210">
        <v>185.48</v>
      </c>
      <c r="N938" s="385">
        <v>500</v>
      </c>
      <c r="O938" s="395"/>
      <c r="P938" s="246">
        <f t="shared" si="297"/>
        <v>500</v>
      </c>
      <c r="R938" s="173"/>
      <c r="S938" s="158"/>
      <c r="T938" s="158"/>
      <c r="U938" s="158"/>
      <c r="V938" s="158"/>
      <c r="W938" s="158"/>
    </row>
    <row r="939" spans="1:23" ht="14.1" customHeight="1" x14ac:dyDescent="0.25">
      <c r="A939" s="44"/>
      <c r="B939" s="45"/>
      <c r="C939" s="46" t="s">
        <v>436</v>
      </c>
      <c r="D939" s="20">
        <v>1980</v>
      </c>
      <c r="E939" s="160">
        <v>1000</v>
      </c>
      <c r="F939" s="20"/>
      <c r="G939" s="289"/>
      <c r="H939" s="160">
        <f t="shared" si="290"/>
        <v>1000</v>
      </c>
      <c r="I939" s="213"/>
      <c r="J939" s="161"/>
      <c r="K939" s="161"/>
      <c r="L939" s="210">
        <v>0</v>
      </c>
      <c r="M939" s="210">
        <v>1592.39</v>
      </c>
      <c r="N939" s="385">
        <v>1000</v>
      </c>
      <c r="O939" s="395"/>
      <c r="P939" s="246">
        <f t="shared" si="297"/>
        <v>1000</v>
      </c>
      <c r="R939" s="173"/>
      <c r="S939" s="158"/>
      <c r="T939" s="158"/>
      <c r="U939" s="158"/>
      <c r="V939" s="158"/>
      <c r="W939" s="158"/>
    </row>
    <row r="940" spans="1:23" ht="14.1" customHeight="1" x14ac:dyDescent="0.25">
      <c r="A940" s="44"/>
      <c r="B940" s="45"/>
      <c r="C940" s="46" t="s">
        <v>280</v>
      </c>
      <c r="D940" s="20">
        <v>677</v>
      </c>
      <c r="E940" s="160">
        <v>650</v>
      </c>
      <c r="F940" s="20"/>
      <c r="G940" s="289"/>
      <c r="H940" s="160">
        <f t="shared" si="290"/>
        <v>650</v>
      </c>
      <c r="I940" s="213"/>
      <c r="J940" s="161"/>
      <c r="K940" s="161"/>
      <c r="L940" s="210">
        <v>0</v>
      </c>
      <c r="M940" s="210">
        <v>455.99</v>
      </c>
      <c r="N940" s="385">
        <v>700</v>
      </c>
      <c r="O940" s="395"/>
      <c r="P940" s="246">
        <f t="shared" si="297"/>
        <v>700</v>
      </c>
      <c r="R940" s="173"/>
      <c r="S940" s="158"/>
      <c r="T940" s="158"/>
      <c r="U940" s="158"/>
      <c r="V940" s="158"/>
      <c r="W940" s="158"/>
    </row>
    <row r="941" spans="1:23" ht="14.1" customHeight="1" x14ac:dyDescent="0.25">
      <c r="A941" s="44"/>
      <c r="B941" s="45"/>
      <c r="C941" s="46" t="s">
        <v>281</v>
      </c>
      <c r="D941" s="20">
        <v>614</v>
      </c>
      <c r="E941" s="160">
        <v>600</v>
      </c>
      <c r="F941" s="20"/>
      <c r="G941" s="289"/>
      <c r="H941" s="160">
        <f t="shared" si="290"/>
        <v>600</v>
      </c>
      <c r="I941" s="213"/>
      <c r="J941" s="161"/>
      <c r="K941" s="161"/>
      <c r="L941" s="210">
        <v>0</v>
      </c>
      <c r="M941" s="210">
        <v>545.38</v>
      </c>
      <c r="N941" s="385">
        <v>600</v>
      </c>
      <c r="O941" s="395"/>
      <c r="P941" s="246">
        <f t="shared" si="297"/>
        <v>600</v>
      </c>
      <c r="R941" s="173"/>
      <c r="S941" s="158"/>
      <c r="T941" s="158"/>
      <c r="U941" s="158"/>
      <c r="V941" s="158"/>
      <c r="W941" s="158"/>
    </row>
    <row r="942" spans="1:23" ht="14.1" customHeight="1" x14ac:dyDescent="0.25">
      <c r="A942" s="44"/>
      <c r="B942" s="45"/>
      <c r="C942" s="46" t="s">
        <v>283</v>
      </c>
      <c r="D942" s="20"/>
      <c r="E942" s="160">
        <v>6000</v>
      </c>
      <c r="F942" s="20"/>
      <c r="G942" s="289"/>
      <c r="H942" s="160">
        <f t="shared" si="290"/>
        <v>6000</v>
      </c>
      <c r="I942" s="213"/>
      <c r="J942" s="161"/>
      <c r="K942" s="161"/>
      <c r="L942" s="210">
        <v>0</v>
      </c>
      <c r="M942" s="210">
        <v>1715.62</v>
      </c>
      <c r="N942" s="385">
        <v>6600</v>
      </c>
      <c r="O942" s="395"/>
      <c r="P942" s="246">
        <f t="shared" si="297"/>
        <v>6600</v>
      </c>
      <c r="R942" s="173"/>
      <c r="S942" s="158"/>
      <c r="T942" s="158"/>
      <c r="U942" s="158"/>
      <c r="V942" s="158"/>
      <c r="W942" s="158"/>
    </row>
    <row r="943" spans="1:23" ht="14.1" customHeight="1" x14ac:dyDescent="0.25">
      <c r="A943" s="44"/>
      <c r="B943" s="45"/>
      <c r="C943" s="46" t="s">
        <v>284</v>
      </c>
      <c r="D943" s="20">
        <v>92</v>
      </c>
      <c r="E943" s="160">
        <v>500</v>
      </c>
      <c r="F943" s="20"/>
      <c r="G943" s="289"/>
      <c r="H943" s="160">
        <f t="shared" si="290"/>
        <v>500</v>
      </c>
      <c r="I943" s="213"/>
      <c r="J943" s="161"/>
      <c r="K943" s="161"/>
      <c r="L943" s="210">
        <v>0</v>
      </c>
      <c r="M943" s="210">
        <v>91.87</v>
      </c>
      <c r="N943" s="385">
        <v>500</v>
      </c>
      <c r="O943" s="395"/>
      <c r="P943" s="246">
        <f t="shared" si="297"/>
        <v>500</v>
      </c>
      <c r="R943" s="173"/>
      <c r="S943" s="158"/>
      <c r="T943" s="158"/>
      <c r="U943" s="158"/>
      <c r="V943" s="158"/>
      <c r="W943" s="158"/>
    </row>
    <row r="944" spans="1:23" ht="14.1" customHeight="1" x14ac:dyDescent="0.25">
      <c r="A944" s="44"/>
      <c r="B944" s="45"/>
      <c r="C944" s="46" t="s">
        <v>282</v>
      </c>
      <c r="D944" s="20"/>
      <c r="E944" s="160"/>
      <c r="F944" s="20"/>
      <c r="G944" s="289"/>
      <c r="H944" s="160">
        <f t="shared" si="290"/>
        <v>0</v>
      </c>
      <c r="I944" s="213"/>
      <c r="J944" s="161"/>
      <c r="K944" s="161"/>
      <c r="L944" s="210"/>
      <c r="M944" s="210"/>
      <c r="N944" s="385"/>
      <c r="O944" s="395"/>
      <c r="P944" s="246">
        <f t="shared" si="297"/>
        <v>0</v>
      </c>
      <c r="R944" s="173"/>
      <c r="S944" s="158"/>
      <c r="T944" s="158"/>
      <c r="U944" s="158"/>
      <c r="V944" s="158"/>
      <c r="W944" s="158"/>
    </row>
    <row r="945" spans="1:23" ht="14.1" customHeight="1" x14ac:dyDescent="0.25">
      <c r="A945" s="44"/>
      <c r="B945" s="45"/>
      <c r="C945" s="46" t="s">
        <v>445</v>
      </c>
      <c r="D945" s="20"/>
      <c r="E945" s="160"/>
      <c r="F945" s="20"/>
      <c r="G945" s="289"/>
      <c r="H945" s="160">
        <f t="shared" si="290"/>
        <v>0</v>
      </c>
      <c r="I945" s="213"/>
      <c r="J945" s="161"/>
      <c r="K945" s="161"/>
      <c r="L945" s="210"/>
      <c r="M945" s="210"/>
      <c r="N945" s="385"/>
      <c r="O945" s="395"/>
      <c r="P945" s="246">
        <f t="shared" si="297"/>
        <v>0</v>
      </c>
      <c r="R945" s="173"/>
      <c r="S945" s="158"/>
      <c r="T945" s="158"/>
      <c r="U945" s="158"/>
      <c r="V945" s="158"/>
      <c r="W945" s="158"/>
    </row>
    <row r="946" spans="1:23" ht="14.1" customHeight="1" x14ac:dyDescent="0.25">
      <c r="A946" s="44"/>
      <c r="B946" s="45">
        <v>5513</v>
      </c>
      <c r="C946" s="46" t="s">
        <v>367</v>
      </c>
      <c r="D946" s="20">
        <v>1902</v>
      </c>
      <c r="E946" s="160">
        <v>3300</v>
      </c>
      <c r="F946" s="113"/>
      <c r="G946" s="289"/>
      <c r="H946" s="160">
        <f t="shared" si="290"/>
        <v>3300</v>
      </c>
      <c r="I946" s="213"/>
      <c r="J946" s="161">
        <v>-1000</v>
      </c>
      <c r="K946" s="161"/>
      <c r="L946" s="161">
        <v>2300</v>
      </c>
      <c r="M946" s="161">
        <v>1164</v>
      </c>
      <c r="N946" s="375">
        <v>2100</v>
      </c>
      <c r="O946" s="79"/>
      <c r="P946" s="229">
        <f t="shared" si="297"/>
        <v>2100</v>
      </c>
      <c r="R946" s="173"/>
      <c r="S946" s="158"/>
      <c r="T946" s="158"/>
      <c r="U946" s="158"/>
      <c r="V946" s="158"/>
      <c r="W946" s="158"/>
    </row>
    <row r="947" spans="1:23" ht="14.1" customHeight="1" x14ac:dyDescent="0.25">
      <c r="A947" s="44"/>
      <c r="B947" s="45">
        <v>5514</v>
      </c>
      <c r="C947" s="46" t="s">
        <v>158</v>
      </c>
      <c r="D947" s="20">
        <v>3614</v>
      </c>
      <c r="E947" s="160">
        <v>3200</v>
      </c>
      <c r="F947" s="20"/>
      <c r="G947" s="289"/>
      <c r="H947" s="160">
        <f t="shared" si="290"/>
        <v>3200</v>
      </c>
      <c r="I947" s="213"/>
      <c r="J947" s="161"/>
      <c r="K947" s="161"/>
      <c r="L947" s="161">
        <v>3200</v>
      </c>
      <c r="M947" s="161">
        <v>2945</v>
      </c>
      <c r="N947" s="375">
        <v>3200</v>
      </c>
      <c r="O947" s="79"/>
      <c r="P947" s="229">
        <f t="shared" si="297"/>
        <v>3200</v>
      </c>
      <c r="R947" s="173"/>
      <c r="S947" s="158"/>
      <c r="T947" s="158"/>
      <c r="U947" s="158"/>
      <c r="V947" s="158"/>
      <c r="W947" s="158"/>
    </row>
    <row r="948" spans="1:23" ht="14.1" customHeight="1" x14ac:dyDescent="0.25">
      <c r="A948" s="44"/>
      <c r="B948" s="45">
        <v>5515</v>
      </c>
      <c r="C948" s="46" t="s">
        <v>180</v>
      </c>
      <c r="D948" s="20">
        <v>3998</v>
      </c>
      <c r="E948" s="160">
        <v>3000</v>
      </c>
      <c r="F948" s="160"/>
      <c r="G948" s="289"/>
      <c r="H948" s="160">
        <f t="shared" si="290"/>
        <v>3000</v>
      </c>
      <c r="I948" s="213"/>
      <c r="J948" s="161">
        <v>-1000</v>
      </c>
      <c r="K948" s="161"/>
      <c r="L948" s="161">
        <v>2000</v>
      </c>
      <c r="M948" s="161">
        <v>1074.92</v>
      </c>
      <c r="N948" s="375">
        <v>4000</v>
      </c>
      <c r="O948" s="79"/>
      <c r="P948" s="229">
        <f t="shared" si="297"/>
        <v>4000</v>
      </c>
      <c r="R948" s="173"/>
      <c r="S948" s="158"/>
      <c r="T948" s="158"/>
      <c r="U948" s="158"/>
      <c r="V948" s="158"/>
      <c r="W948" s="158"/>
    </row>
    <row r="949" spans="1:23" ht="14.1" customHeight="1" x14ac:dyDescent="0.25">
      <c r="A949" s="44"/>
      <c r="B949" s="45">
        <v>5521</v>
      </c>
      <c r="C949" s="46" t="s">
        <v>315</v>
      </c>
      <c r="D949" s="20">
        <v>40</v>
      </c>
      <c r="E949" s="160"/>
      <c r="F949" s="160"/>
      <c r="G949" s="289"/>
      <c r="H949" s="160"/>
      <c r="I949" s="213"/>
      <c r="J949" s="161"/>
      <c r="K949" s="161"/>
      <c r="L949" s="161"/>
      <c r="M949" s="161"/>
      <c r="N949" s="375"/>
      <c r="O949" s="79"/>
      <c r="P949" s="229">
        <f t="shared" si="297"/>
        <v>0</v>
      </c>
      <c r="R949" s="173"/>
      <c r="S949" s="158"/>
      <c r="T949" s="158"/>
      <c r="U949" s="158"/>
      <c r="V949" s="158"/>
      <c r="W949" s="158"/>
    </row>
    <row r="950" spans="1:23" ht="14.1" customHeight="1" x14ac:dyDescent="0.25">
      <c r="A950" s="44"/>
      <c r="B950" s="45">
        <v>5522</v>
      </c>
      <c r="C950" s="193" t="s">
        <v>184</v>
      </c>
      <c r="D950" s="20">
        <v>174</v>
      </c>
      <c r="E950" s="160">
        <v>150</v>
      </c>
      <c r="F950" s="20"/>
      <c r="G950" s="289"/>
      <c r="H950" s="160">
        <f t="shared" si="290"/>
        <v>150</v>
      </c>
      <c r="I950" s="213"/>
      <c r="J950" s="161"/>
      <c r="K950" s="161"/>
      <c r="L950" s="161">
        <v>150</v>
      </c>
      <c r="M950" s="161">
        <v>64.540000000000006</v>
      </c>
      <c r="N950" s="375">
        <v>500</v>
      </c>
      <c r="O950" s="79"/>
      <c r="P950" s="229">
        <f t="shared" si="297"/>
        <v>500</v>
      </c>
      <c r="R950" s="173"/>
      <c r="S950" s="158"/>
      <c r="T950" s="158"/>
      <c r="U950" s="158"/>
      <c r="V950" s="158"/>
      <c r="W950" s="158"/>
    </row>
    <row r="951" spans="1:23" ht="13.5" customHeight="1" x14ac:dyDescent="0.25">
      <c r="A951" s="44"/>
      <c r="B951" s="45">
        <v>5523</v>
      </c>
      <c r="C951" s="46" t="s">
        <v>446</v>
      </c>
      <c r="D951" s="20">
        <v>497</v>
      </c>
      <c r="E951" s="160">
        <v>500</v>
      </c>
      <c r="F951" s="20"/>
      <c r="G951" s="289"/>
      <c r="H951" s="160">
        <f t="shared" si="290"/>
        <v>500</v>
      </c>
      <c r="I951" s="213"/>
      <c r="J951" s="161"/>
      <c r="K951" s="161"/>
      <c r="L951" s="161">
        <v>500</v>
      </c>
      <c r="M951" s="161">
        <v>423.73</v>
      </c>
      <c r="N951" s="375">
        <v>500</v>
      </c>
      <c r="O951" s="79"/>
      <c r="P951" s="229">
        <f t="shared" si="297"/>
        <v>500</v>
      </c>
      <c r="R951" s="173"/>
      <c r="S951" s="158"/>
      <c r="T951" s="158"/>
      <c r="U951" s="158"/>
      <c r="V951" s="158"/>
      <c r="W951" s="158"/>
    </row>
    <row r="952" spans="1:23" ht="13.5" customHeight="1" x14ac:dyDescent="0.25">
      <c r="A952" s="44"/>
      <c r="B952" s="45">
        <v>5524</v>
      </c>
      <c r="C952" s="46" t="s">
        <v>408</v>
      </c>
      <c r="D952" s="20">
        <v>3818</v>
      </c>
      <c r="E952" s="160">
        <v>5000</v>
      </c>
      <c r="F952" s="20"/>
      <c r="G952" s="289"/>
      <c r="H952" s="160">
        <f t="shared" si="290"/>
        <v>5000</v>
      </c>
      <c r="I952" s="213"/>
      <c r="J952" s="161">
        <v>-1000</v>
      </c>
      <c r="K952" s="161">
        <v>300</v>
      </c>
      <c r="L952" s="161">
        <v>4300</v>
      </c>
      <c r="M952" s="161">
        <v>4150.1099999999997</v>
      </c>
      <c r="N952" s="375">
        <v>3000</v>
      </c>
      <c r="O952" s="79"/>
      <c r="P952" s="229">
        <f t="shared" si="297"/>
        <v>3000</v>
      </c>
      <c r="R952" s="173"/>
      <c r="S952" s="158"/>
      <c r="T952" s="158"/>
      <c r="U952" s="158"/>
      <c r="V952" s="158"/>
      <c r="W952" s="158"/>
    </row>
    <row r="953" spans="1:23" ht="13.5" customHeight="1" x14ac:dyDescent="0.25">
      <c r="A953" s="44"/>
      <c r="B953" s="45">
        <v>5525</v>
      </c>
      <c r="C953" s="46" t="s">
        <v>355</v>
      </c>
      <c r="D953" s="20">
        <v>2015</v>
      </c>
      <c r="E953" s="160">
        <v>2500</v>
      </c>
      <c r="F953" s="20"/>
      <c r="G953" s="289"/>
      <c r="H953" s="160">
        <f t="shared" si="290"/>
        <v>2500</v>
      </c>
      <c r="I953" s="213"/>
      <c r="J953" s="161"/>
      <c r="K953" s="161">
        <v>337</v>
      </c>
      <c r="L953" s="161">
        <v>2837</v>
      </c>
      <c r="M953" s="161">
        <v>1804.95</v>
      </c>
      <c r="N953" s="375">
        <v>6500</v>
      </c>
      <c r="O953" s="79">
        <v>-4500</v>
      </c>
      <c r="P953" s="229">
        <f t="shared" si="297"/>
        <v>2000</v>
      </c>
      <c r="R953" s="173"/>
      <c r="S953" s="158"/>
      <c r="T953" s="158"/>
      <c r="U953" s="158"/>
      <c r="V953" s="158"/>
      <c r="W953" s="158"/>
    </row>
    <row r="954" spans="1:23" ht="13.5" customHeight="1" x14ac:dyDescent="0.25">
      <c r="A954" s="44"/>
      <c r="B954" s="45">
        <v>5540</v>
      </c>
      <c r="C954" s="46" t="s">
        <v>308</v>
      </c>
      <c r="D954" s="20">
        <v>780</v>
      </c>
      <c r="E954" s="160">
        <v>1500</v>
      </c>
      <c r="F954" s="20"/>
      <c r="G954" s="289"/>
      <c r="H954" s="160">
        <f t="shared" si="290"/>
        <v>1500</v>
      </c>
      <c r="I954" s="213"/>
      <c r="J954" s="161"/>
      <c r="K954" s="161">
        <v>858</v>
      </c>
      <c r="L954" s="161">
        <v>2358</v>
      </c>
      <c r="M954" s="161">
        <v>1128</v>
      </c>
      <c r="N954" s="375">
        <v>1500</v>
      </c>
      <c r="O954" s="79"/>
      <c r="P954" s="229">
        <f t="shared" si="297"/>
        <v>1500</v>
      </c>
      <c r="R954" s="173"/>
      <c r="S954" s="158"/>
      <c r="T954" s="158"/>
      <c r="U954" s="158"/>
      <c r="V954" s="158"/>
      <c r="W954" s="158"/>
    </row>
    <row r="955" spans="1:23" ht="14.1" customHeight="1" x14ac:dyDescent="0.25">
      <c r="A955" s="69" t="s">
        <v>447</v>
      </c>
      <c r="B955" s="70"/>
      <c r="C955" s="71" t="s">
        <v>448</v>
      </c>
      <c r="D955" s="81">
        <f>+D956+D957</f>
        <v>188835</v>
      </c>
      <c r="E955" s="81">
        <f>+E956+E957</f>
        <v>197219</v>
      </c>
      <c r="F955" s="81">
        <f>+F956+F957</f>
        <v>0</v>
      </c>
      <c r="G955" s="219"/>
      <c r="H955" s="81">
        <f t="shared" si="290"/>
        <v>215271</v>
      </c>
      <c r="I955" s="254">
        <f>+I956+I957</f>
        <v>18052</v>
      </c>
      <c r="J955" s="77">
        <f>+J956+J957</f>
        <v>0</v>
      </c>
      <c r="K955" s="77">
        <f t="shared" ref="K955:M955" si="298">+K956+K957</f>
        <v>0</v>
      </c>
      <c r="L955" s="77">
        <f t="shared" si="298"/>
        <v>215271</v>
      </c>
      <c r="M955" s="77">
        <f t="shared" si="298"/>
        <v>181542.3</v>
      </c>
      <c r="N955" s="379">
        <f>+N956+N957</f>
        <v>215271</v>
      </c>
      <c r="O955" s="231">
        <f>+O956+O957</f>
        <v>9261</v>
      </c>
      <c r="P955" s="231">
        <f>+O955+N955</f>
        <v>224532</v>
      </c>
      <c r="Q955" s="174"/>
      <c r="R955" s="173"/>
      <c r="S955" s="158"/>
      <c r="T955" s="158"/>
      <c r="U955" s="158"/>
      <c r="V955" s="158"/>
      <c r="W955" s="158"/>
    </row>
    <row r="956" spans="1:23" ht="14.1" customHeight="1" x14ac:dyDescent="0.25">
      <c r="A956" s="44"/>
      <c r="B956" s="51" t="s">
        <v>147</v>
      </c>
      <c r="C956" s="52" t="s">
        <v>148</v>
      </c>
      <c r="D956" s="19">
        <v>185060</v>
      </c>
      <c r="E956" s="156">
        <v>193197</v>
      </c>
      <c r="F956" s="21"/>
      <c r="G956" s="289"/>
      <c r="H956" s="160">
        <f t="shared" si="290"/>
        <v>210889</v>
      </c>
      <c r="I956" s="211">
        <v>17692</v>
      </c>
      <c r="J956" s="190"/>
      <c r="K956" s="190"/>
      <c r="L956" s="190">
        <v>210889</v>
      </c>
      <c r="M956" s="190">
        <v>177202.8</v>
      </c>
      <c r="N956" s="377">
        <v>210889</v>
      </c>
      <c r="O956" s="228">
        <v>10242</v>
      </c>
      <c r="P956" s="233">
        <f t="shared" ref="P956:P959" si="299">+O956+N956</f>
        <v>221131</v>
      </c>
      <c r="Q956" s="174"/>
      <c r="R956" s="173"/>
      <c r="S956" s="158"/>
      <c r="T956" s="158"/>
      <c r="U956" s="158"/>
      <c r="V956" s="158"/>
      <c r="W956" s="158"/>
    </row>
    <row r="957" spans="1:23" ht="14.1" customHeight="1" x14ac:dyDescent="0.25">
      <c r="A957" s="44"/>
      <c r="B957" s="51" t="s">
        <v>149</v>
      </c>
      <c r="C957" s="52" t="s">
        <v>150</v>
      </c>
      <c r="D957" s="21">
        <f>+D958+D959</f>
        <v>3775</v>
      </c>
      <c r="E957" s="156">
        <f>+E958+E959</f>
        <v>4022</v>
      </c>
      <c r="F957" s="21"/>
      <c r="G957" s="62">
        <f>+G958+G959</f>
        <v>0</v>
      </c>
      <c r="H957" s="160">
        <f t="shared" si="290"/>
        <v>4382</v>
      </c>
      <c r="I957" s="211">
        <f>+I958+I959</f>
        <v>360</v>
      </c>
      <c r="J957" s="190"/>
      <c r="K957" s="190"/>
      <c r="L957" s="190">
        <v>4382</v>
      </c>
      <c r="M957" s="190">
        <v>4339.5</v>
      </c>
      <c r="N957" s="377">
        <f>+N958+N959</f>
        <v>4382</v>
      </c>
      <c r="O957" s="228">
        <f>+O958+O959</f>
        <v>-981</v>
      </c>
      <c r="P957" s="233">
        <f t="shared" si="299"/>
        <v>3401</v>
      </c>
      <c r="Q957" s="174"/>
      <c r="S957" s="158"/>
      <c r="T957" s="158"/>
      <c r="U957" s="158"/>
      <c r="V957" s="158"/>
      <c r="W957" s="158"/>
    </row>
    <row r="958" spans="1:23" ht="14.1" customHeight="1" x14ac:dyDescent="0.25">
      <c r="A958" s="44"/>
      <c r="B958" s="45">
        <v>5504</v>
      </c>
      <c r="C958" s="46" t="s">
        <v>165</v>
      </c>
      <c r="D958" s="20">
        <v>757</v>
      </c>
      <c r="E958" s="160">
        <v>980</v>
      </c>
      <c r="F958" s="20"/>
      <c r="G958" s="289"/>
      <c r="H958" s="160">
        <f t="shared" si="290"/>
        <v>1040</v>
      </c>
      <c r="I958" s="213">
        <v>60</v>
      </c>
      <c r="J958" s="161"/>
      <c r="K958" s="161"/>
      <c r="L958" s="161">
        <v>1040</v>
      </c>
      <c r="M958" s="161">
        <v>903.49</v>
      </c>
      <c r="N958" s="378">
        <v>1040</v>
      </c>
      <c r="O958" s="232">
        <v>-495</v>
      </c>
      <c r="P958" s="394">
        <f t="shared" si="299"/>
        <v>545</v>
      </c>
      <c r="Q958" s="174"/>
      <c r="R958" s="173"/>
      <c r="S958" s="158"/>
      <c r="T958" s="158"/>
      <c r="U958" s="158"/>
      <c r="V958" s="158"/>
      <c r="W958" s="158"/>
    </row>
    <row r="959" spans="1:23" ht="14.1" customHeight="1" x14ac:dyDescent="0.25">
      <c r="A959" s="44"/>
      <c r="B959" s="45">
        <v>5524</v>
      </c>
      <c r="C959" s="46" t="s">
        <v>449</v>
      </c>
      <c r="D959" s="20">
        <v>3018</v>
      </c>
      <c r="E959" s="160">
        <v>3042</v>
      </c>
      <c r="F959" s="34"/>
      <c r="G959" s="287"/>
      <c r="H959" s="160">
        <f t="shared" si="290"/>
        <v>3342</v>
      </c>
      <c r="I959" s="315">
        <v>300</v>
      </c>
      <c r="J959" s="161"/>
      <c r="K959" s="161"/>
      <c r="L959" s="161">
        <v>3342</v>
      </c>
      <c r="M959" s="161">
        <v>3436.01</v>
      </c>
      <c r="N959" s="378">
        <v>3342</v>
      </c>
      <c r="O959" s="232">
        <v>-486</v>
      </c>
      <c r="P959" s="394">
        <f t="shared" si="299"/>
        <v>2856</v>
      </c>
      <c r="Q959" s="174"/>
      <c r="S959" s="158"/>
      <c r="T959" s="158"/>
      <c r="U959" s="158"/>
      <c r="V959" s="158"/>
      <c r="W959" s="158"/>
    </row>
    <row r="960" spans="1:23" ht="14.1" customHeight="1" x14ac:dyDescent="0.25">
      <c r="A960" s="84" t="s">
        <v>441</v>
      </c>
      <c r="B960" s="70"/>
      <c r="C960" s="71" t="s">
        <v>450</v>
      </c>
      <c r="D960" s="81">
        <f t="shared" ref="D960:G960" si="300">+D961</f>
        <v>0</v>
      </c>
      <c r="E960" s="81">
        <f t="shared" si="300"/>
        <v>0</v>
      </c>
      <c r="F960" s="81">
        <f t="shared" si="300"/>
        <v>0</v>
      </c>
      <c r="G960" s="77">
        <f t="shared" si="300"/>
        <v>0</v>
      </c>
      <c r="H960" s="81">
        <f>E960+I960</f>
        <v>25700</v>
      </c>
      <c r="I960" s="254">
        <f>+I961</f>
        <v>25700</v>
      </c>
      <c r="J960" s="77">
        <f>+J961</f>
        <v>0</v>
      </c>
      <c r="K960" s="77">
        <f t="shared" ref="K960:M960" si="301">+K961</f>
        <v>0</v>
      </c>
      <c r="L960" s="77">
        <f t="shared" si="301"/>
        <v>25700</v>
      </c>
      <c r="M960" s="77">
        <f t="shared" si="301"/>
        <v>23549</v>
      </c>
      <c r="N960" s="379">
        <f>+N961</f>
        <v>25700</v>
      </c>
      <c r="O960" s="231">
        <f>+O961</f>
        <v>0</v>
      </c>
      <c r="P960" s="231">
        <f>+O960+N960</f>
        <v>25700</v>
      </c>
      <c r="Q960" s="174"/>
      <c r="R960" s="173"/>
      <c r="S960" s="158"/>
      <c r="T960" s="158"/>
      <c r="U960" s="158"/>
      <c r="V960" s="158"/>
      <c r="W960" s="158"/>
    </row>
    <row r="961" spans="1:23" ht="14.1" customHeight="1" x14ac:dyDescent="0.25">
      <c r="A961" s="44"/>
      <c r="B961" s="51" t="s">
        <v>147</v>
      </c>
      <c r="C961" s="52" t="s">
        <v>192</v>
      </c>
      <c r="D961" s="21"/>
      <c r="E961" s="156"/>
      <c r="F961" s="21"/>
      <c r="G961" s="289"/>
      <c r="H961" s="160"/>
      <c r="I961" s="211">
        <v>25700</v>
      </c>
      <c r="J961" s="190"/>
      <c r="K961" s="190"/>
      <c r="L961" s="190">
        <v>25700</v>
      </c>
      <c r="M961" s="190">
        <v>23549</v>
      </c>
      <c r="N961" s="377">
        <v>25700</v>
      </c>
      <c r="O961" s="228">
        <v>0</v>
      </c>
      <c r="P961" s="228">
        <v>25700</v>
      </c>
      <c r="Q961" s="174"/>
      <c r="R961" s="173"/>
      <c r="S961" s="158"/>
      <c r="T961" s="158"/>
      <c r="U961" s="158"/>
      <c r="V961" s="158"/>
      <c r="W961" s="158"/>
    </row>
    <row r="962" spans="1:23" ht="14.1" customHeight="1" x14ac:dyDescent="0.25">
      <c r="A962" s="69" t="s">
        <v>451</v>
      </c>
      <c r="B962" s="70"/>
      <c r="C962" s="95" t="s">
        <v>452</v>
      </c>
      <c r="D962" s="83">
        <f>+D963</f>
        <v>338444</v>
      </c>
      <c r="E962" s="81">
        <f>+E963</f>
        <v>315500</v>
      </c>
      <c r="F962" s="81"/>
      <c r="G962" s="77"/>
      <c r="H962" s="81">
        <f t="shared" si="290"/>
        <v>315500</v>
      </c>
      <c r="I962" s="254"/>
      <c r="J962" s="77"/>
      <c r="K962" s="77">
        <f>+K963</f>
        <v>50000</v>
      </c>
      <c r="L962" s="77">
        <f t="shared" ref="L962:M962" si="302">+L963</f>
        <v>365500</v>
      </c>
      <c r="M962" s="77">
        <f t="shared" si="302"/>
        <v>327823</v>
      </c>
      <c r="N962" s="379">
        <f>+N963</f>
        <v>350000</v>
      </c>
      <c r="O962" s="231">
        <f>+O963</f>
        <v>0</v>
      </c>
      <c r="P962" s="231">
        <f>+P963</f>
        <v>350000</v>
      </c>
      <c r="Q962" s="174"/>
      <c r="R962" s="173"/>
      <c r="S962" s="158"/>
      <c r="T962" s="158"/>
      <c r="U962" s="158"/>
      <c r="V962" s="158"/>
      <c r="W962" s="158"/>
    </row>
    <row r="963" spans="1:23" ht="14.1" customHeight="1" x14ac:dyDescent="0.25">
      <c r="A963" s="44"/>
      <c r="B963" s="45">
        <v>55</v>
      </c>
      <c r="C963" s="46" t="s">
        <v>150</v>
      </c>
      <c r="D963" s="20">
        <v>338444</v>
      </c>
      <c r="E963" s="160">
        <v>315500</v>
      </c>
      <c r="F963" s="26"/>
      <c r="G963" s="299"/>
      <c r="H963" s="160">
        <f t="shared" si="290"/>
        <v>315500</v>
      </c>
      <c r="J963" s="161"/>
      <c r="K963" s="161">
        <v>50000</v>
      </c>
      <c r="L963" s="161">
        <v>365500</v>
      </c>
      <c r="M963" s="161">
        <v>327823</v>
      </c>
      <c r="N963" s="378">
        <v>350000</v>
      </c>
      <c r="O963" s="232">
        <v>0</v>
      </c>
      <c r="P963" s="232">
        <v>350000</v>
      </c>
      <c r="Q963" s="174"/>
      <c r="R963" s="173"/>
      <c r="S963" s="158"/>
      <c r="T963" s="158"/>
      <c r="U963" s="158"/>
      <c r="V963" s="158"/>
      <c r="W963" s="158"/>
    </row>
    <row r="964" spans="1:23" ht="14.1" customHeight="1" x14ac:dyDescent="0.25">
      <c r="A964" s="69" t="s">
        <v>453</v>
      </c>
      <c r="B964" s="70"/>
      <c r="C964" s="71" t="s">
        <v>454</v>
      </c>
      <c r="D964" s="81">
        <f>+D965+D966</f>
        <v>265558</v>
      </c>
      <c r="E964" s="81">
        <f>+E965+E966</f>
        <v>255609</v>
      </c>
      <c r="F964" s="81">
        <f>+F965+F966</f>
        <v>0</v>
      </c>
      <c r="G964" s="219"/>
      <c r="H964" s="81">
        <f t="shared" si="290"/>
        <v>229259</v>
      </c>
      <c r="I964" s="254">
        <f>+I965+I966</f>
        <v>-26350</v>
      </c>
      <c r="J964" s="77">
        <f>+J965+J966</f>
        <v>-8000</v>
      </c>
      <c r="K964" s="77">
        <f t="shared" ref="K964:M964" si="303">+K965+K966</f>
        <v>20315</v>
      </c>
      <c r="L964" s="77">
        <f t="shared" si="303"/>
        <v>241574</v>
      </c>
      <c r="M964" s="77">
        <f t="shared" si="303"/>
        <v>203021.52000000002</v>
      </c>
      <c r="N964" s="374">
        <f>+N965+N966</f>
        <v>264877</v>
      </c>
      <c r="O964" s="80">
        <f>+O965+O966</f>
        <v>-30000</v>
      </c>
      <c r="P964" s="80">
        <f>+O964+N964</f>
        <v>234877</v>
      </c>
      <c r="Q964" s="174"/>
      <c r="R964" s="173"/>
      <c r="S964" s="158"/>
      <c r="T964" s="158"/>
      <c r="U964" s="158"/>
      <c r="V964" s="158"/>
      <c r="W964" s="158"/>
    </row>
    <row r="965" spans="1:23" ht="14.1" customHeight="1" x14ac:dyDescent="0.25">
      <c r="A965" s="44"/>
      <c r="B965" s="45" t="s">
        <v>147</v>
      </c>
      <c r="C965" s="52" t="s">
        <v>148</v>
      </c>
      <c r="D965" s="19">
        <v>111240</v>
      </c>
      <c r="E965" s="156">
        <v>120409</v>
      </c>
      <c r="F965" s="21"/>
      <c r="G965" s="289"/>
      <c r="H965" s="160">
        <f t="shared" si="290"/>
        <v>124059</v>
      </c>
      <c r="I965" s="211">
        <v>3650</v>
      </c>
      <c r="J965" s="190">
        <v>-5000</v>
      </c>
      <c r="K965" s="190"/>
      <c r="L965" s="190">
        <v>119059</v>
      </c>
      <c r="M965" s="190">
        <v>106941.96</v>
      </c>
      <c r="N965" s="382">
        <v>123077</v>
      </c>
      <c r="O965" s="233">
        <v>0</v>
      </c>
      <c r="P965" s="227">
        <f t="shared" ref="P965:P988" si="304">+O965+N965</f>
        <v>123077</v>
      </c>
      <c r="Q965" s="174"/>
      <c r="R965" s="173"/>
      <c r="S965" s="158"/>
      <c r="T965" s="158"/>
      <c r="U965" s="158"/>
      <c r="V965" s="158"/>
      <c r="W965" s="158"/>
    </row>
    <row r="966" spans="1:23" ht="14.1" customHeight="1" x14ac:dyDescent="0.25">
      <c r="A966" s="44"/>
      <c r="B966" s="45" t="s">
        <v>149</v>
      </c>
      <c r="C966" s="52" t="s">
        <v>150</v>
      </c>
      <c r="D966" s="21">
        <f>+D967+D968+D969+D970+D980+D981+D982+D983+D984+D985+D986+D988</f>
        <v>154318</v>
      </c>
      <c r="E966" s="156">
        <f>+E967+E969+E970+E980+E981+E982+E983+E984+E985+E986+E988</f>
        <v>135200</v>
      </c>
      <c r="F966" s="21">
        <f>+F967+F969+F970+F980+F981+F982+F983+F984+F985+F986+F988</f>
        <v>0</v>
      </c>
      <c r="G966" s="289"/>
      <c r="H966" s="160">
        <f t="shared" si="290"/>
        <v>105200</v>
      </c>
      <c r="I966" s="211">
        <f>+I967+I969+I970+I980+I981+I982+I983+I984+I985+I986+I988</f>
        <v>-30000</v>
      </c>
      <c r="J966" s="190">
        <f>+J967+J968+J969+J970+J980+J981+J982+J983+J984+J985+J986+J988</f>
        <v>-3000</v>
      </c>
      <c r="K966" s="190">
        <f t="shared" ref="K966:M966" si="305">+K967+K968+K969+K970+K980+K981+K982+K983+K984+K985+K986+K988</f>
        <v>20315</v>
      </c>
      <c r="L966" s="190">
        <f t="shared" si="305"/>
        <v>122515</v>
      </c>
      <c r="M966" s="190">
        <f t="shared" si="305"/>
        <v>96079.56</v>
      </c>
      <c r="N966" s="376">
        <f>+N967+N968+N969+N970+N980+N981+N982+N983+N984+N985+N986+N988</f>
        <v>141800</v>
      </c>
      <c r="O966" s="376">
        <f>+O967+O968+O969+O970+O980+O981+O982+O983+O984+O985+O986+O988</f>
        <v>-30000</v>
      </c>
      <c r="P966" s="227">
        <f t="shared" si="304"/>
        <v>111800</v>
      </c>
      <c r="Q966" s="174"/>
      <c r="R966" s="173"/>
      <c r="S966" s="158"/>
      <c r="T966" s="158"/>
      <c r="U966" s="158"/>
      <c r="V966" s="158"/>
      <c r="W966" s="158"/>
    </row>
    <row r="967" spans="1:23" ht="14.1" customHeight="1" x14ac:dyDescent="0.25">
      <c r="A967" s="44"/>
      <c r="B967" s="45">
        <v>5500</v>
      </c>
      <c r="C967" s="46" t="s">
        <v>292</v>
      </c>
      <c r="D967" s="20">
        <v>3432</v>
      </c>
      <c r="E967" s="160">
        <v>4400</v>
      </c>
      <c r="F967" s="20"/>
      <c r="G967" s="289"/>
      <c r="H967" s="160">
        <f t="shared" si="290"/>
        <v>4400</v>
      </c>
      <c r="I967" s="213"/>
      <c r="J967" s="161">
        <v>-1000</v>
      </c>
      <c r="K967" s="161"/>
      <c r="L967" s="161">
        <v>3400</v>
      </c>
      <c r="M967" s="161">
        <v>3358</v>
      </c>
      <c r="N967" s="378">
        <v>4400</v>
      </c>
      <c r="O967" s="232"/>
      <c r="P967" s="229">
        <f t="shared" si="304"/>
        <v>4400</v>
      </c>
      <c r="Q967" s="174"/>
      <c r="R967" s="173"/>
      <c r="S967" s="158"/>
      <c r="T967" s="158"/>
      <c r="U967" s="158"/>
      <c r="V967" s="158"/>
      <c r="W967" s="158"/>
    </row>
    <row r="968" spans="1:23" ht="14.1" customHeight="1" x14ac:dyDescent="0.25">
      <c r="A968" s="44"/>
      <c r="B968" s="45">
        <v>5503</v>
      </c>
      <c r="C968" s="46" t="s">
        <v>153</v>
      </c>
      <c r="D968" s="20">
        <v>1750</v>
      </c>
      <c r="E968" s="160"/>
      <c r="F968" s="20"/>
      <c r="G968" s="289"/>
      <c r="H968" s="160">
        <f t="shared" si="290"/>
        <v>0</v>
      </c>
      <c r="I968" s="213"/>
      <c r="J968" s="161"/>
      <c r="K968" s="161"/>
      <c r="L968" s="161"/>
      <c r="M968" s="161"/>
      <c r="N968" s="378">
        <v>700</v>
      </c>
      <c r="O968" s="232"/>
      <c r="P968" s="229">
        <f t="shared" si="304"/>
        <v>700</v>
      </c>
      <c r="Q968" s="174"/>
      <c r="R968" s="173"/>
      <c r="S968" s="158"/>
      <c r="T968" s="158"/>
      <c r="U968" s="158"/>
      <c r="V968" s="158"/>
      <c r="W968" s="158"/>
    </row>
    <row r="969" spans="1:23" ht="14.1" customHeight="1" x14ac:dyDescent="0.25">
      <c r="A969" s="44"/>
      <c r="B969" s="45">
        <v>5504</v>
      </c>
      <c r="C969" s="46" t="s">
        <v>273</v>
      </c>
      <c r="D969" s="20">
        <v>519</v>
      </c>
      <c r="E969" s="160">
        <v>2200</v>
      </c>
      <c r="F969" s="20"/>
      <c r="G969" s="289"/>
      <c r="H969" s="160">
        <f t="shared" si="290"/>
        <v>2200</v>
      </c>
      <c r="I969" s="213"/>
      <c r="J969" s="161"/>
      <c r="K969" s="161"/>
      <c r="L969" s="161">
        <v>2200</v>
      </c>
      <c r="M969" s="161">
        <v>1548</v>
      </c>
      <c r="N969" s="378">
        <v>1500</v>
      </c>
      <c r="O969" s="232"/>
      <c r="P969" s="229">
        <f t="shared" si="304"/>
        <v>1500</v>
      </c>
      <c r="Q969" s="174"/>
      <c r="R969" s="173"/>
      <c r="S969" s="158"/>
      <c r="T969" s="158"/>
      <c r="U969" s="158"/>
      <c r="V969" s="158"/>
      <c r="W969" s="158"/>
    </row>
    <row r="970" spans="1:23" ht="14.1" customHeight="1" x14ac:dyDescent="0.25">
      <c r="A970" s="44"/>
      <c r="B970" s="45">
        <v>5511</v>
      </c>
      <c r="C970" s="46" t="s">
        <v>455</v>
      </c>
      <c r="D970" s="20">
        <f>SUM(D971:D979)</f>
        <v>82615</v>
      </c>
      <c r="E970" s="160">
        <f>SUM(E971:E979)</f>
        <v>85800</v>
      </c>
      <c r="F970" s="20"/>
      <c r="G970" s="289"/>
      <c r="H970" s="160">
        <f t="shared" si="290"/>
        <v>55800</v>
      </c>
      <c r="I970" s="213">
        <v>-30000</v>
      </c>
      <c r="J970" s="161">
        <f>SUM(J971:J979)</f>
        <v>0</v>
      </c>
      <c r="K970" s="161"/>
      <c r="L970" s="161">
        <v>55800</v>
      </c>
      <c r="M970" s="161">
        <v>34813.980000000003</v>
      </c>
      <c r="N970" s="384">
        <f>SUM(N971:N979)</f>
        <v>89800</v>
      </c>
      <c r="O970" s="384">
        <f>SUM(O971:O979)</f>
        <v>-30000</v>
      </c>
      <c r="P970" s="229">
        <f t="shared" si="304"/>
        <v>59800</v>
      </c>
      <c r="Q970" s="174"/>
      <c r="R970" s="173"/>
      <c r="S970" s="158"/>
      <c r="T970" s="158"/>
      <c r="U970" s="158"/>
      <c r="V970" s="158"/>
      <c r="W970" s="158"/>
    </row>
    <row r="971" spans="1:23" ht="14.1" customHeight="1" x14ac:dyDescent="0.3">
      <c r="A971" s="44"/>
      <c r="B971" s="45"/>
      <c r="C971" s="106" t="s">
        <v>276</v>
      </c>
      <c r="D971" s="107">
        <v>42295</v>
      </c>
      <c r="E971" s="179">
        <v>65000</v>
      </c>
      <c r="F971" s="20"/>
      <c r="G971" s="289"/>
      <c r="H971" s="160">
        <f t="shared" si="290"/>
        <v>65000</v>
      </c>
      <c r="I971" s="213"/>
      <c r="J971" s="210"/>
      <c r="K971" s="210"/>
      <c r="L971" s="210">
        <v>0</v>
      </c>
      <c r="M971" s="210">
        <v>14361.88</v>
      </c>
      <c r="N971" s="381">
        <v>65000</v>
      </c>
      <c r="O971" s="393">
        <v>-30000</v>
      </c>
      <c r="P971" s="246">
        <f t="shared" si="304"/>
        <v>35000</v>
      </c>
      <c r="Q971" s="174"/>
      <c r="R971" s="173"/>
      <c r="S971" s="158"/>
      <c r="T971" s="158"/>
      <c r="U971" s="158"/>
      <c r="V971" s="158"/>
      <c r="W971" s="158"/>
    </row>
    <row r="972" spans="1:23" ht="14.1" customHeight="1" x14ac:dyDescent="0.3">
      <c r="A972" s="44"/>
      <c r="B972" s="45"/>
      <c r="C972" s="106" t="s">
        <v>277</v>
      </c>
      <c r="D972" s="107">
        <v>4403</v>
      </c>
      <c r="E972" s="179">
        <v>8000</v>
      </c>
      <c r="F972" s="20"/>
      <c r="G972" s="289"/>
      <c r="H972" s="160">
        <f t="shared" si="290"/>
        <v>8000</v>
      </c>
      <c r="I972" s="213"/>
      <c r="J972" s="210"/>
      <c r="K972" s="210"/>
      <c r="L972" s="210">
        <v>0</v>
      </c>
      <c r="M972" s="210">
        <v>6065.39</v>
      </c>
      <c r="N972" s="381">
        <v>10000</v>
      </c>
      <c r="O972" s="393"/>
      <c r="P972" s="246">
        <f t="shared" si="304"/>
        <v>10000</v>
      </c>
      <c r="Q972" s="174"/>
      <c r="R972" s="173"/>
      <c r="S972" s="158"/>
      <c r="T972" s="158"/>
      <c r="U972" s="158"/>
      <c r="V972" s="158"/>
      <c r="W972" s="158"/>
    </row>
    <row r="973" spans="1:23" ht="14.1" customHeight="1" x14ac:dyDescent="0.3">
      <c r="A973" s="44"/>
      <c r="B973" s="45"/>
      <c r="C973" s="106" t="s">
        <v>278</v>
      </c>
      <c r="D973" s="107">
        <v>1315</v>
      </c>
      <c r="E973" s="179">
        <v>2500</v>
      </c>
      <c r="F973" s="20"/>
      <c r="G973" s="289"/>
      <c r="H973" s="160">
        <f t="shared" si="290"/>
        <v>2500</v>
      </c>
      <c r="I973" s="213"/>
      <c r="J973" s="210"/>
      <c r="K973" s="210"/>
      <c r="L973" s="210">
        <v>0</v>
      </c>
      <c r="M973" s="210">
        <v>1338.58</v>
      </c>
      <c r="N973" s="381">
        <v>2500</v>
      </c>
      <c r="O973" s="393"/>
      <c r="P973" s="246">
        <f t="shared" si="304"/>
        <v>2500</v>
      </c>
      <c r="Q973" s="174"/>
      <c r="R973" s="173"/>
      <c r="S973" s="158"/>
      <c r="T973" s="158"/>
      <c r="U973" s="158"/>
      <c r="V973" s="158"/>
      <c r="W973" s="158"/>
    </row>
    <row r="974" spans="1:23" ht="14.1" customHeight="1" x14ac:dyDescent="0.3">
      <c r="A974" s="44"/>
      <c r="B974" s="45"/>
      <c r="C974" s="106" t="s">
        <v>436</v>
      </c>
      <c r="D974" s="107">
        <v>4379</v>
      </c>
      <c r="E974" s="179">
        <v>4000</v>
      </c>
      <c r="F974" s="20"/>
      <c r="G974" s="289"/>
      <c r="H974" s="160">
        <f t="shared" si="290"/>
        <v>4000</v>
      </c>
      <c r="I974" s="213"/>
      <c r="J974" s="210"/>
      <c r="K974" s="210"/>
      <c r="L974" s="210">
        <v>0</v>
      </c>
      <c r="M974" s="210">
        <v>7438.78</v>
      </c>
      <c r="N974" s="381">
        <v>4000</v>
      </c>
      <c r="O974" s="393"/>
      <c r="P974" s="246">
        <f t="shared" si="304"/>
        <v>4000</v>
      </c>
      <c r="Q974" s="174"/>
      <c r="R974" s="173"/>
      <c r="S974" s="158"/>
      <c r="T974" s="158"/>
      <c r="U974" s="158"/>
      <c r="V974" s="158"/>
      <c r="W974" s="158"/>
    </row>
    <row r="975" spans="1:23" ht="14.1" customHeight="1" x14ac:dyDescent="0.3">
      <c r="A975" s="44"/>
      <c r="B975" s="45"/>
      <c r="C975" s="106" t="s">
        <v>280</v>
      </c>
      <c r="D975" s="107">
        <v>3246</v>
      </c>
      <c r="E975" s="179">
        <v>3000</v>
      </c>
      <c r="F975" s="20"/>
      <c r="G975" s="289"/>
      <c r="H975" s="160">
        <f t="shared" si="290"/>
        <v>3000</v>
      </c>
      <c r="I975" s="213"/>
      <c r="J975" s="210"/>
      <c r="K975" s="210"/>
      <c r="L975" s="210">
        <v>0</v>
      </c>
      <c r="M975" s="210">
        <v>3122.17</v>
      </c>
      <c r="N975" s="381">
        <v>4000</v>
      </c>
      <c r="O975" s="393"/>
      <c r="P975" s="246">
        <f t="shared" si="304"/>
        <v>4000</v>
      </c>
      <c r="Q975" s="174"/>
      <c r="R975" s="173"/>
      <c r="S975" s="158"/>
      <c r="T975" s="158"/>
      <c r="U975" s="158"/>
      <c r="V975" s="158"/>
      <c r="W975" s="158"/>
    </row>
    <row r="976" spans="1:23" ht="14.1" customHeight="1" x14ac:dyDescent="0.3">
      <c r="A976" s="44"/>
      <c r="B976" s="45"/>
      <c r="C976" s="106" t="s">
        <v>281</v>
      </c>
      <c r="D976" s="107">
        <v>135</v>
      </c>
      <c r="E976" s="179">
        <v>1000</v>
      </c>
      <c r="F976" s="20"/>
      <c r="G976" s="289"/>
      <c r="H976" s="160">
        <f t="shared" si="290"/>
        <v>1000</v>
      </c>
      <c r="I976" s="213"/>
      <c r="J976" s="210"/>
      <c r="K976" s="210"/>
      <c r="L976" s="210">
        <v>0</v>
      </c>
      <c r="M976" s="210">
        <v>1425.18</v>
      </c>
      <c r="N976" s="381">
        <v>1000</v>
      </c>
      <c r="O976" s="393"/>
      <c r="P976" s="246">
        <f t="shared" si="304"/>
        <v>1000</v>
      </c>
      <c r="Q976" s="174"/>
      <c r="R976" s="173"/>
      <c r="S976" s="158"/>
      <c r="T976" s="158"/>
      <c r="U976" s="158"/>
      <c r="V976" s="158"/>
      <c r="W976" s="158"/>
    </row>
    <row r="977" spans="1:23" ht="14.1" customHeight="1" x14ac:dyDescent="0.3">
      <c r="A977" s="44"/>
      <c r="B977" s="45"/>
      <c r="C977" s="106" t="s">
        <v>283</v>
      </c>
      <c r="D977" s="107">
        <v>25236</v>
      </c>
      <c r="E977" s="179">
        <v>1000</v>
      </c>
      <c r="F977" s="20"/>
      <c r="G977" s="289"/>
      <c r="H977" s="160">
        <f t="shared" si="290"/>
        <v>1000</v>
      </c>
      <c r="I977" s="213"/>
      <c r="J977" s="210"/>
      <c r="K977" s="210"/>
      <c r="L977" s="210"/>
      <c r="M977" s="210"/>
      <c r="N977" s="381">
        <v>2000</v>
      </c>
      <c r="O977" s="393"/>
      <c r="P977" s="246">
        <f t="shared" si="304"/>
        <v>2000</v>
      </c>
      <c r="Q977" s="174"/>
      <c r="R977" s="173"/>
      <c r="S977" s="158"/>
      <c r="T977" s="158"/>
      <c r="U977" s="158"/>
      <c r="V977" s="158"/>
      <c r="W977" s="158"/>
    </row>
    <row r="978" spans="1:23" ht="14.1" customHeight="1" x14ac:dyDescent="0.3">
      <c r="A978" s="44"/>
      <c r="B978" s="45"/>
      <c r="C978" s="106" t="s">
        <v>284</v>
      </c>
      <c r="D978" s="107">
        <v>628</v>
      </c>
      <c r="E978" s="179">
        <v>500</v>
      </c>
      <c r="F978" s="20"/>
      <c r="G978" s="289"/>
      <c r="H978" s="160">
        <f t="shared" si="290"/>
        <v>500</v>
      </c>
      <c r="I978" s="213"/>
      <c r="J978" s="210"/>
      <c r="K978" s="210"/>
      <c r="L978" s="210"/>
      <c r="M978" s="210">
        <v>882</v>
      </c>
      <c r="N978" s="381">
        <v>500</v>
      </c>
      <c r="O978" s="393"/>
      <c r="P978" s="246">
        <f t="shared" si="304"/>
        <v>500</v>
      </c>
      <c r="R978" s="173"/>
      <c r="S978" s="158"/>
      <c r="T978" s="158"/>
      <c r="U978" s="158"/>
      <c r="V978" s="158"/>
      <c r="W978" s="158"/>
    </row>
    <row r="979" spans="1:23" ht="14.1" customHeight="1" x14ac:dyDescent="0.3">
      <c r="A979" s="44"/>
      <c r="B979" s="45"/>
      <c r="C979" s="106" t="s">
        <v>175</v>
      </c>
      <c r="D979" s="107">
        <v>978</v>
      </c>
      <c r="E979" s="179">
        <v>800</v>
      </c>
      <c r="F979" s="20"/>
      <c r="G979" s="289"/>
      <c r="H979" s="160">
        <f t="shared" si="290"/>
        <v>800</v>
      </c>
      <c r="I979" s="213"/>
      <c r="J979" s="210"/>
      <c r="K979" s="210"/>
      <c r="L979" s="210"/>
      <c r="M979" s="210">
        <v>180</v>
      </c>
      <c r="N979" s="381">
        <v>800</v>
      </c>
      <c r="O979" s="393"/>
      <c r="P979" s="246">
        <f t="shared" si="304"/>
        <v>800</v>
      </c>
      <c r="Q979" s="174"/>
      <c r="R979" s="173"/>
      <c r="S979" s="158"/>
      <c r="T979" s="158"/>
      <c r="U979" s="158"/>
      <c r="V979" s="158"/>
      <c r="W979" s="158"/>
    </row>
    <row r="980" spans="1:23" ht="14.1" customHeight="1" x14ac:dyDescent="0.25">
      <c r="A980" s="44"/>
      <c r="B980" s="45">
        <v>5513</v>
      </c>
      <c r="C980" s="46" t="s">
        <v>456</v>
      </c>
      <c r="D980" s="20">
        <v>8774</v>
      </c>
      <c r="E980" s="160">
        <v>9400</v>
      </c>
      <c r="F980" s="20"/>
      <c r="G980" s="289"/>
      <c r="H980" s="160">
        <f t="shared" si="290"/>
        <v>9400</v>
      </c>
      <c r="I980" s="213"/>
      <c r="J980" s="161"/>
      <c r="K980" s="161"/>
      <c r="L980" s="161">
        <v>9400</v>
      </c>
      <c r="M980" s="161">
        <v>7710</v>
      </c>
      <c r="N980" s="378">
        <v>9400</v>
      </c>
      <c r="O980" s="232"/>
      <c r="P980" s="229">
        <f t="shared" si="304"/>
        <v>9400</v>
      </c>
      <c r="Q980" s="174"/>
      <c r="R980" s="173"/>
      <c r="S980" s="158"/>
      <c r="T980" s="158"/>
      <c r="U980" s="158"/>
      <c r="V980" s="158"/>
      <c r="W980" s="158"/>
    </row>
    <row r="981" spans="1:23" ht="14.1" customHeight="1" x14ac:dyDescent="0.25">
      <c r="A981" s="44"/>
      <c r="B981" s="45">
        <v>5514</v>
      </c>
      <c r="C981" s="46" t="s">
        <v>457</v>
      </c>
      <c r="D981" s="20">
        <v>14407</v>
      </c>
      <c r="E981" s="160">
        <v>16000</v>
      </c>
      <c r="F981" s="20"/>
      <c r="G981" s="289"/>
      <c r="H981" s="160">
        <f t="shared" si="290"/>
        <v>16000</v>
      </c>
      <c r="I981" s="213"/>
      <c r="J981" s="161"/>
      <c r="K981" s="161"/>
      <c r="L981" s="161">
        <v>16000</v>
      </c>
      <c r="M981" s="161">
        <v>16147.86</v>
      </c>
      <c r="N981" s="378">
        <v>12000</v>
      </c>
      <c r="O981" s="232"/>
      <c r="P981" s="229">
        <f t="shared" si="304"/>
        <v>12000</v>
      </c>
      <c r="Q981" s="174"/>
      <c r="R981" s="173"/>
      <c r="S981" s="173"/>
      <c r="T981" s="158"/>
      <c r="U981" s="158"/>
      <c r="V981" s="158"/>
      <c r="W981" s="158"/>
    </row>
    <row r="982" spans="1:23" ht="14.1" customHeight="1" x14ac:dyDescent="0.25">
      <c r="A982" s="44"/>
      <c r="B982" s="45">
        <v>5515</v>
      </c>
      <c r="C982" s="46" t="s">
        <v>458</v>
      </c>
      <c r="D982" s="20">
        <v>6909</v>
      </c>
      <c r="E982" s="160">
        <v>0</v>
      </c>
      <c r="F982" s="20"/>
      <c r="G982" s="289"/>
      <c r="H982" s="160">
        <f t="shared" si="290"/>
        <v>0</v>
      </c>
      <c r="I982" s="213"/>
      <c r="J982" s="161"/>
      <c r="K982" s="161">
        <v>20000</v>
      </c>
      <c r="L982" s="161">
        <v>20000</v>
      </c>
      <c r="M982" s="161">
        <v>20122.84</v>
      </c>
      <c r="N982" s="378">
        <v>4000</v>
      </c>
      <c r="O982" s="232"/>
      <c r="P982" s="229">
        <f t="shared" si="304"/>
        <v>4000</v>
      </c>
      <c r="Q982" s="174"/>
      <c r="R982" s="173"/>
      <c r="S982" s="158"/>
      <c r="T982" s="158"/>
      <c r="U982" s="158"/>
      <c r="V982" s="158"/>
      <c r="W982" s="158"/>
    </row>
    <row r="983" spans="1:23" ht="14.1" customHeight="1" x14ac:dyDescent="0.25">
      <c r="A983" s="44"/>
      <c r="B983" s="45">
        <v>5521</v>
      </c>
      <c r="C983" s="46" t="s">
        <v>313</v>
      </c>
      <c r="D983" s="20">
        <v>414</v>
      </c>
      <c r="E983" s="160"/>
      <c r="F983" s="20"/>
      <c r="G983" s="289"/>
      <c r="H983" s="160">
        <f t="shared" si="290"/>
        <v>0</v>
      </c>
      <c r="I983" s="213"/>
      <c r="J983" s="161"/>
      <c r="K983" s="161"/>
      <c r="L983" s="161"/>
      <c r="M983" s="161"/>
      <c r="N983" s="378">
        <v>0</v>
      </c>
      <c r="O983" s="232"/>
      <c r="P983" s="229">
        <f t="shared" si="304"/>
        <v>0</v>
      </c>
      <c r="Q983" s="174"/>
      <c r="R983" s="173"/>
      <c r="S983" s="158"/>
      <c r="T983" s="158"/>
      <c r="U983" s="158"/>
      <c r="V983" s="158"/>
      <c r="W983" s="158"/>
    </row>
    <row r="984" spans="1:23" ht="14.1" customHeight="1" x14ac:dyDescent="0.25">
      <c r="A984" s="44"/>
      <c r="B984" s="45">
        <v>5522</v>
      </c>
      <c r="C984" s="46" t="s">
        <v>184</v>
      </c>
      <c r="D984" s="20">
        <v>388</v>
      </c>
      <c r="E984" s="160">
        <v>400</v>
      </c>
      <c r="F984" s="20"/>
      <c r="G984" s="289"/>
      <c r="H984" s="160">
        <f t="shared" si="290"/>
        <v>400</v>
      </c>
      <c r="I984" s="213"/>
      <c r="J984" s="161"/>
      <c r="K984" s="161"/>
      <c r="L984" s="161">
        <v>400</v>
      </c>
      <c r="M984" s="161">
        <v>672</v>
      </c>
      <c r="N984" s="378">
        <v>400</v>
      </c>
      <c r="O984" s="232"/>
      <c r="P984" s="229">
        <f t="shared" si="304"/>
        <v>400</v>
      </c>
      <c r="Q984" s="174"/>
      <c r="R984" s="173"/>
      <c r="S984" s="158"/>
      <c r="T984" s="158"/>
      <c r="U984" s="158"/>
      <c r="V984" s="158"/>
      <c r="W984" s="158"/>
    </row>
    <row r="985" spans="1:23" ht="14.1" customHeight="1" x14ac:dyDescent="0.25">
      <c r="A985" s="44"/>
      <c r="B985" s="45">
        <v>5524</v>
      </c>
      <c r="C985" s="46" t="s">
        <v>408</v>
      </c>
      <c r="D985" s="20">
        <v>15189</v>
      </c>
      <c r="E985" s="160">
        <v>6400</v>
      </c>
      <c r="F985" s="20"/>
      <c r="G985" s="289"/>
      <c r="H985" s="160">
        <f t="shared" si="290"/>
        <v>6400</v>
      </c>
      <c r="I985" s="213"/>
      <c r="J985" s="161">
        <v>-1000</v>
      </c>
      <c r="K985" s="161"/>
      <c r="L985" s="161">
        <v>5400</v>
      </c>
      <c r="M985" s="161">
        <v>3744.43</v>
      </c>
      <c r="N985" s="378">
        <v>10000</v>
      </c>
      <c r="O985" s="232"/>
      <c r="P985" s="229">
        <f t="shared" si="304"/>
        <v>10000</v>
      </c>
      <c r="Q985" s="174"/>
      <c r="R985" s="173"/>
      <c r="S985" s="158"/>
      <c r="T985" s="158"/>
      <c r="U985" s="158"/>
      <c r="V985" s="158"/>
      <c r="W985" s="158"/>
    </row>
    <row r="986" spans="1:23" ht="14.1" customHeight="1" x14ac:dyDescent="0.25">
      <c r="A986" s="44"/>
      <c r="B986" s="45">
        <v>5525</v>
      </c>
      <c r="C986" s="46" t="s">
        <v>355</v>
      </c>
      <c r="D986" s="20">
        <v>7710</v>
      </c>
      <c r="E986" s="160">
        <v>4600</v>
      </c>
      <c r="F986" s="20"/>
      <c r="G986" s="289"/>
      <c r="H986" s="160">
        <f t="shared" si="290"/>
        <v>4600</v>
      </c>
      <c r="I986" s="213"/>
      <c r="J986" s="161">
        <v>-1000</v>
      </c>
      <c r="K986" s="161"/>
      <c r="L986" s="161">
        <v>3600</v>
      </c>
      <c r="M986" s="161">
        <v>2624.89</v>
      </c>
      <c r="N986" s="378">
        <v>3600</v>
      </c>
      <c r="O986" s="232"/>
      <c r="P986" s="229">
        <f t="shared" si="304"/>
        <v>3600</v>
      </c>
      <c r="Q986" s="174"/>
      <c r="R986" s="173"/>
      <c r="S986" s="158"/>
      <c r="T986" s="158"/>
      <c r="U986" s="158"/>
      <c r="V986" s="158"/>
      <c r="W986" s="158"/>
    </row>
    <row r="987" spans="1:23" ht="14.1" customHeight="1" x14ac:dyDescent="0.25">
      <c r="A987" s="44"/>
      <c r="B987" s="45">
        <v>5532</v>
      </c>
      <c r="C987" s="46" t="s">
        <v>459</v>
      </c>
      <c r="D987" s="20"/>
      <c r="E987" s="160"/>
      <c r="F987" s="20"/>
      <c r="G987" s="289"/>
      <c r="H987" s="160"/>
      <c r="I987" s="213"/>
      <c r="J987" s="161"/>
      <c r="K987" s="161"/>
      <c r="L987" s="161">
        <v>0</v>
      </c>
      <c r="M987" s="161">
        <v>58</v>
      </c>
      <c r="N987" s="378"/>
      <c r="O987" s="232"/>
      <c r="P987" s="229">
        <f t="shared" si="304"/>
        <v>0</v>
      </c>
      <c r="Q987" s="174"/>
      <c r="R987" s="173"/>
      <c r="S987" s="158"/>
      <c r="T987" s="158"/>
      <c r="U987" s="158"/>
      <c r="V987" s="158"/>
      <c r="W987" s="158"/>
    </row>
    <row r="988" spans="1:23" ht="14.1" customHeight="1" x14ac:dyDescent="0.25">
      <c r="A988" s="44"/>
      <c r="B988" s="45">
        <v>5540</v>
      </c>
      <c r="C988" s="193" t="s">
        <v>308</v>
      </c>
      <c r="D988" s="20">
        <v>12211</v>
      </c>
      <c r="E988" s="160">
        <v>6000</v>
      </c>
      <c r="F988" s="20"/>
      <c r="G988" s="289"/>
      <c r="H988" s="160">
        <f t="shared" si="290"/>
        <v>6000</v>
      </c>
      <c r="I988" s="213"/>
      <c r="J988" s="161"/>
      <c r="K988" s="161">
        <v>315</v>
      </c>
      <c r="L988" s="161">
        <v>6315</v>
      </c>
      <c r="M988" s="161">
        <v>5337.56</v>
      </c>
      <c r="N988" s="383">
        <v>6000</v>
      </c>
      <c r="O988" s="394"/>
      <c r="P988" s="229">
        <f t="shared" si="304"/>
        <v>6000</v>
      </c>
      <c r="Q988" s="174"/>
      <c r="R988" s="173"/>
      <c r="S988" s="158"/>
      <c r="T988" s="158"/>
      <c r="U988" s="158"/>
      <c r="V988" s="158"/>
      <c r="W988" s="158"/>
    </row>
    <row r="989" spans="1:23" ht="14.1" customHeight="1" x14ac:dyDescent="0.25">
      <c r="A989" s="69" t="s">
        <v>460</v>
      </c>
      <c r="B989" s="70"/>
      <c r="C989" s="71" t="s">
        <v>461</v>
      </c>
      <c r="D989" s="81">
        <f>+D990+D991</f>
        <v>427675</v>
      </c>
      <c r="E989" s="81">
        <f>+E990+E991</f>
        <v>440772</v>
      </c>
      <c r="F989" s="81">
        <f>+F990+F991</f>
        <v>0</v>
      </c>
      <c r="G989" s="253">
        <v>0</v>
      </c>
      <c r="H989" s="81">
        <f t="shared" si="290"/>
        <v>438415</v>
      </c>
      <c r="I989" s="254">
        <f>+I990+I991</f>
        <v>-2357</v>
      </c>
      <c r="J989" s="77">
        <f>+J990+J991</f>
        <v>0</v>
      </c>
      <c r="K989" s="77">
        <f t="shared" ref="K989:M989" si="306">+K990+K991</f>
        <v>0</v>
      </c>
      <c r="L989" s="77">
        <f t="shared" si="306"/>
        <v>438415</v>
      </c>
      <c r="M989" s="77">
        <f t="shared" si="306"/>
        <v>371798.33</v>
      </c>
      <c r="N989" s="379">
        <f>+N990+N991</f>
        <v>438415</v>
      </c>
      <c r="O989" s="231">
        <f>+O990+O991</f>
        <v>25871</v>
      </c>
      <c r="P989" s="231">
        <f>+O989+N989</f>
        <v>464286</v>
      </c>
      <c r="Q989" s="174"/>
      <c r="R989" s="173"/>
      <c r="S989" s="158"/>
      <c r="T989" s="158"/>
      <c r="U989" s="158"/>
      <c r="V989" s="158"/>
      <c r="W989" s="158"/>
    </row>
    <row r="990" spans="1:23" ht="14.1" customHeight="1" x14ac:dyDescent="0.25">
      <c r="A990" s="44"/>
      <c r="B990" s="51" t="s">
        <v>147</v>
      </c>
      <c r="C990" s="52" t="s">
        <v>148</v>
      </c>
      <c r="D990" s="19">
        <v>417238</v>
      </c>
      <c r="E990" s="156">
        <v>430332</v>
      </c>
      <c r="F990" s="102"/>
      <c r="G990" s="289"/>
      <c r="H990" s="160">
        <f t="shared" si="290"/>
        <v>427550</v>
      </c>
      <c r="I990" s="211">
        <v>-2782</v>
      </c>
      <c r="J990" s="190"/>
      <c r="K990" s="190"/>
      <c r="L990" s="190">
        <v>427550</v>
      </c>
      <c r="M990" s="190">
        <v>365401.39</v>
      </c>
      <c r="N990" s="377">
        <v>427550</v>
      </c>
      <c r="O990" s="228">
        <v>25296</v>
      </c>
      <c r="P990" s="228">
        <f>+O990+N990</f>
        <v>452846</v>
      </c>
      <c r="Q990" s="174"/>
      <c r="R990" s="173"/>
      <c r="S990" s="158"/>
      <c r="T990" s="158"/>
      <c r="U990" s="158"/>
      <c r="V990" s="158"/>
      <c r="W990" s="158"/>
    </row>
    <row r="991" spans="1:23" ht="14.1" customHeight="1" x14ac:dyDescent="0.25">
      <c r="A991" s="44"/>
      <c r="B991" s="51" t="s">
        <v>149</v>
      </c>
      <c r="C991" s="52" t="s">
        <v>150</v>
      </c>
      <c r="D991" s="21">
        <f>+D992+D993</f>
        <v>10437</v>
      </c>
      <c r="E991" s="156">
        <f>+E992+E993</f>
        <v>10440</v>
      </c>
      <c r="F991" s="102">
        <f>+F992+F993</f>
        <v>0</v>
      </c>
      <c r="G991" s="92">
        <f t="shared" ref="G991:I991" si="307">+G992+G993</f>
        <v>0</v>
      </c>
      <c r="H991" s="160">
        <f t="shared" si="290"/>
        <v>10865</v>
      </c>
      <c r="I991" s="211">
        <f t="shared" si="307"/>
        <v>425</v>
      </c>
      <c r="J991" s="190"/>
      <c r="K991" s="190"/>
      <c r="L991" s="190">
        <v>10865</v>
      </c>
      <c r="M991" s="190">
        <v>6396.94</v>
      </c>
      <c r="N991" s="377">
        <f>+N992+N993</f>
        <v>10865</v>
      </c>
      <c r="O991" s="228">
        <f>+O992+O993</f>
        <v>575</v>
      </c>
      <c r="P991" s="228">
        <f t="shared" ref="P991:P993" si="308">+O991+N991</f>
        <v>11440</v>
      </c>
      <c r="Q991" s="174"/>
      <c r="R991" s="173"/>
      <c r="S991" s="158"/>
      <c r="T991" s="158"/>
      <c r="U991" s="158"/>
      <c r="V991" s="158"/>
      <c r="W991" s="158"/>
    </row>
    <row r="992" spans="1:23" ht="14.1" customHeight="1" x14ac:dyDescent="0.25">
      <c r="A992" s="44"/>
      <c r="B992" s="45">
        <v>5504</v>
      </c>
      <c r="C992" s="46" t="s">
        <v>165</v>
      </c>
      <c r="D992" s="20">
        <v>2089</v>
      </c>
      <c r="E992" s="160">
        <v>2089</v>
      </c>
      <c r="F992" s="55"/>
      <c r="G992" s="289"/>
      <c r="H992" s="160">
        <f t="shared" si="290"/>
        <v>2123</v>
      </c>
      <c r="I992" s="213">
        <v>34</v>
      </c>
      <c r="J992" s="161"/>
      <c r="K992" s="161"/>
      <c r="L992" s="161">
        <v>2123</v>
      </c>
      <c r="M992" s="161">
        <v>1242</v>
      </c>
      <c r="N992" s="378">
        <v>2123</v>
      </c>
      <c r="O992" s="232">
        <v>-225</v>
      </c>
      <c r="P992" s="232">
        <f t="shared" si="308"/>
        <v>1898</v>
      </c>
      <c r="Q992" s="174"/>
      <c r="R992" s="173"/>
      <c r="S992" s="158"/>
      <c r="T992" s="158"/>
      <c r="U992" s="158"/>
      <c r="V992" s="158"/>
      <c r="W992" s="158"/>
    </row>
    <row r="993" spans="1:23" ht="14.1" customHeight="1" x14ac:dyDescent="0.25">
      <c r="A993" s="44"/>
      <c r="B993" s="45">
        <v>5524</v>
      </c>
      <c r="C993" s="46" t="s">
        <v>449</v>
      </c>
      <c r="D993" s="20">
        <v>8348</v>
      </c>
      <c r="E993" s="160">
        <v>8351</v>
      </c>
      <c r="F993" s="55"/>
      <c r="G993" s="289"/>
      <c r="H993" s="160">
        <f t="shared" ref="H993:H1065" si="309">E993+I993</f>
        <v>8742</v>
      </c>
      <c r="I993" s="213">
        <v>391</v>
      </c>
      <c r="J993" s="161"/>
      <c r="K993" s="161"/>
      <c r="L993" s="161">
        <v>8742</v>
      </c>
      <c r="M993" s="161">
        <v>5154.9399999999996</v>
      </c>
      <c r="N993" s="378">
        <v>8742</v>
      </c>
      <c r="O993" s="232">
        <v>800</v>
      </c>
      <c r="P993" s="232">
        <f t="shared" si="308"/>
        <v>9542</v>
      </c>
      <c r="Q993" s="174"/>
      <c r="R993" s="173"/>
      <c r="S993" s="158"/>
      <c r="T993" s="158"/>
      <c r="U993" s="158"/>
      <c r="V993" s="158"/>
      <c r="W993" s="158"/>
    </row>
    <row r="994" spans="1:23" ht="14.1" customHeight="1" x14ac:dyDescent="0.25">
      <c r="A994" s="84" t="s">
        <v>441</v>
      </c>
      <c r="B994" s="70"/>
      <c r="C994" s="71" t="s">
        <v>462</v>
      </c>
      <c r="D994" s="81">
        <f t="shared" ref="D994:I994" si="310">+D995</f>
        <v>0</v>
      </c>
      <c r="E994" s="81">
        <f t="shared" si="310"/>
        <v>0</v>
      </c>
      <c r="F994" s="81">
        <f t="shared" si="310"/>
        <v>0</v>
      </c>
      <c r="G994" s="77">
        <f t="shared" si="310"/>
        <v>0</v>
      </c>
      <c r="H994" s="81">
        <f t="shared" si="310"/>
        <v>56200</v>
      </c>
      <c r="I994" s="254">
        <f t="shared" si="310"/>
        <v>56200</v>
      </c>
      <c r="J994" s="77">
        <f>+J995</f>
        <v>0</v>
      </c>
      <c r="K994" s="77">
        <f t="shared" ref="K994:M994" si="311">+K995</f>
        <v>0</v>
      </c>
      <c r="L994" s="77">
        <f t="shared" si="311"/>
        <v>56200</v>
      </c>
      <c r="M994" s="77">
        <f t="shared" si="311"/>
        <v>50857.49</v>
      </c>
      <c r="N994" s="379">
        <f>+N995</f>
        <v>56200</v>
      </c>
      <c r="O994" s="231">
        <f>+O995</f>
        <v>0</v>
      </c>
      <c r="P994" s="231">
        <f>+P995</f>
        <v>56200</v>
      </c>
      <c r="Q994" s="174"/>
      <c r="R994" s="173"/>
      <c r="S994" s="158"/>
      <c r="T994" s="158"/>
      <c r="U994" s="158"/>
      <c r="V994" s="158"/>
      <c r="W994" s="158"/>
    </row>
    <row r="995" spans="1:23" ht="14.1" customHeight="1" x14ac:dyDescent="0.25">
      <c r="A995" s="44"/>
      <c r="B995" s="51" t="s">
        <v>147</v>
      </c>
      <c r="C995" s="52" t="s">
        <v>192</v>
      </c>
      <c r="D995" s="21"/>
      <c r="E995" s="156"/>
      <c r="F995" s="21"/>
      <c r="G995" s="289"/>
      <c r="H995" s="160">
        <f>+I995</f>
        <v>56200</v>
      </c>
      <c r="I995" s="211">
        <v>56200</v>
      </c>
      <c r="J995" s="190"/>
      <c r="K995" s="190"/>
      <c r="L995" s="190">
        <v>56200</v>
      </c>
      <c r="M995" s="190">
        <v>50857.49</v>
      </c>
      <c r="N995" s="378">
        <v>56200</v>
      </c>
      <c r="O995" s="232">
        <v>0</v>
      </c>
      <c r="P995" s="232">
        <v>56200</v>
      </c>
      <c r="Q995" s="361"/>
      <c r="R995" s="173"/>
      <c r="S995" s="158"/>
      <c r="T995" s="158"/>
      <c r="U995" s="158"/>
      <c r="V995" s="158"/>
      <c r="W995" s="158"/>
    </row>
    <row r="996" spans="1:23" ht="14.1" customHeight="1" x14ac:dyDescent="0.25">
      <c r="A996" s="69" t="s">
        <v>451</v>
      </c>
      <c r="B996" s="70"/>
      <c r="C996" s="71" t="s">
        <v>463</v>
      </c>
      <c r="D996" s="81">
        <f>+D997+D998</f>
        <v>160035</v>
      </c>
      <c r="E996" s="81">
        <f>+E997+E998</f>
        <v>170674</v>
      </c>
      <c r="F996" s="81">
        <f>+F997+F998</f>
        <v>0</v>
      </c>
      <c r="G996" s="253"/>
      <c r="H996" s="81">
        <f t="shared" si="309"/>
        <v>186856</v>
      </c>
      <c r="I996" s="254">
        <f>+I997+I998</f>
        <v>16182</v>
      </c>
      <c r="J996" s="77">
        <f>+J997+J998</f>
        <v>-10511</v>
      </c>
      <c r="K996" s="77">
        <f t="shared" ref="K996:M996" si="312">+K997+K998</f>
        <v>3425</v>
      </c>
      <c r="L996" s="77">
        <f t="shared" si="312"/>
        <v>179770</v>
      </c>
      <c r="M996" s="77">
        <f t="shared" si="312"/>
        <v>150654.88</v>
      </c>
      <c r="N996" s="379">
        <f>+N997+N998</f>
        <v>185756</v>
      </c>
      <c r="O996" s="231">
        <f>+O997+O998</f>
        <v>3456</v>
      </c>
      <c r="P996" s="231">
        <f>+O996+N996</f>
        <v>189212</v>
      </c>
      <c r="Q996" s="174"/>
      <c r="R996" s="173"/>
      <c r="S996" s="158"/>
      <c r="T996" s="158"/>
      <c r="U996" s="158"/>
      <c r="V996" s="158"/>
      <c r="W996" s="158"/>
    </row>
    <row r="997" spans="1:23" ht="14.1" customHeight="1" x14ac:dyDescent="0.25">
      <c r="A997" s="44" t="s">
        <v>464</v>
      </c>
      <c r="B997" s="51" t="s">
        <v>147</v>
      </c>
      <c r="C997" s="52" t="s">
        <v>148</v>
      </c>
      <c r="D997" s="19">
        <v>89372</v>
      </c>
      <c r="E997" s="156">
        <v>85374</v>
      </c>
      <c r="F997" s="21"/>
      <c r="G997" s="289"/>
      <c r="H997" s="160">
        <f t="shared" si="309"/>
        <v>102056</v>
      </c>
      <c r="I997" s="211">
        <v>16682</v>
      </c>
      <c r="J997" s="190">
        <v>-12000</v>
      </c>
      <c r="K997" s="190"/>
      <c r="L997" s="190">
        <v>90056</v>
      </c>
      <c r="M997" s="190">
        <v>78276.479999999996</v>
      </c>
      <c r="N997" s="377">
        <v>102056</v>
      </c>
      <c r="O997" s="228">
        <v>0</v>
      </c>
      <c r="P997" s="233">
        <f t="shared" ref="P997:P1021" si="313">+O997+N997</f>
        <v>102056</v>
      </c>
      <c r="Q997" s="174"/>
      <c r="R997" s="173"/>
      <c r="S997" s="158"/>
      <c r="T997" s="158"/>
      <c r="U997" s="158"/>
      <c r="V997" s="158"/>
      <c r="W997" s="158"/>
    </row>
    <row r="998" spans="1:23" ht="14.1" customHeight="1" x14ac:dyDescent="0.25">
      <c r="A998" s="44"/>
      <c r="B998" s="51" t="s">
        <v>149</v>
      </c>
      <c r="C998" s="52" t="s">
        <v>150</v>
      </c>
      <c r="D998" s="21">
        <f t="shared" ref="D998" si="314">+D999+D1000+D1001+D1002+D1012+D1013+D1014+D1017+D1019+D1020+D1021</f>
        <v>70663</v>
      </c>
      <c r="E998" s="156">
        <f>+E999+E1001+E1002+E1012+E1013+E1014+E1017+E1019+E1020+E1021</f>
        <v>85300</v>
      </c>
      <c r="F998" s="21">
        <f>+F999+F1001+F1002+F1012+F1013+F1014+F1017+F1019+F1020+F1021</f>
        <v>0</v>
      </c>
      <c r="G998" s="289"/>
      <c r="H998" s="160">
        <f t="shared" si="309"/>
        <v>84800</v>
      </c>
      <c r="I998" s="211">
        <f>+I999+I1001+I1002+I1012+I1013+I1014+I1017+I1019+I1020+I1021</f>
        <v>-500</v>
      </c>
      <c r="J998" s="190">
        <f>+J999+J1000+J1001+J1002+J1012+J1013+J1014+J1017+J1019+J1020+J1021</f>
        <v>1489</v>
      </c>
      <c r="K998" s="190">
        <f>+K999+K1000+K1001+K1002+K1012+K1013+K1014+K1017+K1019+K1020+K1021</f>
        <v>3425</v>
      </c>
      <c r="L998" s="190">
        <f t="shared" ref="L998" si="315">+L999+L1000+L1001+L1002+L1012+L1013+L1014+L1017+L1019+L1020+L1021</f>
        <v>89714</v>
      </c>
      <c r="M998" s="190">
        <f>+M999+M1000+M1001+M1002+M1012+M1013+M1014+M1015+M1016+M1017+M1018+M1019+M1020+M1021</f>
        <v>72378.399999999994</v>
      </c>
      <c r="N998" s="377">
        <f>+N999+N1000+N1001+N1002+N1012+N1013+N1014+N1017+N1019+N1020+N1021</f>
        <v>83700</v>
      </c>
      <c r="O998" s="228">
        <f>+O999+O1000+O1001+O1002+O1012+O1013+O1014+O1017+O1019+O1020+O1021</f>
        <v>3456</v>
      </c>
      <c r="P998" s="233">
        <f t="shared" si="313"/>
        <v>87156</v>
      </c>
      <c r="Q998" s="174"/>
      <c r="R998" s="158"/>
      <c r="S998" s="158"/>
      <c r="T998" s="158"/>
      <c r="U998" s="158"/>
      <c r="V998" s="158"/>
      <c r="W998" s="158"/>
    </row>
    <row r="999" spans="1:23" ht="14.1" customHeight="1" x14ac:dyDescent="0.25">
      <c r="A999" s="44"/>
      <c r="B999" s="45">
        <v>5500</v>
      </c>
      <c r="C999" s="46" t="s">
        <v>225</v>
      </c>
      <c r="D999" s="20">
        <v>2328</v>
      </c>
      <c r="E999" s="160">
        <v>3000</v>
      </c>
      <c r="F999" s="20"/>
      <c r="G999" s="289"/>
      <c r="H999" s="160">
        <f t="shared" si="309"/>
        <v>3000</v>
      </c>
      <c r="I999" s="213"/>
      <c r="J999" s="161"/>
      <c r="K999" s="161"/>
      <c r="L999" s="161">
        <v>3000</v>
      </c>
      <c r="M999" s="161">
        <v>3174</v>
      </c>
      <c r="N999" s="378">
        <v>3200</v>
      </c>
      <c r="O999" s="232"/>
      <c r="P999" s="394">
        <f t="shared" si="313"/>
        <v>3200</v>
      </c>
      <c r="Q999" s="174"/>
      <c r="R999" s="158"/>
      <c r="S999" s="158"/>
      <c r="T999" s="158"/>
      <c r="U999" s="158"/>
      <c r="V999" s="158"/>
      <c r="W999" s="158"/>
    </row>
    <row r="1000" spans="1:23" ht="14.1" customHeight="1" x14ac:dyDescent="0.25">
      <c r="A1000" s="44"/>
      <c r="B1000" s="45">
        <v>5503</v>
      </c>
      <c r="C1000" s="46" t="s">
        <v>153</v>
      </c>
      <c r="D1000" s="20">
        <v>600</v>
      </c>
      <c r="E1000" s="160"/>
      <c r="F1000" s="20"/>
      <c r="G1000" s="289"/>
      <c r="H1000" s="160">
        <f t="shared" si="309"/>
        <v>0</v>
      </c>
      <c r="I1000" s="213"/>
      <c r="J1000" s="161"/>
      <c r="K1000" s="161"/>
      <c r="L1000" s="161"/>
      <c r="M1000" s="161"/>
      <c r="N1000" s="378">
        <v>0</v>
      </c>
      <c r="O1000" s="232"/>
      <c r="P1000" s="394">
        <f t="shared" si="313"/>
        <v>0</v>
      </c>
      <c r="Q1000" s="174"/>
      <c r="R1000" s="158"/>
      <c r="S1000" s="158"/>
      <c r="T1000" s="158"/>
      <c r="U1000" s="158"/>
      <c r="V1000" s="158"/>
      <c r="W1000" s="158"/>
    </row>
    <row r="1001" spans="1:23" ht="14.1" customHeight="1" x14ac:dyDescent="0.25">
      <c r="A1001" s="44"/>
      <c r="B1001" s="45">
        <v>5504</v>
      </c>
      <c r="C1001" s="46" t="s">
        <v>165</v>
      </c>
      <c r="D1001" s="20">
        <v>321</v>
      </c>
      <c r="E1001" s="160">
        <v>500</v>
      </c>
      <c r="F1001" s="20"/>
      <c r="G1001" s="289"/>
      <c r="H1001" s="160">
        <f t="shared" si="309"/>
        <v>500</v>
      </c>
      <c r="I1001" s="213"/>
      <c r="J1001" s="161"/>
      <c r="K1001" s="161"/>
      <c r="L1001" s="161">
        <v>500</v>
      </c>
      <c r="M1001" s="161">
        <v>1058</v>
      </c>
      <c r="N1001" s="378">
        <v>500</v>
      </c>
      <c r="O1001" s="232"/>
      <c r="P1001" s="394">
        <f t="shared" si="313"/>
        <v>500</v>
      </c>
      <c r="Q1001" s="174"/>
      <c r="R1001" s="158"/>
      <c r="S1001" s="158"/>
      <c r="T1001" s="158"/>
      <c r="U1001" s="158"/>
      <c r="V1001" s="158"/>
      <c r="W1001" s="158"/>
    </row>
    <row r="1002" spans="1:23" ht="14.1" customHeight="1" x14ac:dyDescent="0.25">
      <c r="A1002" s="44"/>
      <c r="B1002" s="45">
        <v>5511</v>
      </c>
      <c r="C1002" s="46" t="s">
        <v>430</v>
      </c>
      <c r="D1002" s="20">
        <f>SUM(D1003:D1011)</f>
        <v>36205</v>
      </c>
      <c r="E1002" s="160">
        <f>SUM(E1003:E1007)</f>
        <v>45500</v>
      </c>
      <c r="F1002" s="20"/>
      <c r="G1002" s="289"/>
      <c r="H1002" s="160">
        <f t="shared" si="309"/>
        <v>45500</v>
      </c>
      <c r="I1002" s="213"/>
      <c r="J1002" s="161">
        <v>-10000</v>
      </c>
      <c r="K1002" s="161">
        <v>2925</v>
      </c>
      <c r="L1002" s="161">
        <v>38425</v>
      </c>
      <c r="M1002" s="161">
        <v>37786.639999999999</v>
      </c>
      <c r="N1002" s="378">
        <f>+N1003+N1004+N1005+N1006+N1007+N1008+N1009+N1010+N1011</f>
        <v>46200</v>
      </c>
      <c r="O1002" s="232"/>
      <c r="P1002" s="394">
        <f t="shared" si="313"/>
        <v>46200</v>
      </c>
      <c r="Q1002" s="174"/>
      <c r="R1002" s="158"/>
      <c r="S1002" s="158"/>
      <c r="T1002" s="158"/>
      <c r="U1002" s="158"/>
      <c r="V1002" s="158"/>
      <c r="W1002" s="158"/>
    </row>
    <row r="1003" spans="1:23" ht="14.1" customHeight="1" x14ac:dyDescent="0.3">
      <c r="A1003" s="44"/>
      <c r="B1003" s="45"/>
      <c r="C1003" s="106" t="s">
        <v>276</v>
      </c>
      <c r="D1003" s="107"/>
      <c r="E1003" s="179">
        <v>3500</v>
      </c>
      <c r="F1003" s="20"/>
      <c r="G1003" s="289"/>
      <c r="H1003" s="160">
        <f t="shared" si="309"/>
        <v>3500</v>
      </c>
      <c r="I1003" s="213"/>
      <c r="J1003" s="161"/>
      <c r="K1003" s="161"/>
      <c r="L1003" s="210">
        <v>0</v>
      </c>
      <c r="M1003" s="210">
        <v>2360.2800000000002</v>
      </c>
      <c r="N1003" s="381">
        <v>3500</v>
      </c>
      <c r="O1003" s="393"/>
      <c r="P1003" s="403">
        <f t="shared" si="313"/>
        <v>3500</v>
      </c>
      <c r="Q1003" s="174"/>
      <c r="R1003" s="158"/>
      <c r="S1003" s="158"/>
      <c r="T1003" s="158"/>
      <c r="U1003" s="158"/>
      <c r="V1003" s="158"/>
      <c r="W1003" s="158"/>
    </row>
    <row r="1004" spans="1:23" ht="14.1" customHeight="1" x14ac:dyDescent="0.3">
      <c r="A1004" s="44"/>
      <c r="B1004" s="45"/>
      <c r="C1004" s="106" t="s">
        <v>277</v>
      </c>
      <c r="D1004" s="107">
        <v>25100</v>
      </c>
      <c r="E1004" s="179">
        <v>26000</v>
      </c>
      <c r="F1004" s="20"/>
      <c r="G1004" s="289"/>
      <c r="H1004" s="160">
        <f t="shared" si="309"/>
        <v>26000</v>
      </c>
      <c r="I1004" s="213"/>
      <c r="J1004" s="161"/>
      <c r="K1004" s="161"/>
      <c r="L1004" s="210">
        <v>0</v>
      </c>
      <c r="M1004" s="210">
        <v>18420.47</v>
      </c>
      <c r="N1004" s="381">
        <v>26000</v>
      </c>
      <c r="O1004" s="393"/>
      <c r="P1004" s="403">
        <f t="shared" si="313"/>
        <v>26000</v>
      </c>
      <c r="Q1004" s="174"/>
      <c r="R1004" s="158"/>
      <c r="S1004" s="158"/>
      <c r="T1004" s="158"/>
      <c r="U1004" s="158"/>
      <c r="V1004" s="158"/>
      <c r="W1004" s="158"/>
    </row>
    <row r="1005" spans="1:23" ht="14.1" customHeight="1" x14ac:dyDescent="0.3">
      <c r="A1005" s="44"/>
      <c r="B1005" s="45"/>
      <c r="C1005" s="106" t="s">
        <v>278</v>
      </c>
      <c r="D1005" s="107">
        <v>854</v>
      </c>
      <c r="E1005" s="179">
        <v>1200</v>
      </c>
      <c r="F1005" s="20"/>
      <c r="G1005" s="289"/>
      <c r="H1005" s="160">
        <f t="shared" si="309"/>
        <v>1200</v>
      </c>
      <c r="I1005" s="213"/>
      <c r="J1005" s="161"/>
      <c r="K1005" s="161"/>
      <c r="L1005" s="210">
        <v>0</v>
      </c>
      <c r="M1005" s="210">
        <v>741.66</v>
      </c>
      <c r="N1005" s="381">
        <v>1200</v>
      </c>
      <c r="O1005" s="393"/>
      <c r="P1005" s="403">
        <f t="shared" si="313"/>
        <v>1200</v>
      </c>
      <c r="Q1005" s="174"/>
      <c r="R1005" s="158"/>
      <c r="S1005" s="158"/>
      <c r="T1005" s="158"/>
      <c r="U1005" s="158"/>
      <c r="V1005" s="158"/>
      <c r="W1005" s="158"/>
    </row>
    <row r="1006" spans="1:23" ht="14.1" customHeight="1" x14ac:dyDescent="0.3">
      <c r="A1006" s="44"/>
      <c r="B1006" s="45"/>
      <c r="C1006" s="106" t="s">
        <v>436</v>
      </c>
      <c r="D1006" s="107">
        <v>5681</v>
      </c>
      <c r="E1006" s="179">
        <v>5000</v>
      </c>
      <c r="F1006" s="20"/>
      <c r="G1006" s="289"/>
      <c r="H1006" s="160">
        <f t="shared" si="309"/>
        <v>5000</v>
      </c>
      <c r="I1006" s="213"/>
      <c r="J1006" s="161"/>
      <c r="K1006" s="161"/>
      <c r="L1006" s="210">
        <v>0</v>
      </c>
      <c r="M1006" s="210">
        <v>4804</v>
      </c>
      <c r="N1006" s="381">
        <v>5000</v>
      </c>
      <c r="O1006" s="393"/>
      <c r="P1006" s="403">
        <f t="shared" si="313"/>
        <v>5000</v>
      </c>
      <c r="Q1006" s="174"/>
      <c r="R1006" s="158"/>
      <c r="S1006" s="158"/>
      <c r="T1006" s="158"/>
      <c r="U1006" s="158"/>
      <c r="V1006" s="158"/>
      <c r="W1006" s="158"/>
    </row>
    <row r="1007" spans="1:23" ht="14.1" customHeight="1" x14ac:dyDescent="0.3">
      <c r="A1007" s="44"/>
      <c r="B1007" s="45"/>
      <c r="C1007" s="106" t="s">
        <v>280</v>
      </c>
      <c r="D1007" s="107">
        <v>3154</v>
      </c>
      <c r="E1007" s="179">
        <v>9800</v>
      </c>
      <c r="F1007" s="20"/>
      <c r="G1007" s="289"/>
      <c r="H1007" s="160">
        <f t="shared" si="309"/>
        <v>9800</v>
      </c>
      <c r="I1007" s="213"/>
      <c r="J1007" s="161"/>
      <c r="K1007" s="161"/>
      <c r="L1007" s="210">
        <v>0</v>
      </c>
      <c r="M1007" s="210">
        <v>1550.2</v>
      </c>
      <c r="N1007" s="381">
        <v>10000</v>
      </c>
      <c r="O1007" s="393"/>
      <c r="P1007" s="403">
        <f t="shared" si="313"/>
        <v>10000</v>
      </c>
      <c r="Q1007" s="174"/>
      <c r="R1007" s="158"/>
      <c r="S1007" s="158"/>
      <c r="T1007" s="158"/>
      <c r="U1007" s="158"/>
      <c r="V1007" s="158"/>
      <c r="W1007" s="158"/>
    </row>
    <row r="1008" spans="1:23" ht="14.1" customHeight="1" x14ac:dyDescent="0.3">
      <c r="A1008" s="44"/>
      <c r="B1008" s="45"/>
      <c r="C1008" s="106" t="s">
        <v>465</v>
      </c>
      <c r="D1008" s="107">
        <v>135</v>
      </c>
      <c r="E1008" s="179"/>
      <c r="F1008" s="20"/>
      <c r="G1008" s="289"/>
      <c r="H1008" s="160">
        <f t="shared" si="309"/>
        <v>0</v>
      </c>
      <c r="I1008" s="213"/>
      <c r="J1008" s="161"/>
      <c r="K1008" s="161"/>
      <c r="L1008" s="210">
        <v>0</v>
      </c>
      <c r="M1008" s="210">
        <v>229.68</v>
      </c>
      <c r="N1008" s="381">
        <v>0</v>
      </c>
      <c r="O1008" s="393"/>
      <c r="P1008" s="403">
        <f t="shared" si="313"/>
        <v>0</v>
      </c>
      <c r="Q1008" s="174"/>
      <c r="R1008" s="158"/>
      <c r="S1008" s="158"/>
      <c r="T1008" s="158"/>
      <c r="U1008" s="158"/>
      <c r="V1008" s="158"/>
      <c r="W1008" s="158"/>
    </row>
    <row r="1009" spans="1:23" ht="14.1" customHeight="1" x14ac:dyDescent="0.3">
      <c r="A1009" s="44"/>
      <c r="B1009" s="45"/>
      <c r="C1009" s="106" t="s">
        <v>466</v>
      </c>
      <c r="D1009" s="107">
        <v>181</v>
      </c>
      <c r="E1009" s="179"/>
      <c r="F1009" s="20"/>
      <c r="G1009" s="289"/>
      <c r="H1009" s="160">
        <f t="shared" si="309"/>
        <v>0</v>
      </c>
      <c r="I1009" s="213"/>
      <c r="J1009" s="161"/>
      <c r="K1009" s="161"/>
      <c r="L1009" s="210">
        <v>0</v>
      </c>
      <c r="M1009" s="210">
        <v>9074.7999999999993</v>
      </c>
      <c r="N1009" s="381">
        <v>0</v>
      </c>
      <c r="O1009" s="393"/>
      <c r="P1009" s="403">
        <f t="shared" si="313"/>
        <v>0</v>
      </c>
      <c r="Q1009" s="174"/>
      <c r="R1009" s="158"/>
      <c r="S1009" s="158"/>
      <c r="T1009" s="158"/>
      <c r="U1009" s="158"/>
      <c r="V1009" s="158"/>
      <c r="W1009" s="158"/>
    </row>
    <row r="1010" spans="1:23" ht="14.1" customHeight="1" x14ac:dyDescent="0.3">
      <c r="A1010" s="44"/>
      <c r="B1010" s="45"/>
      <c r="C1010" s="106" t="s">
        <v>467</v>
      </c>
      <c r="D1010" s="107">
        <v>162</v>
      </c>
      <c r="E1010" s="179"/>
      <c r="F1010" s="20"/>
      <c r="G1010" s="289"/>
      <c r="H1010" s="160">
        <f t="shared" si="309"/>
        <v>0</v>
      </c>
      <c r="I1010" s="213"/>
      <c r="J1010" s="161"/>
      <c r="K1010" s="161"/>
      <c r="L1010" s="210"/>
      <c r="M1010" s="210">
        <v>78</v>
      </c>
      <c r="N1010" s="381">
        <v>0</v>
      </c>
      <c r="O1010" s="393"/>
      <c r="P1010" s="403">
        <f t="shared" si="313"/>
        <v>0</v>
      </c>
      <c r="Q1010" s="174"/>
      <c r="R1010" s="158"/>
      <c r="S1010" s="158"/>
      <c r="T1010" s="158"/>
      <c r="U1010" s="158"/>
      <c r="V1010" s="158"/>
      <c r="W1010" s="158"/>
    </row>
    <row r="1011" spans="1:23" ht="14.1" customHeight="1" x14ac:dyDescent="0.3">
      <c r="A1011" s="44"/>
      <c r="B1011" s="45"/>
      <c r="C1011" s="106" t="s">
        <v>468</v>
      </c>
      <c r="D1011" s="107">
        <v>938</v>
      </c>
      <c r="E1011" s="179"/>
      <c r="F1011" s="20"/>
      <c r="G1011" s="289"/>
      <c r="H1011" s="160">
        <f t="shared" si="309"/>
        <v>0</v>
      </c>
      <c r="I1011" s="213"/>
      <c r="J1011" s="161"/>
      <c r="K1011" s="161"/>
      <c r="L1011" s="210"/>
      <c r="M1011" s="210">
        <v>560</v>
      </c>
      <c r="N1011" s="381">
        <v>500</v>
      </c>
      <c r="O1011" s="393"/>
      <c r="P1011" s="403">
        <f t="shared" si="313"/>
        <v>500</v>
      </c>
      <c r="Q1011" s="174"/>
      <c r="R1011" s="158"/>
      <c r="S1011" s="158"/>
      <c r="T1011" s="158"/>
      <c r="U1011" s="158"/>
      <c r="V1011" s="158"/>
      <c r="W1011" s="158"/>
    </row>
    <row r="1012" spans="1:23" ht="14.1" customHeight="1" x14ac:dyDescent="0.25">
      <c r="A1012" s="44"/>
      <c r="B1012" s="45">
        <v>5513</v>
      </c>
      <c r="C1012" s="46" t="s">
        <v>297</v>
      </c>
      <c r="D1012" s="20">
        <v>1223</v>
      </c>
      <c r="E1012" s="160">
        <v>2000</v>
      </c>
      <c r="F1012" s="20"/>
      <c r="G1012" s="289"/>
      <c r="H1012" s="160">
        <f t="shared" si="309"/>
        <v>1500</v>
      </c>
      <c r="I1012" s="213">
        <v>-500</v>
      </c>
      <c r="J1012" s="161"/>
      <c r="K1012" s="161"/>
      <c r="L1012" s="161">
        <v>1500</v>
      </c>
      <c r="M1012" s="161">
        <v>853</v>
      </c>
      <c r="N1012" s="378">
        <v>2000</v>
      </c>
      <c r="O1012" s="232"/>
      <c r="P1012" s="394">
        <f t="shared" si="313"/>
        <v>2000</v>
      </c>
      <c r="Q1012" s="174"/>
      <c r="R1012" s="158"/>
      <c r="S1012" s="158"/>
      <c r="T1012" s="158"/>
      <c r="U1012" s="158"/>
      <c r="V1012" s="158"/>
      <c r="W1012" s="158"/>
    </row>
    <row r="1013" spans="1:23" ht="14.1" customHeight="1" x14ac:dyDescent="0.25">
      <c r="A1013" s="44"/>
      <c r="B1013" s="45">
        <v>5514</v>
      </c>
      <c r="C1013" s="46" t="s">
        <v>353</v>
      </c>
      <c r="D1013" s="20">
        <v>11735</v>
      </c>
      <c r="E1013" s="160">
        <v>16000</v>
      </c>
      <c r="F1013" s="20"/>
      <c r="G1013" s="289"/>
      <c r="H1013" s="160">
        <f t="shared" si="309"/>
        <v>16000</v>
      </c>
      <c r="I1013" s="213"/>
      <c r="J1013" s="161"/>
      <c r="K1013" s="161"/>
      <c r="L1013" s="161">
        <v>16000</v>
      </c>
      <c r="M1013" s="161">
        <v>13902.83</v>
      </c>
      <c r="N1013" s="378">
        <v>16000</v>
      </c>
      <c r="O1013" s="232"/>
      <c r="P1013" s="394">
        <f t="shared" si="313"/>
        <v>16000</v>
      </c>
      <c r="Q1013" s="174"/>
      <c r="R1013" s="158"/>
      <c r="S1013" s="158"/>
      <c r="T1013" s="158"/>
      <c r="U1013" s="158"/>
      <c r="V1013" s="158"/>
      <c r="W1013" s="158"/>
    </row>
    <row r="1014" spans="1:23" ht="14.1" customHeight="1" x14ac:dyDescent="0.25">
      <c r="A1014" s="44"/>
      <c r="B1014" s="45">
        <v>5515</v>
      </c>
      <c r="C1014" s="46" t="s">
        <v>354</v>
      </c>
      <c r="D1014" s="20">
        <v>5498</v>
      </c>
      <c r="E1014" s="160">
        <v>5500</v>
      </c>
      <c r="F1014" s="20"/>
      <c r="G1014" s="289"/>
      <c r="H1014" s="160">
        <f t="shared" si="309"/>
        <v>5500</v>
      </c>
      <c r="I1014" s="213"/>
      <c r="J1014" s="161">
        <v>3300</v>
      </c>
      <c r="K1014" s="161"/>
      <c r="L1014" s="161">
        <v>8800</v>
      </c>
      <c r="M1014" s="161">
        <v>4246.84</v>
      </c>
      <c r="N1014" s="378">
        <v>5500</v>
      </c>
      <c r="O1014" s="232"/>
      <c r="P1014" s="394">
        <f t="shared" si="313"/>
        <v>5500</v>
      </c>
      <c r="Q1014" s="174"/>
      <c r="R1014" s="158"/>
      <c r="S1014" s="158"/>
      <c r="T1014" s="158"/>
      <c r="U1014" s="158"/>
      <c r="V1014" s="158"/>
    </row>
    <row r="1015" spans="1:23" ht="14.1" customHeight="1" x14ac:dyDescent="0.25">
      <c r="A1015" s="44"/>
      <c r="B1015" s="45">
        <v>5516</v>
      </c>
      <c r="C1015" s="87" t="s">
        <v>182</v>
      </c>
      <c r="D1015" s="20"/>
      <c r="E1015" s="160"/>
      <c r="F1015" s="20"/>
      <c r="G1015" s="289"/>
      <c r="H1015" s="160"/>
      <c r="I1015" s="213"/>
      <c r="J1015" s="161"/>
      <c r="K1015" s="161"/>
      <c r="L1015" s="161">
        <v>0</v>
      </c>
      <c r="M1015" s="161">
        <v>2037.6</v>
      </c>
      <c r="N1015" s="378"/>
      <c r="O1015" s="232"/>
      <c r="P1015" s="394">
        <f t="shared" si="313"/>
        <v>0</v>
      </c>
      <c r="Q1015" s="174"/>
      <c r="R1015" s="158"/>
      <c r="S1015" s="158"/>
      <c r="T1015" s="158"/>
      <c r="U1015" s="158"/>
      <c r="V1015" s="158"/>
    </row>
    <row r="1016" spans="1:23" ht="14.1" customHeight="1" x14ac:dyDescent="0.25">
      <c r="A1016" s="44"/>
      <c r="B1016" s="45">
        <v>5521</v>
      </c>
      <c r="C1016" s="46" t="s">
        <v>315</v>
      </c>
      <c r="D1016" s="20"/>
      <c r="E1016" s="160"/>
      <c r="F1016" s="20"/>
      <c r="G1016" s="289"/>
      <c r="H1016" s="160"/>
      <c r="I1016" s="213"/>
      <c r="J1016" s="161"/>
      <c r="K1016" s="161"/>
      <c r="L1016" s="161"/>
      <c r="M1016" s="161">
        <v>118</v>
      </c>
      <c r="N1016" s="378"/>
      <c r="O1016" s="232"/>
      <c r="P1016" s="394">
        <f t="shared" si="313"/>
        <v>0</v>
      </c>
      <c r="Q1016" s="174"/>
      <c r="R1016" s="158"/>
      <c r="S1016" s="158"/>
      <c r="T1016" s="158"/>
      <c r="U1016" s="158"/>
      <c r="V1016" s="158"/>
    </row>
    <row r="1017" spans="1:23" ht="14.1" customHeight="1" x14ac:dyDescent="0.25">
      <c r="A1017" s="44"/>
      <c r="B1017" s="45">
        <v>5522</v>
      </c>
      <c r="C1017" s="46" t="s">
        <v>469</v>
      </c>
      <c r="D1017" s="20">
        <v>119</v>
      </c>
      <c r="E1017" s="160">
        <v>300</v>
      </c>
      <c r="F1017" s="20"/>
      <c r="G1017" s="289"/>
      <c r="H1017" s="160">
        <f t="shared" si="309"/>
        <v>300</v>
      </c>
      <c r="I1017" s="213"/>
      <c r="J1017" s="161"/>
      <c r="K1017" s="161"/>
      <c r="L1017" s="161">
        <v>300</v>
      </c>
      <c r="M1017" s="161">
        <v>83.18</v>
      </c>
      <c r="N1017" s="378">
        <v>300</v>
      </c>
      <c r="O1017" s="232"/>
      <c r="P1017" s="394">
        <f t="shared" si="313"/>
        <v>300</v>
      </c>
      <c r="Q1017" s="174"/>
      <c r="R1017" s="158"/>
      <c r="S1017" s="158"/>
      <c r="T1017" s="158"/>
      <c r="U1017" s="158"/>
      <c r="V1017" s="158"/>
    </row>
    <row r="1018" spans="1:23" ht="14.1" customHeight="1" x14ac:dyDescent="0.25">
      <c r="A1018" s="44"/>
      <c r="B1018" s="45">
        <v>5523</v>
      </c>
      <c r="C1018" s="46" t="s">
        <v>470</v>
      </c>
      <c r="D1018" s="20"/>
      <c r="E1018" s="160"/>
      <c r="F1018" s="20"/>
      <c r="G1018" s="289"/>
      <c r="H1018" s="160"/>
      <c r="I1018" s="213"/>
      <c r="J1018" s="161"/>
      <c r="K1018" s="161"/>
      <c r="L1018" s="161">
        <v>0</v>
      </c>
      <c r="M1018" s="161">
        <v>0</v>
      </c>
      <c r="N1018" s="378"/>
      <c r="O1018" s="232"/>
      <c r="P1018" s="394">
        <f t="shared" si="313"/>
        <v>0</v>
      </c>
      <c r="Q1018" s="174"/>
      <c r="R1018" s="158"/>
      <c r="S1018" s="158"/>
      <c r="T1018" s="158"/>
      <c r="U1018" s="158"/>
      <c r="V1018" s="158"/>
    </row>
    <row r="1019" spans="1:23" ht="14.1" customHeight="1" x14ac:dyDescent="0.25">
      <c r="A1019" s="44"/>
      <c r="B1019" s="45">
        <v>5524</v>
      </c>
      <c r="C1019" s="193" t="s">
        <v>449</v>
      </c>
      <c r="D1019" s="20">
        <v>2481</v>
      </c>
      <c r="E1019" s="160">
        <v>3000</v>
      </c>
      <c r="F1019" s="20"/>
      <c r="G1019" s="289"/>
      <c r="H1019" s="160">
        <f t="shared" si="309"/>
        <v>3000</v>
      </c>
      <c r="I1019" s="213"/>
      <c r="J1019" s="161"/>
      <c r="K1019" s="161"/>
      <c r="L1019" s="161">
        <v>3000</v>
      </c>
      <c r="M1019" s="161">
        <v>1610</v>
      </c>
      <c r="N1019" s="378">
        <v>3000</v>
      </c>
      <c r="O1019" s="232"/>
      <c r="P1019" s="394">
        <f t="shared" si="313"/>
        <v>3000</v>
      </c>
      <c r="Q1019" s="174"/>
      <c r="R1019" s="158"/>
      <c r="S1019" s="158"/>
      <c r="T1019" s="158"/>
      <c r="U1019" s="158"/>
      <c r="V1019" s="158"/>
    </row>
    <row r="1020" spans="1:23" ht="14.1" customHeight="1" x14ac:dyDescent="0.25">
      <c r="A1020" s="44"/>
      <c r="B1020" s="45">
        <v>5525</v>
      </c>
      <c r="C1020" s="46" t="s">
        <v>471</v>
      </c>
      <c r="D1020" s="20">
        <v>3028</v>
      </c>
      <c r="E1020" s="160">
        <v>7500</v>
      </c>
      <c r="F1020" s="20"/>
      <c r="G1020" s="289"/>
      <c r="H1020" s="160">
        <f t="shared" si="309"/>
        <v>7500</v>
      </c>
      <c r="I1020" s="213"/>
      <c r="J1020" s="161"/>
      <c r="K1020" s="161"/>
      <c r="L1020" s="161">
        <v>7500</v>
      </c>
      <c r="M1020" s="161">
        <v>5769.31</v>
      </c>
      <c r="N1020" s="378">
        <v>5000</v>
      </c>
      <c r="O1020" s="232"/>
      <c r="P1020" s="394">
        <f t="shared" si="313"/>
        <v>5000</v>
      </c>
      <c r="Q1020" s="174"/>
      <c r="R1020" s="158"/>
      <c r="S1020" s="158"/>
      <c r="T1020" s="158"/>
      <c r="U1020" s="158"/>
      <c r="V1020" s="158"/>
    </row>
    <row r="1021" spans="1:23" ht="14.1" customHeight="1" x14ac:dyDescent="0.25">
      <c r="A1021" s="44"/>
      <c r="B1021" s="45">
        <v>5540</v>
      </c>
      <c r="C1021" s="46" t="s">
        <v>472</v>
      </c>
      <c r="D1021" s="20">
        <v>7125</v>
      </c>
      <c r="E1021" s="160">
        <v>2000</v>
      </c>
      <c r="F1021" s="20"/>
      <c r="G1021" s="289"/>
      <c r="H1021" s="160">
        <f t="shared" si="309"/>
        <v>2000</v>
      </c>
      <c r="I1021" s="213"/>
      <c r="J1021" s="161">
        <v>8189</v>
      </c>
      <c r="K1021" s="161">
        <v>500</v>
      </c>
      <c r="L1021" s="161">
        <v>10689</v>
      </c>
      <c r="M1021" s="161">
        <v>1739</v>
      </c>
      <c r="N1021" s="378">
        <v>2000</v>
      </c>
      <c r="O1021" s="232">
        <v>3456</v>
      </c>
      <c r="P1021" s="394">
        <f t="shared" si="313"/>
        <v>5456</v>
      </c>
      <c r="Q1021" s="174"/>
      <c r="R1021" s="158"/>
      <c r="S1021" s="158"/>
      <c r="T1021" s="158"/>
      <c r="U1021" s="158"/>
      <c r="V1021" s="158"/>
    </row>
    <row r="1022" spans="1:23" ht="14.1" customHeight="1" x14ac:dyDescent="0.25">
      <c r="A1022" s="69" t="s">
        <v>451</v>
      </c>
      <c r="B1022" s="70"/>
      <c r="C1022" s="71" t="s">
        <v>473</v>
      </c>
      <c r="D1022" s="81">
        <f>+D1023+D1024</f>
        <v>287935</v>
      </c>
      <c r="E1022" s="81">
        <f>+E1023+E1024</f>
        <v>301625</v>
      </c>
      <c r="F1022" s="81">
        <f>+F1023+F1024</f>
        <v>0</v>
      </c>
      <c r="G1022" s="253"/>
      <c r="H1022" s="81">
        <f t="shared" si="309"/>
        <v>282794</v>
      </c>
      <c r="I1022" s="254">
        <f>+I1023+I1024</f>
        <v>-18831</v>
      </c>
      <c r="J1022" s="77">
        <f>+J1023+J1024</f>
        <v>0</v>
      </c>
      <c r="K1022" s="77">
        <f t="shared" ref="K1022:M1022" si="316">+K1023+K1024</f>
        <v>0</v>
      </c>
      <c r="L1022" s="77">
        <f t="shared" si="316"/>
        <v>282794</v>
      </c>
      <c r="M1022" s="77">
        <f t="shared" si="316"/>
        <v>255027.11000000002</v>
      </c>
      <c r="N1022" s="379">
        <f>+N1023+N1024</f>
        <v>282794</v>
      </c>
      <c r="O1022" s="231">
        <f>+O1023+O1024</f>
        <v>-15160</v>
      </c>
      <c r="P1022" s="231">
        <f>+O1022+N1022</f>
        <v>267634</v>
      </c>
      <c r="Q1022" s="174"/>
      <c r="R1022" s="158"/>
      <c r="S1022" s="158"/>
      <c r="T1022" s="158"/>
      <c r="U1022" s="158"/>
      <c r="V1022" s="158"/>
    </row>
    <row r="1023" spans="1:23" ht="14.1" customHeight="1" x14ac:dyDescent="0.25">
      <c r="A1023" s="44"/>
      <c r="B1023" s="51" t="s">
        <v>147</v>
      </c>
      <c r="C1023" s="52" t="s">
        <v>148</v>
      </c>
      <c r="D1023" s="19">
        <v>283249</v>
      </c>
      <c r="E1023" s="156">
        <v>295444</v>
      </c>
      <c r="F1023" s="21"/>
      <c r="G1023" s="289"/>
      <c r="H1023" s="160">
        <f t="shared" si="309"/>
        <v>276939</v>
      </c>
      <c r="I1023" s="211">
        <v>-18505</v>
      </c>
      <c r="J1023" s="190"/>
      <c r="K1023" s="190"/>
      <c r="L1023" s="190">
        <v>276939</v>
      </c>
      <c r="M1023" s="190">
        <v>249220.29</v>
      </c>
      <c r="N1023" s="377">
        <v>276939</v>
      </c>
      <c r="O1023" s="228">
        <v>-14436</v>
      </c>
      <c r="P1023" s="233">
        <f t="shared" ref="P1023:P1026" si="317">+O1023+N1023</f>
        <v>262503</v>
      </c>
      <c r="Q1023" s="174"/>
      <c r="R1023" s="158"/>
      <c r="S1023" s="158"/>
      <c r="T1023" s="158"/>
      <c r="U1023" s="158"/>
      <c r="V1023" s="158"/>
    </row>
    <row r="1024" spans="1:23" ht="14.1" customHeight="1" x14ac:dyDescent="0.25">
      <c r="A1024" s="44"/>
      <c r="B1024" s="51" t="s">
        <v>149</v>
      </c>
      <c r="C1024" s="52" t="s">
        <v>150</v>
      </c>
      <c r="D1024" s="21">
        <f>+D1025+D1026</f>
        <v>4686</v>
      </c>
      <c r="E1024" s="156">
        <f>+E1025+E1026</f>
        <v>6181</v>
      </c>
      <c r="F1024" s="21">
        <f>+F1025+F1026</f>
        <v>0</v>
      </c>
      <c r="G1024" s="62">
        <f t="shared" ref="G1024:I1024" si="318">+G1025+G1026</f>
        <v>0</v>
      </c>
      <c r="H1024" s="160">
        <f t="shared" si="309"/>
        <v>5855</v>
      </c>
      <c r="I1024" s="211">
        <f t="shared" si="318"/>
        <v>-326</v>
      </c>
      <c r="J1024" s="190"/>
      <c r="K1024" s="190"/>
      <c r="L1024" s="190">
        <v>5855</v>
      </c>
      <c r="M1024" s="190">
        <v>5806.82</v>
      </c>
      <c r="N1024" s="377">
        <f>+N1025+N1026</f>
        <v>5855</v>
      </c>
      <c r="O1024" s="228">
        <f>+O1025+O1026</f>
        <v>-724</v>
      </c>
      <c r="P1024" s="233">
        <f t="shared" si="317"/>
        <v>5131</v>
      </c>
      <c r="Q1024" s="174"/>
      <c r="R1024" s="158"/>
      <c r="S1024" s="158"/>
      <c r="T1024" s="158"/>
      <c r="U1024" s="158"/>
      <c r="V1024" s="158"/>
    </row>
    <row r="1025" spans="1:23" ht="14.1" customHeight="1" x14ac:dyDescent="0.25">
      <c r="A1025" s="44"/>
      <c r="B1025" s="45">
        <v>5504</v>
      </c>
      <c r="C1025" s="46" t="s">
        <v>165</v>
      </c>
      <c r="D1025" s="20">
        <v>1580</v>
      </c>
      <c r="E1025" s="160">
        <v>1456</v>
      </c>
      <c r="F1025" s="20"/>
      <c r="G1025" s="289"/>
      <c r="H1025" s="160">
        <f t="shared" si="309"/>
        <v>1356</v>
      </c>
      <c r="I1025" s="213">
        <v>-100</v>
      </c>
      <c r="J1025" s="161"/>
      <c r="K1025" s="161"/>
      <c r="L1025" s="161">
        <v>1356</v>
      </c>
      <c r="M1025" s="161">
        <v>1308</v>
      </c>
      <c r="N1025" s="378">
        <v>1356</v>
      </c>
      <c r="O1025" s="232">
        <v>-379</v>
      </c>
      <c r="P1025" s="394">
        <f t="shared" si="317"/>
        <v>977</v>
      </c>
      <c r="Q1025" s="174"/>
      <c r="R1025" s="158"/>
      <c r="S1025" s="158"/>
      <c r="T1025" s="158"/>
      <c r="U1025" s="158"/>
      <c r="V1025" s="158"/>
    </row>
    <row r="1026" spans="1:23" ht="14.1" customHeight="1" x14ac:dyDescent="0.25">
      <c r="A1026" s="44"/>
      <c r="B1026" s="45">
        <v>5524</v>
      </c>
      <c r="C1026" s="46" t="s">
        <v>408</v>
      </c>
      <c r="D1026" s="20">
        <v>3106</v>
      </c>
      <c r="E1026" s="160">
        <v>4725</v>
      </c>
      <c r="F1026" s="20"/>
      <c r="G1026" s="289"/>
      <c r="H1026" s="160">
        <f t="shared" si="309"/>
        <v>4499</v>
      </c>
      <c r="I1026" s="213">
        <v>-226</v>
      </c>
      <c r="J1026" s="161"/>
      <c r="K1026" s="161"/>
      <c r="L1026" s="161">
        <v>4499</v>
      </c>
      <c r="M1026" s="161">
        <v>4498.82</v>
      </c>
      <c r="N1026" s="378">
        <v>4499</v>
      </c>
      <c r="O1026" s="232">
        <v>-345</v>
      </c>
      <c r="P1026" s="394">
        <f t="shared" si="317"/>
        <v>4154</v>
      </c>
      <c r="Q1026" s="174"/>
      <c r="R1026" s="158"/>
      <c r="S1026" s="158"/>
      <c r="T1026" s="158"/>
      <c r="U1026" s="158"/>
      <c r="V1026" s="158"/>
    </row>
    <row r="1027" spans="1:23" ht="14.1" customHeight="1" x14ac:dyDescent="0.25">
      <c r="A1027" s="84" t="s">
        <v>441</v>
      </c>
      <c r="B1027" s="70"/>
      <c r="C1027" s="71" t="s">
        <v>474</v>
      </c>
      <c r="D1027" s="81">
        <f t="shared" ref="D1027:I1027" si="319">+D1028</f>
        <v>0</v>
      </c>
      <c r="E1027" s="81">
        <f t="shared" si="319"/>
        <v>0</v>
      </c>
      <c r="F1027" s="81">
        <f t="shared" si="319"/>
        <v>0</v>
      </c>
      <c r="G1027" s="77">
        <f t="shared" si="319"/>
        <v>0</v>
      </c>
      <c r="H1027" s="81">
        <f t="shared" si="319"/>
        <v>36246</v>
      </c>
      <c r="I1027" s="254">
        <f t="shared" si="319"/>
        <v>36246</v>
      </c>
      <c r="J1027" s="77">
        <f>+J1028</f>
        <v>0</v>
      </c>
      <c r="K1027" s="77">
        <f t="shared" ref="K1027:M1027" si="320">+K1028</f>
        <v>0</v>
      </c>
      <c r="L1027" s="77">
        <f t="shared" si="320"/>
        <v>36246</v>
      </c>
      <c r="M1027" s="77">
        <f t="shared" si="320"/>
        <v>23757.73</v>
      </c>
      <c r="N1027" s="379">
        <f>+N1028</f>
        <v>36246</v>
      </c>
      <c r="O1027" s="231">
        <f>+O1028</f>
        <v>0</v>
      </c>
      <c r="P1027" s="231">
        <f>+O1027+N1027</f>
        <v>36246</v>
      </c>
      <c r="Q1027" s="174"/>
      <c r="R1027" s="158"/>
      <c r="S1027" s="158"/>
      <c r="T1027" s="158"/>
      <c r="U1027" s="158"/>
      <c r="V1027" s="158"/>
    </row>
    <row r="1028" spans="1:23" ht="14.1" customHeight="1" x14ac:dyDescent="0.25">
      <c r="A1028" s="44"/>
      <c r="B1028" s="51" t="s">
        <v>147</v>
      </c>
      <c r="C1028" s="52" t="s">
        <v>192</v>
      </c>
      <c r="D1028" s="21"/>
      <c r="E1028" s="156"/>
      <c r="F1028" s="21"/>
      <c r="G1028" s="289"/>
      <c r="H1028" s="160">
        <f>+I1028</f>
        <v>36246</v>
      </c>
      <c r="I1028" s="211">
        <v>36246</v>
      </c>
      <c r="J1028" s="190"/>
      <c r="K1028" s="190"/>
      <c r="L1028" s="190">
        <v>36246</v>
      </c>
      <c r="M1028" s="190">
        <v>23757.73</v>
      </c>
      <c r="N1028" s="378">
        <v>36246</v>
      </c>
      <c r="O1028" s="232">
        <v>0</v>
      </c>
      <c r="P1028" s="232">
        <v>36246</v>
      </c>
      <c r="Q1028" s="174"/>
      <c r="R1028" s="158"/>
      <c r="S1028" s="158"/>
      <c r="T1028" s="158"/>
      <c r="U1028" s="158"/>
      <c r="V1028" s="158"/>
      <c r="W1028" s="158"/>
    </row>
    <row r="1029" spans="1:23" ht="14.1" customHeight="1" x14ac:dyDescent="0.25">
      <c r="A1029" s="84" t="s">
        <v>475</v>
      </c>
      <c r="B1029" s="70"/>
      <c r="C1029" s="71" t="s">
        <v>476</v>
      </c>
      <c r="D1029" s="81">
        <f>+D1030+D1031</f>
        <v>872302</v>
      </c>
      <c r="E1029" s="81">
        <f>+E1030+E1031</f>
        <v>853562</v>
      </c>
      <c r="F1029" s="81">
        <f>+F1030+F1031</f>
        <v>0</v>
      </c>
      <c r="G1029" s="253"/>
      <c r="H1029" s="81">
        <f t="shared" si="309"/>
        <v>833348</v>
      </c>
      <c r="I1029" s="254">
        <f>+I1030+I1031</f>
        <v>-20214</v>
      </c>
      <c r="J1029" s="77">
        <f>+J1030+J1031</f>
        <v>0</v>
      </c>
      <c r="K1029" s="77">
        <f t="shared" ref="K1029:M1029" si="321">+K1030+K1031</f>
        <v>0</v>
      </c>
      <c r="L1029" s="77">
        <f t="shared" si="321"/>
        <v>833348</v>
      </c>
      <c r="M1029" s="77">
        <f t="shared" si="321"/>
        <v>745375.35</v>
      </c>
      <c r="N1029" s="379">
        <f>+N1030+N1031</f>
        <v>833348</v>
      </c>
      <c r="O1029" s="231">
        <f>+O1030+O1031</f>
        <v>42560</v>
      </c>
      <c r="P1029" s="231">
        <f>+O1029+N1029</f>
        <v>875908</v>
      </c>
      <c r="Q1029" s="174"/>
      <c r="R1029" s="158"/>
      <c r="S1029" s="158"/>
      <c r="T1029" s="158"/>
      <c r="U1029" s="158"/>
      <c r="V1029" s="158"/>
      <c r="W1029" s="158"/>
    </row>
    <row r="1030" spans="1:23" ht="14.1" customHeight="1" x14ac:dyDescent="0.25">
      <c r="A1030" s="44"/>
      <c r="B1030" s="51" t="s">
        <v>147</v>
      </c>
      <c r="C1030" s="52" t="s">
        <v>192</v>
      </c>
      <c r="D1030" s="26">
        <v>830447</v>
      </c>
      <c r="E1030" s="160">
        <v>823383</v>
      </c>
      <c r="F1030" s="20"/>
      <c r="G1030" s="289"/>
      <c r="H1030" s="160">
        <f t="shared" si="309"/>
        <v>803702</v>
      </c>
      <c r="I1030" s="213">
        <v>-19681</v>
      </c>
      <c r="J1030" s="161"/>
      <c r="K1030" s="161"/>
      <c r="L1030" s="161">
        <v>803702</v>
      </c>
      <c r="M1030" s="161">
        <v>716742.01</v>
      </c>
      <c r="N1030" s="377">
        <v>803702</v>
      </c>
      <c r="O1030" s="228">
        <v>42225</v>
      </c>
      <c r="P1030" s="228">
        <f>+O1030+N1030</f>
        <v>845927</v>
      </c>
      <c r="Q1030" s="174"/>
      <c r="R1030" s="158"/>
      <c r="S1030" s="158"/>
      <c r="T1030" s="158"/>
      <c r="U1030" s="158"/>
      <c r="V1030" s="158"/>
      <c r="W1030" s="158"/>
    </row>
    <row r="1031" spans="1:23" ht="14.1" customHeight="1" x14ac:dyDescent="0.25">
      <c r="A1031" s="44"/>
      <c r="B1031" s="51" t="s">
        <v>149</v>
      </c>
      <c r="C1031" s="52" t="s">
        <v>193</v>
      </c>
      <c r="D1031" s="21">
        <f t="shared" ref="D1031:E1031" si="322">+D1032+D1033</f>
        <v>41855</v>
      </c>
      <c r="E1031" s="156">
        <f t="shared" si="322"/>
        <v>30179</v>
      </c>
      <c r="F1031" s="20"/>
      <c r="G1031" s="63"/>
      <c r="H1031" s="160">
        <f t="shared" si="309"/>
        <v>29646</v>
      </c>
      <c r="I1031" s="213">
        <f>+I1032+I1033</f>
        <v>-533</v>
      </c>
      <c r="J1031" s="161"/>
      <c r="K1031" s="161"/>
      <c r="L1031" s="161">
        <v>29646</v>
      </c>
      <c r="M1031" s="161">
        <v>28633.34</v>
      </c>
      <c r="N1031" s="377">
        <f>+N1032+N1033</f>
        <v>29646</v>
      </c>
      <c r="O1031" s="377">
        <f>+O1032+O1033</f>
        <v>335</v>
      </c>
      <c r="P1031" s="228">
        <f t="shared" ref="P1031:P1033" si="323">+O1031+N1031</f>
        <v>29981</v>
      </c>
      <c r="Q1031" s="174"/>
      <c r="R1031" s="158"/>
      <c r="S1031" s="158"/>
      <c r="T1031" s="158"/>
      <c r="U1031" s="158"/>
      <c r="V1031" s="158"/>
      <c r="W1031" s="158"/>
    </row>
    <row r="1032" spans="1:23" ht="14.1" customHeight="1" x14ac:dyDescent="0.25">
      <c r="A1032" s="44"/>
      <c r="B1032" s="45" t="s">
        <v>154</v>
      </c>
      <c r="C1032" s="46" t="s">
        <v>165</v>
      </c>
      <c r="D1032" s="20">
        <v>8823</v>
      </c>
      <c r="E1032" s="160">
        <v>5645</v>
      </c>
      <c r="F1032" s="20"/>
      <c r="G1032" s="289"/>
      <c r="H1032" s="160">
        <f t="shared" si="309"/>
        <v>5478</v>
      </c>
      <c r="I1032" s="213">
        <v>-167</v>
      </c>
      <c r="J1032" s="161"/>
      <c r="K1032" s="161"/>
      <c r="L1032" s="161">
        <v>5478</v>
      </c>
      <c r="M1032" s="161">
        <v>5016.3</v>
      </c>
      <c r="N1032" s="378">
        <v>5478</v>
      </c>
      <c r="O1032" s="232">
        <v>552</v>
      </c>
      <c r="P1032" s="228">
        <f t="shared" si="323"/>
        <v>6030</v>
      </c>
      <c r="Q1032" s="174"/>
      <c r="R1032" s="158"/>
      <c r="S1032" s="158"/>
      <c r="T1032" s="158"/>
      <c r="U1032" s="158"/>
      <c r="V1032" s="158"/>
      <c r="W1032" s="158"/>
    </row>
    <row r="1033" spans="1:23" ht="14.1" customHeight="1" x14ac:dyDescent="0.25">
      <c r="A1033" s="44"/>
      <c r="B1033" s="45" t="s">
        <v>407</v>
      </c>
      <c r="C1033" s="46" t="s">
        <v>440</v>
      </c>
      <c r="D1033" s="20">
        <v>33032</v>
      </c>
      <c r="E1033" s="160">
        <v>24534</v>
      </c>
      <c r="F1033" s="20"/>
      <c r="G1033" s="289"/>
      <c r="H1033" s="160">
        <f t="shared" si="309"/>
        <v>24168</v>
      </c>
      <c r="I1033" s="213">
        <v>-366</v>
      </c>
      <c r="J1033" s="161"/>
      <c r="K1033" s="161"/>
      <c r="L1033" s="161">
        <v>24168</v>
      </c>
      <c r="M1033" s="161">
        <v>23617.040000000001</v>
      </c>
      <c r="N1033" s="378">
        <v>24168</v>
      </c>
      <c r="O1033" s="232">
        <v>-217</v>
      </c>
      <c r="P1033" s="228">
        <f t="shared" si="323"/>
        <v>23951</v>
      </c>
      <c r="Q1033" s="174"/>
      <c r="R1033" s="158"/>
      <c r="S1033" s="158"/>
      <c r="T1033" s="158"/>
      <c r="U1033" s="158"/>
      <c r="V1033" s="158"/>
      <c r="W1033" s="158"/>
    </row>
    <row r="1034" spans="1:23" ht="14.1" customHeight="1" x14ac:dyDescent="0.25">
      <c r="A1034" s="84" t="s">
        <v>477</v>
      </c>
      <c r="B1034" s="70"/>
      <c r="C1034" s="71" t="s">
        <v>478</v>
      </c>
      <c r="D1034" s="81">
        <f>+D1035</f>
        <v>255252</v>
      </c>
      <c r="E1034" s="81">
        <f t="shared" ref="E1034:I1034" si="324">+E1035</f>
        <v>257513</v>
      </c>
      <c r="F1034" s="81">
        <f t="shared" si="324"/>
        <v>0</v>
      </c>
      <c r="G1034" s="77">
        <f t="shared" si="324"/>
        <v>0</v>
      </c>
      <c r="H1034" s="81">
        <f>+H1035</f>
        <v>270168</v>
      </c>
      <c r="I1034" s="254">
        <f t="shared" si="324"/>
        <v>12655</v>
      </c>
      <c r="J1034" s="77">
        <f>+J1035</f>
        <v>0</v>
      </c>
      <c r="K1034" s="77">
        <f t="shared" ref="K1034:M1034" si="325">+K1035</f>
        <v>0</v>
      </c>
      <c r="L1034" s="77">
        <f t="shared" si="325"/>
        <v>270168</v>
      </c>
      <c r="M1034" s="77">
        <f t="shared" si="325"/>
        <v>241589.42</v>
      </c>
      <c r="N1034" s="379">
        <f>+N1035</f>
        <v>270168</v>
      </c>
      <c r="O1034" s="231">
        <f>+O1035</f>
        <v>32921</v>
      </c>
      <c r="P1034" s="231">
        <f>+O1034+N1034</f>
        <v>303089</v>
      </c>
      <c r="Q1034" s="174"/>
      <c r="R1034" s="158"/>
      <c r="S1034" s="158"/>
      <c r="T1034" s="158"/>
      <c r="U1034" s="158"/>
      <c r="V1034" s="158"/>
      <c r="W1034" s="158"/>
    </row>
    <row r="1035" spans="1:23" ht="14.1" customHeight="1" x14ac:dyDescent="0.25">
      <c r="A1035" s="44"/>
      <c r="B1035" s="51" t="s">
        <v>147</v>
      </c>
      <c r="C1035" s="52" t="s">
        <v>148</v>
      </c>
      <c r="D1035" s="26">
        <v>255252</v>
      </c>
      <c r="E1035" s="160">
        <v>257513</v>
      </c>
      <c r="F1035" s="20"/>
      <c r="G1035" s="289"/>
      <c r="H1035" s="160">
        <f>E1035+I1035</f>
        <v>270168</v>
      </c>
      <c r="I1035" s="213">
        <v>12655</v>
      </c>
      <c r="J1035" s="161"/>
      <c r="K1035" s="161"/>
      <c r="L1035" s="161">
        <v>270168</v>
      </c>
      <c r="M1035" s="161">
        <v>241589.42</v>
      </c>
      <c r="N1035" s="378">
        <v>270168</v>
      </c>
      <c r="O1035" s="232">
        <v>32921</v>
      </c>
      <c r="P1035" s="232">
        <f>+O1035+N1035</f>
        <v>303089</v>
      </c>
      <c r="Q1035" s="174"/>
      <c r="R1035" s="158"/>
      <c r="S1035" s="158"/>
      <c r="T1035" s="158"/>
      <c r="U1035" s="158"/>
      <c r="V1035" s="158"/>
      <c r="W1035" s="158"/>
    </row>
    <row r="1036" spans="1:23" ht="14.1" customHeight="1" x14ac:dyDescent="0.25">
      <c r="A1036" s="69" t="s">
        <v>479</v>
      </c>
      <c r="B1036" s="70"/>
      <c r="C1036" s="71" t="s">
        <v>480</v>
      </c>
      <c r="D1036" s="81">
        <f>+D1037+D1038</f>
        <v>660673</v>
      </c>
      <c r="E1036" s="81">
        <f>+E1037+E1038</f>
        <v>717587</v>
      </c>
      <c r="F1036" s="81">
        <f>+F1037+F1038</f>
        <v>0</v>
      </c>
      <c r="G1036" s="253"/>
      <c r="H1036" s="81">
        <f t="shared" si="309"/>
        <v>717587</v>
      </c>
      <c r="I1036" s="254">
        <f>+I1037+I1038</f>
        <v>0</v>
      </c>
      <c r="J1036" s="77">
        <f>+J1037+J1038</f>
        <v>-36937</v>
      </c>
      <c r="K1036" s="77">
        <f t="shared" ref="K1036:M1036" si="326">+K1037+K1038</f>
        <v>0</v>
      </c>
      <c r="L1036" s="77">
        <f t="shared" si="326"/>
        <v>680650</v>
      </c>
      <c r="M1036" s="77">
        <f t="shared" si="326"/>
        <v>583318.51</v>
      </c>
      <c r="N1036" s="374">
        <f>+N1037+N1038+N1063</f>
        <v>737176</v>
      </c>
      <c r="O1036" s="80">
        <f>+O1037+O1038+O1063</f>
        <v>10000</v>
      </c>
      <c r="P1036" s="80">
        <f>+O1036+N1036</f>
        <v>747176</v>
      </c>
      <c r="Q1036" s="361"/>
      <c r="R1036" s="158"/>
      <c r="S1036" s="158"/>
      <c r="T1036" s="158"/>
      <c r="U1036" s="158"/>
      <c r="V1036" s="158"/>
      <c r="W1036" s="158"/>
    </row>
    <row r="1037" spans="1:23" ht="14.1" customHeight="1" x14ac:dyDescent="0.25">
      <c r="A1037" s="50"/>
      <c r="B1037" s="51" t="s">
        <v>147</v>
      </c>
      <c r="C1037" s="52" t="s">
        <v>148</v>
      </c>
      <c r="D1037" s="19">
        <v>378495</v>
      </c>
      <c r="E1037" s="156">
        <v>427441</v>
      </c>
      <c r="F1037" s="21"/>
      <c r="G1037" s="289"/>
      <c r="H1037" s="160">
        <f t="shared" si="309"/>
        <v>427441</v>
      </c>
      <c r="I1037" s="211"/>
      <c r="J1037" s="190">
        <v>0</v>
      </c>
      <c r="K1037" s="190"/>
      <c r="L1037" s="190">
        <v>427441</v>
      </c>
      <c r="M1037" s="190">
        <v>368859.17</v>
      </c>
      <c r="N1037" s="382">
        <v>432000</v>
      </c>
      <c r="O1037" s="233">
        <v>0</v>
      </c>
      <c r="P1037" s="227">
        <f t="shared" ref="P1037:P1063" si="327">+O1037+N1037</f>
        <v>432000</v>
      </c>
      <c r="Q1037" s="174"/>
      <c r="R1037" s="158"/>
      <c r="S1037" s="158"/>
      <c r="T1037" s="158"/>
      <c r="U1037" s="158"/>
      <c r="V1037" s="158"/>
      <c r="W1037" s="158"/>
    </row>
    <row r="1038" spans="1:23" ht="14.1" customHeight="1" x14ac:dyDescent="0.25">
      <c r="A1038" s="50"/>
      <c r="B1038" s="51" t="s">
        <v>149</v>
      </c>
      <c r="C1038" s="52" t="s">
        <v>150</v>
      </c>
      <c r="D1038" s="21">
        <f>+D1039+D1040+D1041+D1042+D1053+D1054+D1055+D1056+D1057+D1058+D1059+D1060+D1061+D1062</f>
        <v>282178</v>
      </c>
      <c r="E1038" s="156">
        <f>+E1039+E1040+E1041+E1042+E1053+E1054+E1055+E1056+E1058+E1059+E1060+E1061+E1062</f>
        <v>290146</v>
      </c>
      <c r="F1038" s="21"/>
      <c r="G1038" s="289"/>
      <c r="H1038" s="160">
        <f t="shared" si="309"/>
        <v>290146</v>
      </c>
      <c r="I1038" s="211"/>
      <c r="J1038" s="190">
        <f>+J1039+J1040+J1041+J1042+J1043+J1053+J1054+J1055+J1056+J1057+J1058+J1059+J1060+J1061+J1062</f>
        <v>-36937</v>
      </c>
      <c r="K1038" s="190">
        <f t="shared" ref="K1038:L1038" si="328">+K1039+K1040+K1041+K1042+K1043+K1053+K1054+K1055+K1056+K1057+K1058+K1059+K1060+K1061+K1062</f>
        <v>0</v>
      </c>
      <c r="L1038" s="190">
        <f t="shared" si="328"/>
        <v>253209</v>
      </c>
      <c r="M1038" s="190">
        <f>+M1039+M1040+M1041+M1042+M1053+M1054+M1055+M1056+M1057+M1058+M1059+M1060+M1061+M1062+M1063</f>
        <v>214459.34000000003</v>
      </c>
      <c r="N1038" s="376">
        <f>+N1039+N1040+N1041+N1042+N1053+N1054+N1055+N1056+N1057+N1058+N1059+N1060+N1061+N1062</f>
        <v>305146</v>
      </c>
      <c r="O1038" s="227">
        <f>+O1039+O1040+O1041+O1042+O1053+O1054+O1055+O1056+O1057+O1058+O1059+O1060+O1061+O1062</f>
        <v>10000</v>
      </c>
      <c r="P1038" s="227">
        <f t="shared" si="327"/>
        <v>315146</v>
      </c>
      <c r="Q1038" s="174"/>
      <c r="R1038" s="158"/>
      <c r="S1038" s="158"/>
      <c r="T1038" s="158"/>
      <c r="U1038" s="158"/>
      <c r="V1038" s="158"/>
    </row>
    <row r="1039" spans="1:23" ht="14.1" customHeight="1" x14ac:dyDescent="0.25">
      <c r="A1039" s="44"/>
      <c r="B1039" s="45" t="s">
        <v>151</v>
      </c>
      <c r="C1039" s="46" t="s">
        <v>162</v>
      </c>
      <c r="D1039" s="20">
        <v>11597</v>
      </c>
      <c r="E1039" s="160">
        <v>16800</v>
      </c>
      <c r="F1039" s="20"/>
      <c r="G1039" s="289"/>
      <c r="H1039" s="160">
        <f t="shared" si="309"/>
        <v>16800</v>
      </c>
      <c r="I1039" s="213"/>
      <c r="J1039" s="161">
        <v>-7000</v>
      </c>
      <c r="K1039" s="161"/>
      <c r="L1039" s="161">
        <v>9800</v>
      </c>
      <c r="M1039" s="161">
        <v>5997</v>
      </c>
      <c r="N1039" s="378">
        <v>16800</v>
      </c>
      <c r="O1039" s="232">
        <v>-5000</v>
      </c>
      <c r="P1039" s="229">
        <f t="shared" si="327"/>
        <v>11800</v>
      </c>
      <c r="Q1039" s="174"/>
      <c r="R1039" s="158"/>
      <c r="S1039" s="158"/>
      <c r="T1039" s="158"/>
      <c r="U1039" s="158"/>
      <c r="V1039" s="158"/>
    </row>
    <row r="1040" spans="1:23" ht="14.1" customHeight="1" x14ac:dyDescent="0.25">
      <c r="A1040" s="44"/>
      <c r="B1040" s="45" t="s">
        <v>164</v>
      </c>
      <c r="C1040" s="46" t="s">
        <v>153</v>
      </c>
      <c r="D1040" s="20">
        <v>1623</v>
      </c>
      <c r="E1040" s="160">
        <v>1000</v>
      </c>
      <c r="F1040" s="20"/>
      <c r="G1040" s="289"/>
      <c r="H1040" s="160">
        <f t="shared" si="309"/>
        <v>1000</v>
      </c>
      <c r="I1040" s="213"/>
      <c r="J1040" s="161"/>
      <c r="K1040" s="161"/>
      <c r="L1040" s="161">
        <v>1000</v>
      </c>
      <c r="M1040" s="161">
        <v>801</v>
      </c>
      <c r="N1040" s="378">
        <v>1000</v>
      </c>
      <c r="O1040" s="232"/>
      <c r="P1040" s="229">
        <f t="shared" si="327"/>
        <v>1000</v>
      </c>
      <c r="Q1040" s="174"/>
      <c r="R1040" s="158"/>
      <c r="S1040" s="158"/>
      <c r="T1040" s="158"/>
      <c r="U1040" s="158"/>
      <c r="V1040" s="158"/>
    </row>
    <row r="1041" spans="1:29" ht="14.1" customHeight="1" x14ac:dyDescent="0.25">
      <c r="A1041" s="44"/>
      <c r="B1041" s="45" t="s">
        <v>154</v>
      </c>
      <c r="C1041" s="46" t="s">
        <v>165</v>
      </c>
      <c r="D1041" s="20">
        <v>498</v>
      </c>
      <c r="E1041" s="160">
        <v>3000</v>
      </c>
      <c r="F1041" s="20"/>
      <c r="G1041" s="289"/>
      <c r="H1041" s="160">
        <f t="shared" si="309"/>
        <v>3000</v>
      </c>
      <c r="I1041" s="213"/>
      <c r="J1041" s="161">
        <v>-3000</v>
      </c>
      <c r="K1041" s="161"/>
      <c r="L1041" s="161"/>
      <c r="M1041" s="161"/>
      <c r="N1041" s="378">
        <v>3000</v>
      </c>
      <c r="O1041" s="232"/>
      <c r="P1041" s="229">
        <f t="shared" si="327"/>
        <v>3000</v>
      </c>
      <c r="Q1041" s="174"/>
      <c r="R1041" s="158"/>
      <c r="S1041" s="158"/>
      <c r="T1041" s="158"/>
      <c r="U1041" s="158"/>
      <c r="V1041" s="158"/>
    </row>
    <row r="1042" spans="1:29" ht="14.1" customHeight="1" x14ac:dyDescent="0.25">
      <c r="A1042" s="44"/>
      <c r="B1042" s="45" t="s">
        <v>166</v>
      </c>
      <c r="C1042" s="46" t="s">
        <v>156</v>
      </c>
      <c r="D1042" s="26">
        <f t="shared" ref="D1042" si="329">SUM(D1043:D1052)</f>
        <v>137799</v>
      </c>
      <c r="E1042" s="160">
        <f>SUM(E1043:E1052)</f>
        <v>124410</v>
      </c>
      <c r="F1042" s="113"/>
      <c r="G1042" s="289"/>
      <c r="H1042" s="160">
        <f t="shared" si="309"/>
        <v>124410</v>
      </c>
      <c r="I1042" s="213"/>
      <c r="J1042" s="161">
        <f>SUM(J1043:J1052)</f>
        <v>0</v>
      </c>
      <c r="K1042" s="161"/>
      <c r="L1042" s="161">
        <v>124410</v>
      </c>
      <c r="M1042" s="161">
        <f>+M1043+M1044+M1045+M1046+M1047+M1048+M1049+M1050+M1051+M1052</f>
        <v>113167.49999999999</v>
      </c>
      <c r="N1042" s="384">
        <f>SUM(N1043:N1052)</f>
        <v>134410</v>
      </c>
      <c r="O1042" s="384">
        <f>SUM(O1043:O1052)</f>
        <v>5000</v>
      </c>
      <c r="P1042" s="229">
        <f t="shared" si="327"/>
        <v>139410</v>
      </c>
      <c r="Q1042" s="174"/>
      <c r="R1042" s="158"/>
      <c r="S1042" s="158"/>
      <c r="T1042" s="158"/>
      <c r="U1042" s="158"/>
      <c r="V1042" s="158"/>
    </row>
    <row r="1043" spans="1:29" s="3" customFormat="1" ht="14.1" customHeight="1" x14ac:dyDescent="0.25">
      <c r="A1043" s="112"/>
      <c r="B1043" s="117"/>
      <c r="C1043" s="106" t="s">
        <v>276</v>
      </c>
      <c r="D1043" s="107">
        <v>47344</v>
      </c>
      <c r="E1043" s="179">
        <v>60000</v>
      </c>
      <c r="F1043" s="123"/>
      <c r="G1043" s="289"/>
      <c r="H1043" s="160">
        <f t="shared" si="309"/>
        <v>60000</v>
      </c>
      <c r="I1043" s="295"/>
      <c r="J1043" s="210"/>
      <c r="K1043" s="210"/>
      <c r="L1043" s="210">
        <v>0</v>
      </c>
      <c r="M1043" s="210">
        <v>39363.19</v>
      </c>
      <c r="N1043" s="378">
        <v>60000</v>
      </c>
      <c r="O1043" s="232"/>
      <c r="P1043" s="229">
        <f t="shared" si="327"/>
        <v>60000</v>
      </c>
      <c r="Q1043" s="174"/>
      <c r="R1043" s="158"/>
      <c r="S1043" s="158"/>
      <c r="T1043" s="158"/>
      <c r="U1043" s="158"/>
      <c r="V1043" s="158"/>
      <c r="W1043" s="344"/>
      <c r="X1043" s="344"/>
      <c r="Y1043" s="344"/>
      <c r="Z1043" s="344"/>
      <c r="AA1043" s="344"/>
      <c r="AB1043" s="344"/>
      <c r="AC1043" s="344"/>
    </row>
    <row r="1044" spans="1:29" s="3" customFormat="1" ht="14.1" customHeight="1" x14ac:dyDescent="0.25">
      <c r="A1044" s="112"/>
      <c r="B1044" s="117"/>
      <c r="C1044" s="106" t="s">
        <v>277</v>
      </c>
      <c r="D1044" s="107">
        <v>31319</v>
      </c>
      <c r="E1044" s="179">
        <v>25000</v>
      </c>
      <c r="F1044" s="123"/>
      <c r="G1044" s="289"/>
      <c r="H1044" s="160">
        <f t="shared" si="309"/>
        <v>25000</v>
      </c>
      <c r="I1044" s="295"/>
      <c r="J1044" s="210"/>
      <c r="K1044" s="210"/>
      <c r="L1044" s="210">
        <v>0</v>
      </c>
      <c r="M1044" s="210">
        <v>20356.53</v>
      </c>
      <c r="N1044" s="378">
        <v>25000</v>
      </c>
      <c r="O1044" s="232"/>
      <c r="P1044" s="229">
        <f t="shared" si="327"/>
        <v>25000</v>
      </c>
      <c r="Q1044" s="174"/>
      <c r="R1044" s="158"/>
      <c r="S1044" s="158"/>
      <c r="T1044" s="158"/>
      <c r="U1044" s="158"/>
      <c r="V1044" s="158"/>
      <c r="W1044" s="344"/>
      <c r="X1044" s="344"/>
      <c r="Y1044" s="344"/>
      <c r="Z1044" s="344"/>
      <c r="AA1044" s="344"/>
      <c r="AB1044" s="344"/>
      <c r="AC1044" s="344"/>
    </row>
    <row r="1045" spans="1:29" s="3" customFormat="1" ht="14.1" customHeight="1" x14ac:dyDescent="0.25">
      <c r="A1045" s="112"/>
      <c r="B1045" s="117"/>
      <c r="C1045" s="106" t="s">
        <v>278</v>
      </c>
      <c r="D1045" s="107">
        <v>7238</v>
      </c>
      <c r="E1045" s="179">
        <v>7000</v>
      </c>
      <c r="F1045" s="123"/>
      <c r="G1045" s="289"/>
      <c r="H1045" s="160">
        <f t="shared" si="309"/>
        <v>7000</v>
      </c>
      <c r="I1045" s="295"/>
      <c r="J1045" s="210"/>
      <c r="K1045" s="210"/>
      <c r="L1045" s="210">
        <v>0</v>
      </c>
      <c r="M1045" s="210">
        <v>4684.1000000000004</v>
      </c>
      <c r="N1045" s="378">
        <v>7000</v>
      </c>
      <c r="O1045" s="232"/>
      <c r="P1045" s="229">
        <f t="shared" si="327"/>
        <v>7000</v>
      </c>
      <c r="Q1045" s="174"/>
      <c r="R1045" s="158"/>
      <c r="S1045" s="158"/>
      <c r="T1045" s="158"/>
      <c r="U1045" s="158"/>
      <c r="V1045" s="158"/>
      <c r="W1045" s="344"/>
      <c r="X1045" s="344"/>
      <c r="Y1045" s="344"/>
      <c r="Z1045" s="344"/>
      <c r="AA1045" s="344"/>
      <c r="AB1045" s="344"/>
      <c r="AC1045" s="344"/>
    </row>
    <row r="1046" spans="1:29" s="3" customFormat="1" ht="14.1" customHeight="1" x14ac:dyDescent="0.25">
      <c r="A1046" s="112"/>
      <c r="B1046" s="117"/>
      <c r="C1046" s="106" t="s">
        <v>279</v>
      </c>
      <c r="D1046" s="107">
        <v>19655</v>
      </c>
      <c r="E1046" s="179">
        <v>17000</v>
      </c>
      <c r="F1046" s="123"/>
      <c r="G1046" s="289"/>
      <c r="H1046" s="160">
        <f t="shared" si="309"/>
        <v>17000</v>
      </c>
      <c r="I1046" s="295"/>
      <c r="J1046" s="210"/>
      <c r="K1046" s="210"/>
      <c r="L1046" s="210">
        <v>0</v>
      </c>
      <c r="M1046" s="210">
        <v>16881.32</v>
      </c>
      <c r="N1046" s="378">
        <v>17000</v>
      </c>
      <c r="O1046" s="232"/>
      <c r="P1046" s="229">
        <f t="shared" si="327"/>
        <v>17000</v>
      </c>
      <c r="Q1046" s="174"/>
      <c r="R1046" s="158"/>
      <c r="S1046" s="158"/>
      <c r="T1046" s="158"/>
      <c r="U1046" s="158"/>
      <c r="V1046" s="158"/>
      <c r="W1046" s="344"/>
      <c r="X1046" s="344"/>
      <c r="Y1046" s="344"/>
      <c r="Z1046" s="344"/>
      <c r="AA1046" s="344"/>
      <c r="AB1046" s="344"/>
      <c r="AC1046" s="344"/>
    </row>
    <row r="1047" spans="1:29" s="3" customFormat="1" ht="14.1" customHeight="1" x14ac:dyDescent="0.25">
      <c r="A1047" s="112"/>
      <c r="B1047" s="117"/>
      <c r="C1047" s="106" t="s">
        <v>280</v>
      </c>
      <c r="D1047" s="107">
        <v>9911</v>
      </c>
      <c r="E1047" s="179">
        <v>8000</v>
      </c>
      <c r="F1047" s="123"/>
      <c r="G1047" s="289"/>
      <c r="H1047" s="160">
        <f t="shared" si="309"/>
        <v>8000</v>
      </c>
      <c r="I1047" s="295"/>
      <c r="J1047" s="210"/>
      <c r="K1047" s="210"/>
      <c r="L1047" s="210">
        <v>0</v>
      </c>
      <c r="M1047" s="210">
        <v>13755.47</v>
      </c>
      <c r="N1047" s="378">
        <v>18000</v>
      </c>
      <c r="O1047" s="232"/>
      <c r="P1047" s="229">
        <f t="shared" si="327"/>
        <v>18000</v>
      </c>
      <c r="Q1047" s="174"/>
      <c r="R1047" s="158"/>
      <c r="S1047" s="158"/>
      <c r="T1047" s="158"/>
      <c r="U1047" s="158"/>
      <c r="V1047" s="158"/>
      <c r="W1047" s="344"/>
      <c r="X1047" s="344"/>
      <c r="Y1047" s="344"/>
      <c r="Z1047" s="344"/>
      <c r="AA1047" s="344"/>
      <c r="AB1047" s="344"/>
      <c r="AC1047" s="344"/>
    </row>
    <row r="1048" spans="1:29" s="3" customFormat="1" ht="14.1" customHeight="1" x14ac:dyDescent="0.25">
      <c r="A1048" s="112"/>
      <c r="B1048" s="117"/>
      <c r="C1048" s="106" t="s">
        <v>281</v>
      </c>
      <c r="D1048" s="107">
        <v>3280</v>
      </c>
      <c r="E1048" s="179">
        <v>2500</v>
      </c>
      <c r="F1048" s="123"/>
      <c r="G1048" s="289"/>
      <c r="H1048" s="160">
        <f t="shared" si="309"/>
        <v>2500</v>
      </c>
      <c r="I1048" s="295"/>
      <c r="J1048" s="210"/>
      <c r="K1048" s="210"/>
      <c r="L1048" s="210">
        <v>0</v>
      </c>
      <c r="M1048" s="210">
        <v>3105.03</v>
      </c>
      <c r="N1048" s="378">
        <v>2500</v>
      </c>
      <c r="O1048" s="232"/>
      <c r="P1048" s="229">
        <f t="shared" si="327"/>
        <v>2500</v>
      </c>
      <c r="Q1048" s="174"/>
      <c r="R1048" s="158"/>
      <c r="S1048" s="158"/>
      <c r="T1048" s="158"/>
      <c r="U1048" s="158"/>
      <c r="V1048" s="158"/>
      <c r="W1048" s="344"/>
      <c r="X1048" s="344"/>
      <c r="Y1048" s="344"/>
      <c r="Z1048" s="344"/>
      <c r="AA1048" s="344"/>
      <c r="AB1048" s="344"/>
      <c r="AC1048" s="344"/>
    </row>
    <row r="1049" spans="1:29" s="3" customFormat="1" ht="14.1" customHeight="1" x14ac:dyDescent="0.25">
      <c r="A1049" s="112"/>
      <c r="B1049" s="117"/>
      <c r="C1049" s="106" t="s">
        <v>283</v>
      </c>
      <c r="D1049" s="107">
        <v>10688</v>
      </c>
      <c r="E1049" s="179">
        <v>2000</v>
      </c>
      <c r="F1049" s="123"/>
      <c r="G1049" s="289"/>
      <c r="H1049" s="160">
        <f t="shared" si="309"/>
        <v>2000</v>
      </c>
      <c r="I1049" s="295"/>
      <c r="J1049" s="210"/>
      <c r="K1049" s="210"/>
      <c r="L1049" s="210">
        <v>0</v>
      </c>
      <c r="M1049" s="210">
        <v>10420.51</v>
      </c>
      <c r="N1049" s="378">
        <v>2000</v>
      </c>
      <c r="O1049" s="232">
        <v>5000</v>
      </c>
      <c r="P1049" s="229">
        <f t="shared" si="327"/>
        <v>7000</v>
      </c>
      <c r="Q1049" s="174"/>
      <c r="R1049" s="158"/>
      <c r="S1049" s="158"/>
      <c r="T1049" s="158"/>
      <c r="U1049" s="158"/>
      <c r="V1049" s="158"/>
      <c r="W1049" s="344"/>
      <c r="X1049" s="344"/>
      <c r="Y1049" s="344"/>
      <c r="Z1049" s="344"/>
      <c r="AA1049" s="344"/>
      <c r="AB1049" s="344"/>
      <c r="AC1049" s="344"/>
    </row>
    <row r="1050" spans="1:29" s="3" customFormat="1" ht="14.1" customHeight="1" x14ac:dyDescent="0.25">
      <c r="A1050" s="112"/>
      <c r="B1050" s="117"/>
      <c r="C1050" s="106" t="s">
        <v>284</v>
      </c>
      <c r="D1050" s="107">
        <v>1718</v>
      </c>
      <c r="E1050" s="179">
        <v>710</v>
      </c>
      <c r="F1050" s="123"/>
      <c r="G1050" s="289"/>
      <c r="H1050" s="160">
        <f t="shared" si="309"/>
        <v>710</v>
      </c>
      <c r="I1050" s="295"/>
      <c r="J1050" s="210"/>
      <c r="K1050" s="210"/>
      <c r="L1050" s="210">
        <v>0</v>
      </c>
      <c r="M1050" s="210">
        <v>1117.2</v>
      </c>
      <c r="N1050" s="378">
        <v>710</v>
      </c>
      <c r="O1050" s="232"/>
      <c r="P1050" s="229">
        <f t="shared" si="327"/>
        <v>710</v>
      </c>
      <c r="Q1050" s="174"/>
      <c r="R1050" s="158"/>
      <c r="S1050" s="158"/>
      <c r="T1050" s="158"/>
      <c r="U1050" s="158"/>
      <c r="V1050" s="158"/>
      <c r="W1050" s="344"/>
      <c r="X1050" s="344"/>
      <c r="Y1050" s="344"/>
      <c r="Z1050" s="344"/>
      <c r="AA1050" s="344"/>
      <c r="AB1050" s="344"/>
      <c r="AC1050" s="344"/>
    </row>
    <row r="1051" spans="1:29" s="3" customFormat="1" ht="14.1" customHeight="1" x14ac:dyDescent="0.25">
      <c r="A1051" s="112"/>
      <c r="B1051" s="117"/>
      <c r="C1051" s="106" t="s">
        <v>481</v>
      </c>
      <c r="D1051" s="107">
        <v>1440</v>
      </c>
      <c r="E1051" s="179">
        <v>1700</v>
      </c>
      <c r="F1051" s="123"/>
      <c r="G1051" s="289"/>
      <c r="H1051" s="160">
        <f t="shared" si="309"/>
        <v>1700</v>
      </c>
      <c r="I1051" s="295"/>
      <c r="J1051" s="210"/>
      <c r="K1051" s="210"/>
      <c r="L1051" s="210">
        <v>0</v>
      </c>
      <c r="M1051" s="210">
        <v>1320.01</v>
      </c>
      <c r="N1051" s="378">
        <v>1700</v>
      </c>
      <c r="O1051" s="232"/>
      <c r="P1051" s="229">
        <f t="shared" si="327"/>
        <v>1700</v>
      </c>
      <c r="Q1051" s="174"/>
      <c r="R1051" s="158"/>
      <c r="S1051" s="158"/>
      <c r="T1051" s="158"/>
      <c r="U1051" s="158"/>
      <c r="V1051" s="158"/>
      <c r="W1051" s="344"/>
      <c r="X1051" s="344"/>
      <c r="Y1051" s="344"/>
      <c r="Z1051" s="344"/>
      <c r="AA1051" s="344"/>
      <c r="AB1051" s="344"/>
      <c r="AC1051" s="344"/>
    </row>
    <row r="1052" spans="1:29" s="3" customFormat="1" ht="14.1" customHeight="1" x14ac:dyDescent="0.25">
      <c r="A1052" s="112"/>
      <c r="B1052" s="117"/>
      <c r="C1052" s="106" t="s">
        <v>482</v>
      </c>
      <c r="D1052" s="107">
        <v>5206</v>
      </c>
      <c r="E1052" s="179">
        <v>500</v>
      </c>
      <c r="F1052" s="123"/>
      <c r="G1052" s="289"/>
      <c r="H1052" s="160">
        <f t="shared" si="309"/>
        <v>500</v>
      </c>
      <c r="I1052" s="295"/>
      <c r="J1052" s="210"/>
      <c r="K1052" s="210"/>
      <c r="L1052" s="210">
        <v>0</v>
      </c>
      <c r="M1052" s="210">
        <v>2164.14</v>
      </c>
      <c r="N1052" s="378">
        <v>500</v>
      </c>
      <c r="O1052" s="232"/>
      <c r="P1052" s="229">
        <f t="shared" si="327"/>
        <v>500</v>
      </c>
      <c r="Q1052" s="174"/>
      <c r="R1052" s="158"/>
      <c r="S1052" s="158"/>
      <c r="T1052" s="158"/>
      <c r="U1052" s="158"/>
      <c r="V1052" s="158"/>
      <c r="W1052" s="344"/>
      <c r="X1052" s="344"/>
      <c r="Y1052" s="344"/>
      <c r="Z1052" s="344"/>
      <c r="AA1052" s="344"/>
      <c r="AB1052" s="344"/>
      <c r="AC1052" s="344"/>
    </row>
    <row r="1053" spans="1:29" ht="14.1" customHeight="1" x14ac:dyDescent="0.25">
      <c r="A1053" s="44"/>
      <c r="B1053" s="45" t="s">
        <v>176</v>
      </c>
      <c r="C1053" s="46" t="s">
        <v>177</v>
      </c>
      <c r="D1053" s="20">
        <v>10286</v>
      </c>
      <c r="E1053" s="160">
        <v>14536</v>
      </c>
      <c r="F1053" s="113"/>
      <c r="G1053" s="289"/>
      <c r="H1053" s="160">
        <f t="shared" si="309"/>
        <v>14536</v>
      </c>
      <c r="I1053" s="213"/>
      <c r="J1053" s="161"/>
      <c r="K1053" s="161"/>
      <c r="L1053" s="161">
        <v>14536</v>
      </c>
      <c r="M1053" s="161">
        <v>9126</v>
      </c>
      <c r="N1053" s="378">
        <v>14536</v>
      </c>
      <c r="O1053" s="232"/>
      <c r="P1053" s="229">
        <f t="shared" si="327"/>
        <v>14536</v>
      </c>
      <c r="Q1053" s="174"/>
      <c r="R1053" s="158"/>
      <c r="S1053" s="158"/>
      <c r="T1053" s="158"/>
      <c r="U1053" s="158"/>
      <c r="V1053" s="158"/>
    </row>
    <row r="1054" spans="1:29" ht="14.1" customHeight="1" x14ac:dyDescent="0.25">
      <c r="A1054" s="44"/>
      <c r="B1054" s="45" t="s">
        <v>178</v>
      </c>
      <c r="C1054" s="46" t="s">
        <v>158</v>
      </c>
      <c r="D1054" s="20">
        <v>16904</v>
      </c>
      <c r="E1054" s="160">
        <v>26000</v>
      </c>
      <c r="F1054" s="20"/>
      <c r="G1054" s="289"/>
      <c r="H1054" s="160">
        <f t="shared" si="309"/>
        <v>26000</v>
      </c>
      <c r="I1054" s="213"/>
      <c r="J1054" s="161"/>
      <c r="K1054" s="161"/>
      <c r="L1054" s="161">
        <v>26000</v>
      </c>
      <c r="M1054" s="161">
        <v>18407.52</v>
      </c>
      <c r="N1054" s="378">
        <v>26000</v>
      </c>
      <c r="O1054" s="232">
        <v>10000</v>
      </c>
      <c r="P1054" s="229">
        <f t="shared" si="327"/>
        <v>36000</v>
      </c>
      <c r="Q1054" s="174"/>
    </row>
    <row r="1055" spans="1:29" ht="14.1" customHeight="1" x14ac:dyDescent="0.25">
      <c r="A1055" s="44"/>
      <c r="B1055" s="45" t="s">
        <v>179</v>
      </c>
      <c r="C1055" s="46" t="s">
        <v>180</v>
      </c>
      <c r="D1055" s="20">
        <v>15901</v>
      </c>
      <c r="E1055" s="160">
        <v>35000</v>
      </c>
      <c r="F1055" s="20"/>
      <c r="G1055" s="289"/>
      <c r="H1055" s="160">
        <f t="shared" si="309"/>
        <v>35000</v>
      </c>
      <c r="I1055" s="213"/>
      <c r="J1055" s="161">
        <v>-10000</v>
      </c>
      <c r="K1055" s="161"/>
      <c r="L1055" s="161">
        <v>25000</v>
      </c>
      <c r="M1055" s="161">
        <v>19845.759999999998</v>
      </c>
      <c r="N1055" s="378">
        <v>35000</v>
      </c>
      <c r="O1055" s="232">
        <v>0</v>
      </c>
      <c r="P1055" s="229">
        <f t="shared" si="327"/>
        <v>35000</v>
      </c>
      <c r="Q1055" s="174"/>
      <c r="S1055" s="158"/>
      <c r="T1055" s="158"/>
      <c r="U1055" s="158"/>
      <c r="V1055" s="158"/>
      <c r="W1055" s="158"/>
    </row>
    <row r="1056" spans="1:29" ht="14.1" customHeight="1" x14ac:dyDescent="0.25">
      <c r="A1056" s="44"/>
      <c r="B1056" s="45" t="s">
        <v>181</v>
      </c>
      <c r="C1056" s="46" t="s">
        <v>483</v>
      </c>
      <c r="D1056" s="20">
        <v>4396</v>
      </c>
      <c r="E1056" s="160">
        <v>2500</v>
      </c>
      <c r="F1056" s="20"/>
      <c r="G1056" s="289"/>
      <c r="H1056" s="160">
        <f t="shared" si="309"/>
        <v>2500</v>
      </c>
      <c r="I1056" s="213"/>
      <c r="J1056" s="161"/>
      <c r="K1056" s="161"/>
      <c r="L1056" s="161">
        <v>2500</v>
      </c>
      <c r="M1056" s="161">
        <v>6006.85</v>
      </c>
      <c r="N1056" s="378">
        <v>2500</v>
      </c>
      <c r="O1056" s="232"/>
      <c r="P1056" s="229">
        <f t="shared" si="327"/>
        <v>2500</v>
      </c>
      <c r="Q1056" s="174"/>
      <c r="S1056" s="158"/>
      <c r="T1056" s="158"/>
      <c r="U1056" s="158"/>
      <c r="V1056" s="158"/>
      <c r="W1056" s="158"/>
    </row>
    <row r="1057" spans="1:23" ht="14.1" customHeight="1" x14ac:dyDescent="0.25">
      <c r="A1057" s="44"/>
      <c r="B1057" s="45">
        <v>5521</v>
      </c>
      <c r="C1057" s="46" t="s">
        <v>315</v>
      </c>
      <c r="D1057" s="20">
        <v>1458</v>
      </c>
      <c r="E1057" s="160"/>
      <c r="F1057" s="20"/>
      <c r="G1057" s="289"/>
      <c r="H1057" s="160"/>
      <c r="I1057" s="213"/>
      <c r="J1057" s="161"/>
      <c r="K1057" s="161"/>
      <c r="L1057" s="161">
        <v>0</v>
      </c>
      <c r="M1057" s="161">
        <v>88</v>
      </c>
      <c r="N1057" s="378"/>
      <c r="O1057" s="232"/>
      <c r="P1057" s="229">
        <f t="shared" si="327"/>
        <v>0</v>
      </c>
      <c r="Q1057" s="174"/>
      <c r="R1057" s="158"/>
      <c r="S1057" s="158"/>
      <c r="T1057" s="158"/>
      <c r="U1057" s="158"/>
      <c r="V1057" s="158"/>
      <c r="W1057" s="158"/>
    </row>
    <row r="1058" spans="1:23" ht="14.1" customHeight="1" x14ac:dyDescent="0.25">
      <c r="A1058" s="44"/>
      <c r="B1058" s="45" t="s">
        <v>183</v>
      </c>
      <c r="C1058" s="46" t="s">
        <v>184</v>
      </c>
      <c r="D1058" s="20">
        <v>1108</v>
      </c>
      <c r="E1058" s="160">
        <v>1200</v>
      </c>
      <c r="F1058" s="20"/>
      <c r="G1058" s="289"/>
      <c r="H1058" s="160">
        <f t="shared" si="309"/>
        <v>1200</v>
      </c>
      <c r="I1058" s="213"/>
      <c r="J1058" s="161"/>
      <c r="K1058" s="161"/>
      <c r="L1058" s="161">
        <v>1200</v>
      </c>
      <c r="M1058" s="161">
        <v>828.41</v>
      </c>
      <c r="N1058" s="378">
        <v>1200</v>
      </c>
      <c r="O1058" s="232"/>
      <c r="P1058" s="229">
        <f t="shared" si="327"/>
        <v>1200</v>
      </c>
      <c r="Q1058" s="174"/>
      <c r="R1058" s="158"/>
      <c r="S1058" s="158"/>
      <c r="T1058" s="158"/>
      <c r="U1058" s="158"/>
      <c r="V1058" s="158"/>
      <c r="W1058" s="158"/>
    </row>
    <row r="1059" spans="1:23" ht="14.1" customHeight="1" x14ac:dyDescent="0.25">
      <c r="A1059" s="44"/>
      <c r="B1059" s="45" t="s">
        <v>329</v>
      </c>
      <c r="C1059" s="46" t="s">
        <v>330</v>
      </c>
      <c r="D1059" s="20">
        <v>898</v>
      </c>
      <c r="E1059" s="160">
        <v>700</v>
      </c>
      <c r="F1059" s="20"/>
      <c r="G1059" s="289"/>
      <c r="H1059" s="160">
        <f t="shared" si="309"/>
        <v>700</v>
      </c>
      <c r="I1059" s="213"/>
      <c r="J1059" s="161"/>
      <c r="K1059" s="161"/>
      <c r="L1059" s="161">
        <v>700</v>
      </c>
      <c r="M1059" s="161">
        <v>937.15</v>
      </c>
      <c r="N1059" s="378">
        <v>700</v>
      </c>
      <c r="O1059" s="232"/>
      <c r="P1059" s="229">
        <f t="shared" si="327"/>
        <v>700</v>
      </c>
      <c r="Q1059" s="174"/>
      <c r="R1059" s="158"/>
      <c r="S1059" s="158"/>
      <c r="T1059" s="158"/>
      <c r="U1059" s="158"/>
      <c r="V1059" s="158"/>
      <c r="W1059" s="158"/>
    </row>
    <row r="1060" spans="1:23" ht="14.1" customHeight="1" x14ac:dyDescent="0.25">
      <c r="A1060" s="44"/>
      <c r="B1060" s="45" t="s">
        <v>407</v>
      </c>
      <c r="C1060" s="46" t="s">
        <v>293</v>
      </c>
      <c r="D1060" s="20">
        <v>21206</v>
      </c>
      <c r="E1060" s="160">
        <v>25000</v>
      </c>
      <c r="F1060" s="20"/>
      <c r="G1060" s="289"/>
      <c r="H1060" s="160">
        <f t="shared" si="309"/>
        <v>25000</v>
      </c>
      <c r="I1060" s="213"/>
      <c r="J1060" s="161">
        <v>-4000</v>
      </c>
      <c r="K1060" s="161"/>
      <c r="L1060" s="161">
        <v>21000</v>
      </c>
      <c r="M1060" s="161">
        <v>21430.79</v>
      </c>
      <c r="N1060" s="378">
        <v>25000</v>
      </c>
      <c r="O1060" s="232"/>
      <c r="P1060" s="229">
        <f t="shared" si="327"/>
        <v>25000</v>
      </c>
      <c r="Q1060" s="174"/>
      <c r="R1060" s="158"/>
      <c r="S1060" s="158"/>
      <c r="T1060" s="158"/>
      <c r="U1060" s="158"/>
      <c r="V1060" s="158"/>
      <c r="W1060" s="158"/>
    </row>
    <row r="1061" spans="1:23" ht="14.1" customHeight="1" x14ac:dyDescent="0.25">
      <c r="A1061" s="44"/>
      <c r="B1061" s="45" t="s">
        <v>185</v>
      </c>
      <c r="C1061" s="46" t="s">
        <v>186</v>
      </c>
      <c r="D1061" s="20">
        <v>29019</v>
      </c>
      <c r="E1061" s="160">
        <v>12000</v>
      </c>
      <c r="F1061" s="20"/>
      <c r="G1061" s="289"/>
      <c r="H1061" s="160">
        <f t="shared" si="309"/>
        <v>12000</v>
      </c>
      <c r="I1061" s="213"/>
      <c r="J1061" s="161">
        <v>-5000</v>
      </c>
      <c r="K1061" s="161"/>
      <c r="L1061" s="161">
        <v>7000</v>
      </c>
      <c r="M1061" s="161">
        <v>5954.41</v>
      </c>
      <c r="N1061" s="378">
        <v>15000</v>
      </c>
      <c r="O1061" s="232"/>
      <c r="P1061" s="229">
        <f t="shared" si="327"/>
        <v>15000</v>
      </c>
      <c r="Q1061" s="174"/>
      <c r="R1061" s="158"/>
      <c r="S1061" s="158"/>
      <c r="T1061" s="158"/>
      <c r="U1061" s="158"/>
      <c r="V1061" s="158"/>
      <c r="W1061" s="158"/>
    </row>
    <row r="1062" spans="1:23" ht="14.1" customHeight="1" x14ac:dyDescent="0.25">
      <c r="A1062" s="44"/>
      <c r="B1062" s="45" t="s">
        <v>209</v>
      </c>
      <c r="C1062" s="46" t="s">
        <v>159</v>
      </c>
      <c r="D1062" s="20">
        <v>29485</v>
      </c>
      <c r="E1062" s="160">
        <v>28000</v>
      </c>
      <c r="F1062" s="20"/>
      <c r="G1062" s="289"/>
      <c r="H1062" s="160">
        <f t="shared" si="309"/>
        <v>28000</v>
      </c>
      <c r="I1062" s="213"/>
      <c r="J1062" s="161">
        <v>-7937</v>
      </c>
      <c r="K1062" s="161"/>
      <c r="L1062" s="161">
        <v>20063</v>
      </c>
      <c r="M1062" s="161">
        <v>11867.91</v>
      </c>
      <c r="N1062" s="378">
        <v>30000</v>
      </c>
      <c r="O1062" s="232"/>
      <c r="P1062" s="229">
        <f t="shared" si="327"/>
        <v>30000</v>
      </c>
      <c r="Q1062" s="174"/>
      <c r="R1062" s="158"/>
      <c r="S1062" s="158"/>
      <c r="T1062" s="158"/>
      <c r="U1062" s="158"/>
      <c r="V1062" s="158"/>
      <c r="W1062" s="158"/>
    </row>
    <row r="1063" spans="1:23" ht="14.1" customHeight="1" x14ac:dyDescent="0.25">
      <c r="A1063" s="44"/>
      <c r="B1063" s="45">
        <v>6</v>
      </c>
      <c r="C1063" s="46" t="s">
        <v>484</v>
      </c>
      <c r="D1063" s="20"/>
      <c r="E1063" s="160"/>
      <c r="F1063" s="20"/>
      <c r="G1063" s="168"/>
      <c r="H1063" s="160"/>
      <c r="I1063" s="213"/>
      <c r="J1063" s="161"/>
      <c r="K1063" s="161"/>
      <c r="L1063" s="161">
        <v>0</v>
      </c>
      <c r="M1063" s="161">
        <v>1.04</v>
      </c>
      <c r="N1063" s="377">
        <v>30</v>
      </c>
      <c r="O1063" s="228"/>
      <c r="P1063" s="229">
        <f t="shared" si="327"/>
        <v>30</v>
      </c>
      <c r="Q1063" s="174"/>
      <c r="R1063" s="158"/>
      <c r="S1063" s="158"/>
      <c r="T1063" s="158"/>
      <c r="U1063" s="158"/>
      <c r="V1063" s="158"/>
      <c r="W1063" s="158"/>
    </row>
    <row r="1064" spans="1:23" ht="14.1" customHeight="1" x14ac:dyDescent="0.25">
      <c r="A1064" s="84" t="s">
        <v>451</v>
      </c>
      <c r="B1064" s="70"/>
      <c r="C1064" s="71" t="s">
        <v>485</v>
      </c>
      <c r="D1064" s="81">
        <f t="shared" ref="D1064" si="330">+D1065</f>
        <v>65565</v>
      </c>
      <c r="E1064" s="81">
        <f t="shared" ref="E1064:G1064" si="331">+E1065</f>
        <v>65640</v>
      </c>
      <c r="F1064" s="81">
        <f t="shared" si="331"/>
        <v>0</v>
      </c>
      <c r="G1064" s="77">
        <f t="shared" si="331"/>
        <v>0</v>
      </c>
      <c r="H1064" s="81">
        <f t="shared" si="309"/>
        <v>69362</v>
      </c>
      <c r="I1064" s="254">
        <f>I1065</f>
        <v>3722</v>
      </c>
      <c r="J1064" s="77">
        <f>+J1065</f>
        <v>0</v>
      </c>
      <c r="K1064" s="77">
        <f t="shared" ref="K1064:M1064" si="332">+K1065</f>
        <v>0</v>
      </c>
      <c r="L1064" s="77">
        <f t="shared" si="332"/>
        <v>69362</v>
      </c>
      <c r="M1064" s="77">
        <f t="shared" si="332"/>
        <v>63797.46</v>
      </c>
      <c r="N1064" s="379">
        <f>+N1065</f>
        <v>69362</v>
      </c>
      <c r="O1064" s="231">
        <f>+O1065</f>
        <v>0</v>
      </c>
      <c r="P1064" s="231">
        <f>+O1064+N1064</f>
        <v>69362</v>
      </c>
      <c r="Q1064" s="174"/>
      <c r="R1064" s="158"/>
      <c r="S1064" s="158"/>
      <c r="T1064" s="158"/>
      <c r="U1064" s="158"/>
      <c r="V1064" s="158"/>
      <c r="W1064" s="158"/>
    </row>
    <row r="1065" spans="1:23" ht="14.1" customHeight="1" x14ac:dyDescent="0.25">
      <c r="A1065" s="44"/>
      <c r="B1065" s="51" t="s">
        <v>147</v>
      </c>
      <c r="C1065" s="52" t="s">
        <v>148</v>
      </c>
      <c r="D1065" s="19">
        <v>65565</v>
      </c>
      <c r="E1065" s="156">
        <v>65640</v>
      </c>
      <c r="F1065" s="21"/>
      <c r="G1065" s="289"/>
      <c r="H1065" s="160">
        <f t="shared" si="309"/>
        <v>69362</v>
      </c>
      <c r="I1065" s="211">
        <v>3722</v>
      </c>
      <c r="J1065" s="190"/>
      <c r="K1065" s="190"/>
      <c r="L1065" s="190">
        <v>69362</v>
      </c>
      <c r="M1065" s="190">
        <v>63797.46</v>
      </c>
      <c r="N1065" s="383">
        <v>69362</v>
      </c>
      <c r="O1065" s="394">
        <v>0</v>
      </c>
      <c r="P1065" s="394">
        <v>69362</v>
      </c>
      <c r="Q1065" s="174"/>
      <c r="R1065" s="158"/>
      <c r="S1065" s="158"/>
      <c r="T1065" s="158"/>
      <c r="U1065" s="158"/>
      <c r="V1065" s="158"/>
      <c r="W1065" s="158"/>
    </row>
    <row r="1066" spans="1:23" ht="14.1" customHeight="1" x14ac:dyDescent="0.25">
      <c r="A1066" s="69" t="s">
        <v>451</v>
      </c>
      <c r="B1066" s="70"/>
      <c r="C1066" s="71" t="s">
        <v>486</v>
      </c>
      <c r="D1066" s="83">
        <f>+D1067</f>
        <v>91622</v>
      </c>
      <c r="E1066" s="81">
        <f>E1067</f>
        <v>80000</v>
      </c>
      <c r="F1066" s="81"/>
      <c r="G1066" s="219"/>
      <c r="H1066" s="81">
        <v>80000</v>
      </c>
      <c r="I1066" s="254">
        <f>+I1067</f>
        <v>0</v>
      </c>
      <c r="J1066" s="77">
        <f>+J1067</f>
        <v>0</v>
      </c>
      <c r="K1066" s="77">
        <f t="shared" ref="K1066:M1066" si="333">+K1067</f>
        <v>-35000</v>
      </c>
      <c r="L1066" s="77">
        <f t="shared" si="333"/>
        <v>45000</v>
      </c>
      <c r="M1066" s="77">
        <f t="shared" si="333"/>
        <v>45203</v>
      </c>
      <c r="N1066" s="379">
        <f>+N1067</f>
        <v>0</v>
      </c>
      <c r="O1066" s="231">
        <f>+O1067</f>
        <v>0</v>
      </c>
      <c r="P1066" s="231">
        <f>+P1067</f>
        <v>0</v>
      </c>
      <c r="Q1066" s="174"/>
      <c r="R1066" s="158"/>
      <c r="S1066" s="158"/>
      <c r="T1066" s="158"/>
      <c r="U1066" s="158"/>
      <c r="V1066" s="158"/>
      <c r="W1066" s="158"/>
    </row>
    <row r="1067" spans="1:23" ht="14.1" customHeight="1" x14ac:dyDescent="0.25">
      <c r="A1067" s="44"/>
      <c r="B1067" s="51"/>
      <c r="C1067" s="52"/>
      <c r="D1067" s="19">
        <v>91622</v>
      </c>
      <c r="E1067" s="160">
        <v>80000</v>
      </c>
      <c r="F1067" s="21"/>
      <c r="G1067" s="289"/>
      <c r="H1067" s="160">
        <v>80000</v>
      </c>
      <c r="I1067" s="211">
        <v>0</v>
      </c>
      <c r="J1067" s="190"/>
      <c r="K1067" s="190">
        <v>-35000</v>
      </c>
      <c r="L1067" s="190">
        <v>45000</v>
      </c>
      <c r="M1067" s="190">
        <v>45203</v>
      </c>
      <c r="N1067" s="383">
        <v>0</v>
      </c>
      <c r="O1067" s="394">
        <v>0</v>
      </c>
      <c r="P1067" s="394">
        <v>0</v>
      </c>
      <c r="Q1067" s="174"/>
      <c r="R1067" s="158"/>
      <c r="S1067" s="158"/>
      <c r="T1067" s="158"/>
      <c r="U1067" s="158"/>
      <c r="V1067" s="158"/>
      <c r="W1067" s="158"/>
    </row>
    <row r="1068" spans="1:23" ht="14.1" customHeight="1" x14ac:dyDescent="0.25">
      <c r="A1068" s="84" t="s">
        <v>487</v>
      </c>
      <c r="B1068" s="70"/>
      <c r="C1068" s="71" t="s">
        <v>488</v>
      </c>
      <c r="D1068" s="81">
        <f t="shared" ref="D1068:E1068" si="334">+D1070+D1071</f>
        <v>204541</v>
      </c>
      <c r="E1068" s="81">
        <f t="shared" si="334"/>
        <v>232899</v>
      </c>
      <c r="F1068" s="81">
        <f>+F1070+F1071</f>
        <v>0</v>
      </c>
      <c r="G1068" s="219"/>
      <c r="H1068" s="81">
        <f t="shared" ref="H1068:H1136" si="335">E1068+I1068</f>
        <v>232899</v>
      </c>
      <c r="I1068" s="254">
        <f>+I1070+I1071</f>
        <v>0</v>
      </c>
      <c r="J1068" s="77">
        <f>+J1070+J1071</f>
        <v>-17300</v>
      </c>
      <c r="K1068" s="77">
        <f>+K1069+K1070+K1071</f>
        <v>0</v>
      </c>
      <c r="L1068" s="77">
        <f t="shared" ref="L1068:M1068" si="336">+L1069+L1070+L1071</f>
        <v>215599</v>
      </c>
      <c r="M1068" s="77">
        <f t="shared" si="336"/>
        <v>193063.44</v>
      </c>
      <c r="N1068" s="374">
        <f>+N1070+N1071</f>
        <v>239248</v>
      </c>
      <c r="O1068" s="80">
        <f>+O1070+O1071</f>
        <v>22935</v>
      </c>
      <c r="P1068" s="80">
        <f>+O1068+N1068</f>
        <v>262183</v>
      </c>
      <c r="Q1068" s="174"/>
      <c r="R1068" s="158"/>
      <c r="S1068" s="158"/>
      <c r="T1068" s="158"/>
      <c r="U1068" s="158"/>
      <c r="V1068" s="158"/>
      <c r="W1068" s="158"/>
    </row>
    <row r="1069" spans="1:23" ht="14.1" customHeight="1" x14ac:dyDescent="0.25">
      <c r="A1069" s="166" t="s">
        <v>489</v>
      </c>
      <c r="B1069" s="154">
        <v>4</v>
      </c>
      <c r="C1069" s="155" t="s">
        <v>383</v>
      </c>
      <c r="D1069" s="170"/>
      <c r="E1069" s="156"/>
      <c r="F1069" s="156"/>
      <c r="G1069" s="215"/>
      <c r="H1069" s="156"/>
      <c r="I1069" s="211"/>
      <c r="J1069" s="190"/>
      <c r="K1069" s="190"/>
      <c r="L1069" s="190"/>
      <c r="M1069" s="190">
        <v>172</v>
      </c>
      <c r="N1069" s="376"/>
      <c r="O1069" s="227">
        <v>0</v>
      </c>
      <c r="P1069" s="227">
        <f t="shared" ref="P1069:P1082" si="337">+O1069+N1069</f>
        <v>0</v>
      </c>
      <c r="Q1069" s="174"/>
      <c r="R1069" s="158"/>
      <c r="S1069" s="158"/>
      <c r="T1069" s="158"/>
      <c r="U1069" s="158"/>
      <c r="V1069" s="158"/>
      <c r="W1069" s="158"/>
    </row>
    <row r="1070" spans="1:23" ht="14.1" customHeight="1" x14ac:dyDescent="0.25">
      <c r="A1070" s="44"/>
      <c r="B1070" s="51" t="s">
        <v>147</v>
      </c>
      <c r="C1070" s="52" t="s">
        <v>148</v>
      </c>
      <c r="D1070" s="19">
        <v>187178</v>
      </c>
      <c r="E1070" s="156">
        <v>207939</v>
      </c>
      <c r="F1070" s="156"/>
      <c r="G1070" s="289"/>
      <c r="H1070" s="160">
        <f t="shared" si="335"/>
        <v>207939</v>
      </c>
      <c r="I1070" s="211"/>
      <c r="J1070" s="190">
        <v>-5000</v>
      </c>
      <c r="K1070" s="190"/>
      <c r="L1070" s="190">
        <v>202939</v>
      </c>
      <c r="M1070" s="190">
        <v>181220.45</v>
      </c>
      <c r="N1070" s="377">
        <v>213969</v>
      </c>
      <c r="O1070" s="228">
        <v>0</v>
      </c>
      <c r="P1070" s="227">
        <f t="shared" si="337"/>
        <v>213969</v>
      </c>
      <c r="Q1070" s="174"/>
      <c r="R1070" s="158"/>
      <c r="S1070" s="158"/>
      <c r="T1070" s="158"/>
      <c r="U1070" s="158"/>
      <c r="V1070" s="158"/>
      <c r="W1070" s="158"/>
    </row>
    <row r="1071" spans="1:23" ht="14.1" customHeight="1" x14ac:dyDescent="0.25">
      <c r="A1071" s="44"/>
      <c r="B1071" s="51" t="s">
        <v>149</v>
      </c>
      <c r="C1071" s="52" t="s">
        <v>150</v>
      </c>
      <c r="D1071" s="21">
        <f t="shared" ref="D1071:E1071" si="338">SUM(D1072:D1082)</f>
        <v>17363</v>
      </c>
      <c r="E1071" s="156">
        <f t="shared" si="338"/>
        <v>24960</v>
      </c>
      <c r="F1071" s="20">
        <f>+F1072+F1074+F1075+F1076+F1077+F1078+F1079+F1080+F1081+F1082</f>
        <v>0</v>
      </c>
      <c r="G1071" s="289"/>
      <c r="H1071" s="160">
        <f t="shared" si="335"/>
        <v>24960</v>
      </c>
      <c r="I1071" s="213">
        <f>+I1072+I1074+I1075+I1076+I1077+I1078+I1079+I1080+I1081+I1082</f>
        <v>0</v>
      </c>
      <c r="J1071" s="190">
        <f>+J1072+J1074+J1075+J1076+J1077+J1078+J1079+J1080+J1081+J1082</f>
        <v>-12300</v>
      </c>
      <c r="K1071" s="190">
        <f t="shared" ref="K1071:M1071" si="339">+K1072+K1074+K1075+K1076+K1077+K1078+K1079+K1080+K1081+K1082</f>
        <v>0</v>
      </c>
      <c r="L1071" s="190">
        <f>+L1072+L1073+L1074+L1075+L1076+L1077+L1078+L1079+L1080+L1081+L1082</f>
        <v>12660</v>
      </c>
      <c r="M1071" s="190">
        <f t="shared" si="339"/>
        <v>11670.990000000002</v>
      </c>
      <c r="N1071" s="376">
        <f>+N1072+N1073+N1074+N1075+N1076+N1077+N1078+N1079+N1080+N1081+N1082</f>
        <v>25279</v>
      </c>
      <c r="O1071" s="227">
        <f>+O1072+O1073+O1074+O1075+O1076+O1077+O1078+O1079+O1080+O1081+O1082</f>
        <v>22935</v>
      </c>
      <c r="P1071" s="227">
        <f t="shared" si="337"/>
        <v>48214</v>
      </c>
      <c r="Q1071" s="174"/>
      <c r="R1071" s="158"/>
      <c r="S1071" s="158"/>
      <c r="T1071" s="158"/>
      <c r="U1071" s="158"/>
      <c r="V1071" s="158"/>
      <c r="W1071" s="158"/>
    </row>
    <row r="1072" spans="1:23" ht="14.1" customHeight="1" x14ac:dyDescent="0.25">
      <c r="A1072" s="44"/>
      <c r="B1072" s="45" t="s">
        <v>151</v>
      </c>
      <c r="C1072" s="46" t="s">
        <v>162</v>
      </c>
      <c r="D1072" s="20">
        <v>973</v>
      </c>
      <c r="E1072" s="160">
        <v>1880</v>
      </c>
      <c r="F1072" s="20"/>
      <c r="G1072" s="289"/>
      <c r="H1072" s="160">
        <f t="shared" si="335"/>
        <v>1880</v>
      </c>
      <c r="I1072" s="213"/>
      <c r="J1072" s="161"/>
      <c r="K1072" s="161"/>
      <c r="L1072" s="161">
        <v>1880</v>
      </c>
      <c r="M1072" s="161">
        <v>1876</v>
      </c>
      <c r="N1072" s="378">
        <v>1200</v>
      </c>
      <c r="O1072" s="232"/>
      <c r="P1072" s="229">
        <f t="shared" si="337"/>
        <v>1200</v>
      </c>
      <c r="Q1072" s="174"/>
      <c r="R1072" s="158"/>
      <c r="S1072" s="158"/>
      <c r="T1072" s="158"/>
      <c r="U1072" s="158"/>
      <c r="V1072" s="158"/>
      <c r="W1072" s="158"/>
    </row>
    <row r="1073" spans="1:25" ht="14.1" customHeight="1" x14ac:dyDescent="0.25">
      <c r="A1073" s="44"/>
      <c r="B1073" s="45">
        <v>5503</v>
      </c>
      <c r="C1073" s="46" t="s">
        <v>153</v>
      </c>
      <c r="D1073" s="20"/>
      <c r="E1073" s="160">
        <v>600</v>
      </c>
      <c r="F1073" s="20"/>
      <c r="G1073" s="289"/>
      <c r="H1073" s="160">
        <f t="shared" si="335"/>
        <v>600</v>
      </c>
      <c r="I1073" s="213"/>
      <c r="J1073" s="161"/>
      <c r="K1073" s="161"/>
      <c r="L1073" s="161">
        <v>600</v>
      </c>
      <c r="M1073" s="161"/>
      <c r="N1073" s="378"/>
      <c r="O1073" s="232"/>
      <c r="P1073" s="229">
        <f t="shared" si="337"/>
        <v>0</v>
      </c>
      <c r="Q1073" s="174"/>
      <c r="R1073" s="158"/>
      <c r="S1073" s="158"/>
      <c r="T1073" s="158"/>
      <c r="U1073" s="158"/>
      <c r="V1073" s="158"/>
      <c r="W1073" s="158"/>
    </row>
    <row r="1074" spans="1:25" ht="14.1" customHeight="1" x14ac:dyDescent="0.25">
      <c r="A1074" s="44"/>
      <c r="B1074" s="45" t="s">
        <v>154</v>
      </c>
      <c r="C1074" s="46" t="s">
        <v>306</v>
      </c>
      <c r="D1074" s="26">
        <v>581</v>
      </c>
      <c r="E1074" s="160">
        <v>1300</v>
      </c>
      <c r="F1074" s="20"/>
      <c r="G1074" s="289"/>
      <c r="H1074" s="160">
        <f t="shared" si="335"/>
        <v>1300</v>
      </c>
      <c r="I1074" s="213"/>
      <c r="J1074" s="161"/>
      <c r="K1074" s="161"/>
      <c r="L1074" s="161">
        <v>1300</v>
      </c>
      <c r="M1074" s="161">
        <v>115</v>
      </c>
      <c r="N1074" s="378">
        <v>1300</v>
      </c>
      <c r="O1074" s="232"/>
      <c r="P1074" s="229">
        <f t="shared" si="337"/>
        <v>1300</v>
      </c>
      <c r="Q1074" s="174"/>
      <c r="R1074" s="158"/>
      <c r="S1074" s="158"/>
      <c r="T1074" s="158"/>
      <c r="U1074" s="158"/>
      <c r="V1074" s="158"/>
      <c r="W1074" s="158"/>
    </row>
    <row r="1075" spans="1:25" ht="14.1" customHeight="1" x14ac:dyDescent="0.25">
      <c r="A1075" s="44"/>
      <c r="B1075" s="45" t="s">
        <v>166</v>
      </c>
      <c r="C1075" s="46" t="s">
        <v>156</v>
      </c>
      <c r="D1075" s="26">
        <v>3906</v>
      </c>
      <c r="E1075" s="160">
        <v>3000</v>
      </c>
      <c r="F1075" s="20"/>
      <c r="G1075" s="289"/>
      <c r="H1075" s="160">
        <f t="shared" si="335"/>
        <v>3000</v>
      </c>
      <c r="I1075" s="213"/>
      <c r="J1075" s="161">
        <v>-300</v>
      </c>
      <c r="K1075" s="161"/>
      <c r="L1075" s="161">
        <v>2700</v>
      </c>
      <c r="M1075" s="161">
        <v>3013</v>
      </c>
      <c r="N1075" s="378">
        <v>2700</v>
      </c>
      <c r="O1075" s="232">
        <v>22935</v>
      </c>
      <c r="P1075" s="229">
        <f t="shared" si="337"/>
        <v>25635</v>
      </c>
      <c r="Q1075" s="174"/>
      <c r="R1075" s="158"/>
      <c r="S1075" s="158"/>
      <c r="T1075" s="158"/>
      <c r="U1075" s="158"/>
      <c r="V1075" s="158"/>
      <c r="W1075" s="158"/>
    </row>
    <row r="1076" spans="1:25" ht="14.1" customHeight="1" x14ac:dyDescent="0.25">
      <c r="A1076" s="44"/>
      <c r="B1076" s="45" t="s">
        <v>176</v>
      </c>
      <c r="C1076" s="46" t="s">
        <v>490</v>
      </c>
      <c r="D1076" s="20">
        <v>503</v>
      </c>
      <c r="E1076" s="160">
        <v>580</v>
      </c>
      <c r="F1076" s="20"/>
      <c r="G1076" s="289"/>
      <c r="H1076" s="160">
        <f t="shared" si="335"/>
        <v>580</v>
      </c>
      <c r="I1076" s="213"/>
      <c r="J1076" s="161"/>
      <c r="K1076" s="161"/>
      <c r="L1076" s="161">
        <v>580</v>
      </c>
      <c r="M1076" s="161">
        <v>251</v>
      </c>
      <c r="N1076" s="378">
        <v>580</v>
      </c>
      <c r="O1076" s="232"/>
      <c r="P1076" s="229">
        <f t="shared" si="337"/>
        <v>580</v>
      </c>
      <c r="Q1076" s="174"/>
      <c r="R1076" s="174"/>
      <c r="S1076" s="158"/>
      <c r="T1076" s="158"/>
      <c r="U1076" s="158"/>
      <c r="V1076" s="158"/>
      <c r="W1076" s="158"/>
    </row>
    <row r="1077" spans="1:25" ht="14.1" customHeight="1" x14ac:dyDescent="0.25">
      <c r="A1077" s="44"/>
      <c r="B1077" s="45" t="s">
        <v>178</v>
      </c>
      <c r="C1077" s="46" t="s">
        <v>158</v>
      </c>
      <c r="D1077" s="20">
        <v>585</v>
      </c>
      <c r="E1077" s="160">
        <v>400</v>
      </c>
      <c r="F1077" s="20"/>
      <c r="G1077" s="289"/>
      <c r="H1077" s="160">
        <f t="shared" si="335"/>
        <v>400</v>
      </c>
      <c r="I1077" s="213"/>
      <c r="J1077" s="161"/>
      <c r="K1077" s="161"/>
      <c r="L1077" s="161">
        <v>400</v>
      </c>
      <c r="M1077" s="161">
        <v>1231.6300000000001</v>
      </c>
      <c r="N1077" s="378">
        <v>700</v>
      </c>
      <c r="O1077" s="232"/>
      <c r="P1077" s="229">
        <f t="shared" si="337"/>
        <v>700</v>
      </c>
      <c r="Q1077" s="174"/>
      <c r="R1077" s="158"/>
      <c r="S1077" s="158"/>
      <c r="T1077" s="158"/>
      <c r="U1077" s="158"/>
      <c r="V1077" s="158"/>
      <c r="W1077" s="158"/>
    </row>
    <row r="1078" spans="1:25" ht="14.1" customHeight="1" x14ac:dyDescent="0.25">
      <c r="A1078" s="44"/>
      <c r="B1078" s="45" t="s">
        <v>179</v>
      </c>
      <c r="C1078" s="46" t="s">
        <v>180</v>
      </c>
      <c r="D1078" s="20">
        <v>2510</v>
      </c>
      <c r="E1078" s="160">
        <v>7500</v>
      </c>
      <c r="F1078" s="20"/>
      <c r="G1078" s="289"/>
      <c r="H1078" s="160">
        <f t="shared" si="335"/>
        <v>7500</v>
      </c>
      <c r="I1078" s="213"/>
      <c r="J1078" s="161">
        <v>-6000</v>
      </c>
      <c r="K1078" s="161"/>
      <c r="L1078" s="161">
        <v>1500</v>
      </c>
      <c r="M1078" s="161">
        <v>3782</v>
      </c>
      <c r="N1078" s="378">
        <v>12539</v>
      </c>
      <c r="O1078" s="232"/>
      <c r="P1078" s="229">
        <f t="shared" si="337"/>
        <v>12539</v>
      </c>
      <c r="Q1078" s="174"/>
      <c r="S1078" s="158"/>
      <c r="T1078" s="158"/>
      <c r="U1078" s="158"/>
      <c r="V1078" s="158"/>
      <c r="W1078" s="158"/>
    </row>
    <row r="1079" spans="1:25" ht="14.1" customHeight="1" x14ac:dyDescent="0.25">
      <c r="A1079" s="44"/>
      <c r="B1079" s="45">
        <v>5522</v>
      </c>
      <c r="C1079" s="46" t="s">
        <v>184</v>
      </c>
      <c r="D1079" s="20">
        <v>20</v>
      </c>
      <c r="E1079" s="160">
        <v>200</v>
      </c>
      <c r="F1079" s="20"/>
      <c r="G1079" s="289"/>
      <c r="H1079" s="160">
        <f t="shared" si="335"/>
        <v>200</v>
      </c>
      <c r="I1079" s="213"/>
      <c r="J1079" s="161"/>
      <c r="K1079" s="161"/>
      <c r="L1079" s="161">
        <v>200</v>
      </c>
      <c r="M1079" s="161">
        <v>0</v>
      </c>
      <c r="N1079" s="378">
        <v>60</v>
      </c>
      <c r="O1079" s="232"/>
      <c r="P1079" s="229">
        <f t="shared" si="337"/>
        <v>60</v>
      </c>
      <c r="Q1079" s="174"/>
      <c r="S1079" s="158"/>
      <c r="T1079" s="158"/>
      <c r="U1079" s="158"/>
      <c r="V1079" s="158"/>
      <c r="W1079" s="158"/>
    </row>
    <row r="1080" spans="1:25" ht="14.1" customHeight="1" x14ac:dyDescent="0.25">
      <c r="A1080" s="44"/>
      <c r="B1080" s="45" t="s">
        <v>407</v>
      </c>
      <c r="C1080" s="46" t="s">
        <v>293</v>
      </c>
      <c r="D1080" s="20">
        <v>3631</v>
      </c>
      <c r="E1080" s="160">
        <v>400</v>
      </c>
      <c r="F1080" s="20"/>
      <c r="G1080" s="289"/>
      <c r="H1080" s="160">
        <f t="shared" si="335"/>
        <v>400</v>
      </c>
      <c r="I1080" s="213"/>
      <c r="J1080" s="161"/>
      <c r="K1080" s="161"/>
      <c r="L1080" s="161">
        <v>400</v>
      </c>
      <c r="M1080" s="161">
        <v>1086.3599999999999</v>
      </c>
      <c r="N1080" s="378">
        <v>800</v>
      </c>
      <c r="O1080" s="232"/>
      <c r="P1080" s="229">
        <f t="shared" si="337"/>
        <v>800</v>
      </c>
      <c r="Q1080" s="174"/>
      <c r="S1080" s="158"/>
      <c r="T1080" s="158"/>
      <c r="U1080" s="158"/>
      <c r="V1080" s="158"/>
      <c r="W1080" s="158"/>
    </row>
    <row r="1081" spans="1:25" ht="14.1" customHeight="1" x14ac:dyDescent="0.25">
      <c r="A1081" s="44"/>
      <c r="B1081" s="45" t="s">
        <v>185</v>
      </c>
      <c r="C1081" s="46" t="s">
        <v>186</v>
      </c>
      <c r="D1081" s="20">
        <v>4527</v>
      </c>
      <c r="E1081" s="160">
        <v>9000</v>
      </c>
      <c r="F1081" s="20"/>
      <c r="G1081" s="289"/>
      <c r="H1081" s="160">
        <f t="shared" si="335"/>
        <v>9000</v>
      </c>
      <c r="I1081" s="213"/>
      <c r="J1081" s="161">
        <v>-6000</v>
      </c>
      <c r="K1081" s="161"/>
      <c r="L1081" s="161">
        <v>3000</v>
      </c>
      <c r="M1081" s="161">
        <v>316</v>
      </c>
      <c r="N1081" s="378">
        <v>5000</v>
      </c>
      <c r="O1081" s="232"/>
      <c r="P1081" s="229">
        <f t="shared" si="337"/>
        <v>5000</v>
      </c>
      <c r="Q1081" s="174"/>
      <c r="S1081" s="158"/>
      <c r="T1081" s="158"/>
      <c r="U1081" s="158"/>
      <c r="V1081" s="158"/>
      <c r="W1081" s="158"/>
    </row>
    <row r="1082" spans="1:25" ht="14.1" customHeight="1" x14ac:dyDescent="0.25">
      <c r="A1082" s="44"/>
      <c r="B1082" s="45" t="s">
        <v>209</v>
      </c>
      <c r="C1082" s="46" t="s">
        <v>159</v>
      </c>
      <c r="D1082" s="20">
        <v>127</v>
      </c>
      <c r="E1082" s="160">
        <v>100</v>
      </c>
      <c r="F1082" s="20"/>
      <c r="G1082" s="289"/>
      <c r="H1082" s="160">
        <f t="shared" si="335"/>
        <v>100</v>
      </c>
      <c r="I1082" s="213"/>
      <c r="J1082" s="161"/>
      <c r="K1082" s="161"/>
      <c r="L1082" s="161">
        <v>100</v>
      </c>
      <c r="M1082" s="161">
        <v>0</v>
      </c>
      <c r="N1082" s="378">
        <v>400</v>
      </c>
      <c r="O1082" s="232"/>
      <c r="P1082" s="229">
        <f t="shared" si="337"/>
        <v>400</v>
      </c>
      <c r="Q1082" s="174"/>
      <c r="S1082" s="158"/>
      <c r="T1082" s="158"/>
      <c r="U1082" s="158"/>
      <c r="V1082" s="158"/>
      <c r="W1082" s="158"/>
    </row>
    <row r="1083" spans="1:25" ht="14.1" customHeight="1" x14ac:dyDescent="0.25">
      <c r="A1083" s="84" t="s">
        <v>491</v>
      </c>
      <c r="B1083" s="70"/>
      <c r="C1083" s="71" t="s">
        <v>492</v>
      </c>
      <c r="D1083" s="81">
        <f t="shared" ref="D1083:E1083" si="340">+D1084</f>
        <v>66422</v>
      </c>
      <c r="E1083" s="81">
        <f t="shared" si="340"/>
        <v>35000</v>
      </c>
      <c r="F1083" s="81"/>
      <c r="G1083" s="219"/>
      <c r="H1083" s="81">
        <f t="shared" si="335"/>
        <v>35000</v>
      </c>
      <c r="I1083" s="254"/>
      <c r="J1083" s="77">
        <f>+J1084</f>
        <v>30000</v>
      </c>
      <c r="K1083" s="77">
        <f t="shared" ref="K1083:M1083" si="341">+K1084</f>
        <v>0</v>
      </c>
      <c r="L1083" s="77">
        <f t="shared" si="341"/>
        <v>65000</v>
      </c>
      <c r="M1083" s="77">
        <f t="shared" si="341"/>
        <v>51910</v>
      </c>
      <c r="N1083" s="379">
        <f>+N1084</f>
        <v>75000</v>
      </c>
      <c r="O1083" s="231">
        <f>+O1084</f>
        <v>0</v>
      </c>
      <c r="P1083" s="231">
        <f>+P1084</f>
        <v>75000</v>
      </c>
      <c r="Q1083" s="174"/>
      <c r="S1083" s="158"/>
      <c r="T1083" s="158"/>
      <c r="U1083" s="158"/>
      <c r="V1083" s="158"/>
      <c r="W1083" s="158"/>
    </row>
    <row r="1084" spans="1:25" s="159" customFormat="1" ht="14.1" customHeight="1" x14ac:dyDescent="0.25">
      <c r="A1084" s="166"/>
      <c r="B1084" s="167">
        <v>5524</v>
      </c>
      <c r="C1084" s="171" t="s">
        <v>293</v>
      </c>
      <c r="D1084" s="170">
        <v>66422</v>
      </c>
      <c r="E1084" s="156">
        <v>35000</v>
      </c>
      <c r="F1084" s="156"/>
      <c r="G1084" s="215"/>
      <c r="H1084" s="160">
        <f t="shared" si="335"/>
        <v>35000</v>
      </c>
      <c r="I1084" s="211"/>
      <c r="J1084" s="190">
        <v>30000</v>
      </c>
      <c r="K1084" s="190"/>
      <c r="L1084" s="190">
        <v>65000</v>
      </c>
      <c r="M1084" s="190">
        <v>51910</v>
      </c>
      <c r="N1084" s="383">
        <v>75000</v>
      </c>
      <c r="O1084" s="394">
        <v>0</v>
      </c>
      <c r="P1084" s="394">
        <v>75000</v>
      </c>
      <c r="Q1084" s="174"/>
      <c r="S1084" s="158"/>
      <c r="T1084" s="158"/>
      <c r="U1084" s="158"/>
      <c r="V1084" s="158"/>
      <c r="W1084" s="158"/>
      <c r="X1084" s="158"/>
    </row>
    <row r="1085" spans="1:25" ht="14.1" customHeight="1" x14ac:dyDescent="0.25">
      <c r="A1085" s="84" t="s">
        <v>493</v>
      </c>
      <c r="B1085" s="70"/>
      <c r="C1085" s="95" t="s">
        <v>494</v>
      </c>
      <c r="D1085" s="83">
        <f>+D1086+D1087+D1088</f>
        <v>225666</v>
      </c>
      <c r="E1085" s="81">
        <f>+E1087+E1088</f>
        <v>225000</v>
      </c>
      <c r="F1085" s="81">
        <f>+F1087+F1088</f>
        <v>0</v>
      </c>
      <c r="G1085" s="219">
        <f t="shared" ref="G1085:G1099" si="342">F1085-E1085</f>
        <v>-225000</v>
      </c>
      <c r="H1085" s="81">
        <f t="shared" si="335"/>
        <v>225000</v>
      </c>
      <c r="I1085" s="254">
        <f>+I1087+I1088</f>
        <v>0</v>
      </c>
      <c r="J1085" s="77">
        <f>+J1086+J1087+J1088</f>
        <v>-22133</v>
      </c>
      <c r="K1085" s="77">
        <f>+K1086+K1087+K1088</f>
        <v>-52625</v>
      </c>
      <c r="L1085" s="77">
        <f t="shared" ref="L1085:M1085" si="343">+L1086+L1087+L1088</f>
        <v>150242</v>
      </c>
      <c r="M1085" s="77">
        <f t="shared" si="343"/>
        <v>135472.74</v>
      </c>
      <c r="N1085" s="374">
        <f>+N1086+N1087+N1088</f>
        <v>202867</v>
      </c>
      <c r="O1085" s="80">
        <f>+O1086+O1087+O1088</f>
        <v>10919</v>
      </c>
      <c r="P1085" s="80">
        <f>+O1085+N1085</f>
        <v>213786</v>
      </c>
      <c r="Q1085" s="440"/>
      <c r="S1085" s="353"/>
      <c r="T1085" s="158"/>
      <c r="U1085" s="158"/>
      <c r="V1085" s="158"/>
      <c r="W1085" s="158"/>
      <c r="X1085" s="158"/>
    </row>
    <row r="1086" spans="1:25" ht="14.1" customHeight="1" x14ac:dyDescent="0.25">
      <c r="A1086" s="105"/>
      <c r="B1086" s="51"/>
      <c r="C1086" s="14"/>
      <c r="D1086" s="21">
        <v>7194</v>
      </c>
      <c r="E1086" s="156"/>
      <c r="F1086" s="156"/>
      <c r="G1086" s="289">
        <f t="shared" si="342"/>
        <v>0</v>
      </c>
      <c r="H1086" s="160">
        <f t="shared" si="335"/>
        <v>0</v>
      </c>
      <c r="I1086" s="211"/>
      <c r="J1086" s="190"/>
      <c r="K1086" s="190"/>
      <c r="L1086" s="190"/>
      <c r="M1086" s="190"/>
      <c r="N1086" s="372"/>
      <c r="O1086" s="78"/>
      <c r="P1086" s="227">
        <f t="shared" ref="P1086:P1097" si="344">+O1086+N1086</f>
        <v>0</v>
      </c>
      <c r="Q1086" s="174"/>
      <c r="S1086" s="158"/>
      <c r="T1086" s="158"/>
      <c r="U1086" s="158"/>
      <c r="V1086" s="158"/>
      <c r="W1086" s="158"/>
      <c r="X1086" s="158"/>
      <c r="Y1086" s="343"/>
    </row>
    <row r="1087" spans="1:25" ht="14.1" customHeight="1" x14ac:dyDescent="0.25">
      <c r="A1087" s="105"/>
      <c r="B1087" s="51">
        <v>50</v>
      </c>
      <c r="C1087" s="124" t="s">
        <v>148</v>
      </c>
      <c r="D1087" s="21">
        <v>70164</v>
      </c>
      <c r="E1087" s="156">
        <v>40000</v>
      </c>
      <c r="F1087" s="21"/>
      <c r="G1087" s="289"/>
      <c r="H1087" s="160">
        <f t="shared" si="335"/>
        <v>40000</v>
      </c>
      <c r="I1087" s="211"/>
      <c r="J1087" s="190"/>
      <c r="K1087" s="190">
        <v>30000</v>
      </c>
      <c r="L1087" s="190">
        <v>70000</v>
      </c>
      <c r="M1087" s="190">
        <v>67948</v>
      </c>
      <c r="N1087" s="377">
        <v>70000</v>
      </c>
      <c r="O1087" s="228"/>
      <c r="P1087" s="227">
        <f t="shared" si="344"/>
        <v>70000</v>
      </c>
      <c r="Q1087" s="440"/>
      <c r="S1087" s="158"/>
      <c r="T1087" s="158"/>
      <c r="U1087" s="158"/>
      <c r="V1087" s="158"/>
      <c r="W1087" s="158"/>
      <c r="X1087" s="158"/>
      <c r="Y1087" s="343"/>
    </row>
    <row r="1088" spans="1:25" ht="14.1" customHeight="1" x14ac:dyDescent="0.25">
      <c r="A1088" s="105"/>
      <c r="B1088" s="51">
        <v>55</v>
      </c>
      <c r="C1088" s="91" t="s">
        <v>150</v>
      </c>
      <c r="D1088" s="102">
        <f t="shared" ref="D1088" si="345">+D1089+D1090+D1091+D1092+D1093+D1094+D1095+D1096+D1097</f>
        <v>148308</v>
      </c>
      <c r="E1088" s="156">
        <v>185000</v>
      </c>
      <c r="F1088" s="21"/>
      <c r="G1088" s="289"/>
      <c r="H1088" s="160">
        <f t="shared" si="335"/>
        <v>185000</v>
      </c>
      <c r="I1088" s="211"/>
      <c r="J1088" s="190">
        <v>-22133</v>
      </c>
      <c r="K1088" s="190">
        <f>+K1089+K1090+K1091+K1092+K1093+K1094+K1095+K1096+K1097</f>
        <v>-82625</v>
      </c>
      <c r="L1088" s="190">
        <f t="shared" ref="L1088" si="346">+L1089+L1090+L1091+L1092+L1093+L1094+L1095+L1096+L1097</f>
        <v>80242</v>
      </c>
      <c r="M1088" s="190">
        <f>+M1089+M1090+M1091+M1092+M1093+M1094+M1095+M1096+M1097</f>
        <v>67524.740000000005</v>
      </c>
      <c r="N1088" s="377">
        <f>+N1089+N1090+N1091+N1092+N1093+N1094+N1095+N1096+N1097</f>
        <v>132867</v>
      </c>
      <c r="O1088" s="377">
        <f>+O1089+O1090+O1091+O1092+O1093+O1094+O1095+O1096+O1097</f>
        <v>10919</v>
      </c>
      <c r="P1088" s="229">
        <f t="shared" si="344"/>
        <v>143786</v>
      </c>
      <c r="Q1088" s="174"/>
      <c r="S1088" s="158"/>
      <c r="T1088" s="158"/>
      <c r="U1088" s="158"/>
      <c r="V1088" s="158"/>
      <c r="W1088" s="158"/>
      <c r="X1088" s="158"/>
      <c r="Y1088" s="343"/>
    </row>
    <row r="1089" spans="1:25" ht="14.1" customHeight="1" x14ac:dyDescent="0.25">
      <c r="A1089" s="103"/>
      <c r="B1089" s="96">
        <v>5500</v>
      </c>
      <c r="C1089" s="54" t="s">
        <v>150</v>
      </c>
      <c r="D1089" s="55">
        <v>1097</v>
      </c>
      <c r="E1089" s="160"/>
      <c r="F1089" s="20"/>
      <c r="G1089" s="289">
        <f t="shared" si="342"/>
        <v>0</v>
      </c>
      <c r="H1089" s="160">
        <f t="shared" si="335"/>
        <v>0</v>
      </c>
      <c r="I1089" s="213"/>
      <c r="J1089" s="161"/>
      <c r="K1089" s="161"/>
      <c r="L1089" s="161"/>
      <c r="M1089" s="161"/>
      <c r="N1089" s="377"/>
      <c r="O1089" s="228"/>
      <c r="P1089" s="229">
        <f t="shared" si="344"/>
        <v>0</v>
      </c>
      <c r="Q1089" s="174"/>
      <c r="R1089" s="158"/>
      <c r="S1089" s="158"/>
      <c r="T1089" s="158"/>
      <c r="U1089" s="158"/>
      <c r="V1089" s="158"/>
      <c r="W1089" s="158"/>
      <c r="X1089" s="158"/>
      <c r="Y1089" s="343"/>
    </row>
    <row r="1090" spans="1:25" ht="14.1" customHeight="1" x14ac:dyDescent="0.25">
      <c r="A1090" s="103"/>
      <c r="B1090" s="96">
        <v>5504</v>
      </c>
      <c r="C1090" s="54" t="s">
        <v>306</v>
      </c>
      <c r="D1090" s="55">
        <v>2292</v>
      </c>
      <c r="E1090" s="160"/>
      <c r="F1090" s="20"/>
      <c r="G1090" s="289"/>
      <c r="H1090" s="160">
        <f t="shared" si="335"/>
        <v>0</v>
      </c>
      <c r="I1090" s="213"/>
      <c r="J1090" s="161"/>
      <c r="K1090" s="161"/>
      <c r="L1090" s="161"/>
      <c r="M1090" s="161">
        <v>754</v>
      </c>
      <c r="N1090" s="377"/>
      <c r="O1090" s="228"/>
      <c r="P1090" s="229">
        <f t="shared" si="344"/>
        <v>0</v>
      </c>
      <c r="Q1090" s="174"/>
      <c r="R1090" s="158"/>
      <c r="S1090" s="158"/>
      <c r="T1090" s="158"/>
      <c r="U1090" s="158"/>
      <c r="V1090" s="158"/>
      <c r="W1090" s="158"/>
      <c r="X1090" s="158"/>
      <c r="Y1090" s="343"/>
    </row>
    <row r="1091" spans="1:25" ht="14.1" customHeight="1" x14ac:dyDescent="0.25">
      <c r="A1091" s="103"/>
      <c r="B1091" s="96">
        <v>5511</v>
      </c>
      <c r="C1091" s="54" t="s">
        <v>156</v>
      </c>
      <c r="D1091" s="55">
        <v>489</v>
      </c>
      <c r="E1091" s="160"/>
      <c r="F1091" s="20"/>
      <c r="G1091" s="289">
        <f t="shared" si="342"/>
        <v>0</v>
      </c>
      <c r="H1091" s="160">
        <f t="shared" si="335"/>
        <v>0</v>
      </c>
      <c r="I1091" s="213"/>
      <c r="J1091" s="161"/>
      <c r="K1091" s="161"/>
      <c r="L1091" s="161"/>
      <c r="M1091" s="161">
        <v>1523</v>
      </c>
      <c r="N1091" s="377"/>
      <c r="O1091" s="228"/>
      <c r="P1091" s="229">
        <f t="shared" si="344"/>
        <v>0</v>
      </c>
      <c r="Q1091" s="174"/>
      <c r="R1091" s="158"/>
      <c r="S1091" s="158"/>
      <c r="T1091" s="158"/>
      <c r="U1091" s="158"/>
      <c r="V1091" s="158"/>
      <c r="W1091" s="158"/>
      <c r="X1091" s="158"/>
      <c r="Y1091" s="343"/>
    </row>
    <row r="1092" spans="1:25" ht="14.1" customHeight="1" x14ac:dyDescent="0.25">
      <c r="A1092" s="103"/>
      <c r="B1092" s="96">
        <v>5513</v>
      </c>
      <c r="C1092" s="46" t="s">
        <v>490</v>
      </c>
      <c r="D1092" s="20">
        <v>49</v>
      </c>
      <c r="E1092" s="160"/>
      <c r="F1092" s="20"/>
      <c r="G1092" s="289">
        <f t="shared" si="342"/>
        <v>0</v>
      </c>
      <c r="H1092" s="160">
        <f t="shared" si="335"/>
        <v>0</v>
      </c>
      <c r="I1092" s="213"/>
      <c r="J1092" s="161"/>
      <c r="K1092" s="161"/>
      <c r="L1092" s="161"/>
      <c r="M1092" s="161"/>
      <c r="N1092" s="377"/>
      <c r="O1092" s="228"/>
      <c r="P1092" s="229">
        <f t="shared" si="344"/>
        <v>0</v>
      </c>
      <c r="Q1092" s="174"/>
      <c r="R1092" s="158"/>
      <c r="S1092" s="158"/>
      <c r="T1092" s="158"/>
      <c r="U1092" s="158"/>
      <c r="V1092" s="158"/>
      <c r="W1092" s="158"/>
      <c r="X1092" s="158"/>
      <c r="Y1092" s="343"/>
    </row>
    <row r="1093" spans="1:25" ht="14.1" customHeight="1" x14ac:dyDescent="0.25">
      <c r="A1093" s="103"/>
      <c r="B1093" s="96">
        <v>5514</v>
      </c>
      <c r="C1093" s="46" t="s">
        <v>158</v>
      </c>
      <c r="D1093" s="20">
        <v>663</v>
      </c>
      <c r="E1093" s="160"/>
      <c r="F1093" s="20"/>
      <c r="G1093" s="289">
        <f t="shared" si="342"/>
        <v>0</v>
      </c>
      <c r="H1093" s="160">
        <f t="shared" si="335"/>
        <v>0</v>
      </c>
      <c r="I1093" s="213"/>
      <c r="J1093" s="161"/>
      <c r="K1093" s="161"/>
      <c r="L1093" s="161"/>
      <c r="M1093" s="161"/>
      <c r="N1093" s="377">
        <v>25000</v>
      </c>
      <c r="O1093" s="228"/>
      <c r="P1093" s="229">
        <f t="shared" si="344"/>
        <v>25000</v>
      </c>
      <c r="Q1093" s="174"/>
      <c r="R1093" s="158"/>
      <c r="S1093" s="158"/>
      <c r="T1093" s="158"/>
      <c r="U1093" s="158"/>
      <c r="V1093" s="158"/>
      <c r="W1093" s="158"/>
      <c r="X1093" s="158"/>
    </row>
    <row r="1094" spans="1:25" ht="14.1" customHeight="1" x14ac:dyDescent="0.25">
      <c r="A1094" s="103"/>
      <c r="B1094" s="96">
        <v>5515</v>
      </c>
      <c r="C1094" s="46" t="s">
        <v>180</v>
      </c>
      <c r="D1094" s="20">
        <v>54309</v>
      </c>
      <c r="E1094" s="160"/>
      <c r="F1094" s="20"/>
      <c r="G1094" s="289">
        <f t="shared" si="342"/>
        <v>0</v>
      </c>
      <c r="H1094" s="160">
        <f t="shared" si="335"/>
        <v>0</v>
      </c>
      <c r="I1094" s="213"/>
      <c r="J1094" s="161"/>
      <c r="K1094" s="161">
        <v>-33000</v>
      </c>
      <c r="L1094" s="161">
        <v>17000</v>
      </c>
      <c r="M1094" s="161">
        <v>16271.72</v>
      </c>
      <c r="N1094" s="377">
        <v>25000</v>
      </c>
      <c r="O1094" s="228">
        <v>10919</v>
      </c>
      <c r="P1094" s="229">
        <f t="shared" si="344"/>
        <v>35919</v>
      </c>
      <c r="Q1094" s="174"/>
      <c r="R1094" s="158"/>
      <c r="S1094" s="158"/>
      <c r="T1094" s="158"/>
      <c r="U1094" s="158"/>
      <c r="V1094" s="158"/>
      <c r="W1094" s="158"/>
      <c r="X1094" s="158"/>
    </row>
    <row r="1095" spans="1:25" ht="14.1" customHeight="1" x14ac:dyDescent="0.25">
      <c r="A1095" s="103"/>
      <c r="B1095" s="96">
        <v>5524</v>
      </c>
      <c r="C1095" s="46" t="s">
        <v>293</v>
      </c>
      <c r="D1095" s="20">
        <v>18858</v>
      </c>
      <c r="E1095" s="160"/>
      <c r="F1095" s="20"/>
      <c r="G1095" s="289">
        <f t="shared" si="342"/>
        <v>0</v>
      </c>
      <c r="H1095" s="160">
        <f t="shared" si="335"/>
        <v>0</v>
      </c>
      <c r="I1095" s="213"/>
      <c r="J1095" s="161"/>
      <c r="K1095" s="161"/>
      <c r="L1095" s="161">
        <v>20000</v>
      </c>
      <c r="M1095" s="161">
        <v>7532.85</v>
      </c>
      <c r="N1095" s="377"/>
      <c r="O1095" s="228"/>
      <c r="P1095" s="229">
        <f t="shared" si="344"/>
        <v>0</v>
      </c>
      <c r="Q1095" s="174"/>
      <c r="R1095" s="158"/>
      <c r="S1095" s="158"/>
      <c r="T1095" s="158"/>
      <c r="U1095" s="158"/>
      <c r="V1095" s="158"/>
      <c r="W1095" s="158"/>
      <c r="X1095" s="158"/>
    </row>
    <row r="1096" spans="1:25" ht="14.1" customHeight="1" x14ac:dyDescent="0.25">
      <c r="A1096" s="103"/>
      <c r="B1096" s="96">
        <v>5525</v>
      </c>
      <c r="C1096" s="46" t="s">
        <v>186</v>
      </c>
      <c r="D1096" s="20">
        <v>60533</v>
      </c>
      <c r="E1096" s="160"/>
      <c r="F1096" s="20"/>
      <c r="G1096" s="289">
        <f t="shared" si="342"/>
        <v>0</v>
      </c>
      <c r="H1096" s="160">
        <f t="shared" si="335"/>
        <v>0</v>
      </c>
      <c r="I1096" s="213"/>
      <c r="J1096" s="161"/>
      <c r="K1096" s="161">
        <v>-21625</v>
      </c>
      <c r="L1096" s="161">
        <v>38375</v>
      </c>
      <c r="M1096" s="161">
        <v>37564.730000000003</v>
      </c>
      <c r="N1096" s="377">
        <v>62867</v>
      </c>
      <c r="O1096" s="228"/>
      <c r="P1096" s="229">
        <f t="shared" si="344"/>
        <v>62867</v>
      </c>
      <c r="Q1096" s="174"/>
      <c r="S1096" s="158"/>
      <c r="T1096" s="158"/>
      <c r="U1096" s="158"/>
      <c r="V1096" s="158"/>
      <c r="W1096" s="158"/>
      <c r="X1096" s="158"/>
    </row>
    <row r="1097" spans="1:25" ht="14.1" customHeight="1" x14ac:dyDescent="0.25">
      <c r="A1097" s="103"/>
      <c r="B1097" s="96">
        <v>5540</v>
      </c>
      <c r="C1097" s="46" t="s">
        <v>159</v>
      </c>
      <c r="D1097" s="20">
        <v>10018</v>
      </c>
      <c r="E1097" s="160"/>
      <c r="F1097" s="20"/>
      <c r="G1097" s="289">
        <f t="shared" si="342"/>
        <v>0</v>
      </c>
      <c r="H1097" s="160">
        <f t="shared" si="335"/>
        <v>0</v>
      </c>
      <c r="I1097" s="213"/>
      <c r="J1097" s="161"/>
      <c r="K1097" s="161">
        <v>-28000</v>
      </c>
      <c r="L1097" s="161">
        <v>4867</v>
      </c>
      <c r="M1097" s="161">
        <v>3878.44</v>
      </c>
      <c r="N1097" s="377">
        <v>20000</v>
      </c>
      <c r="O1097" s="228"/>
      <c r="P1097" s="229">
        <f t="shared" si="344"/>
        <v>20000</v>
      </c>
      <c r="Q1097" s="174"/>
      <c r="S1097" s="158"/>
      <c r="T1097" s="158"/>
      <c r="U1097" s="158"/>
      <c r="V1097" s="158"/>
      <c r="W1097" s="158"/>
      <c r="X1097" s="158"/>
    </row>
    <row r="1098" spans="1:25" ht="14.1" customHeight="1" x14ac:dyDescent="0.25">
      <c r="A1098" s="84" t="s">
        <v>495</v>
      </c>
      <c r="B1098" s="70"/>
      <c r="C1098" s="71" t="s">
        <v>496</v>
      </c>
      <c r="D1098" s="81">
        <f>+D1099+D1100+D1101</f>
        <v>59105</v>
      </c>
      <c r="E1098" s="81">
        <f>+E1100+E1101</f>
        <v>61525</v>
      </c>
      <c r="F1098" s="81">
        <f>+F1100+F1101</f>
        <v>0</v>
      </c>
      <c r="G1098" s="219"/>
      <c r="H1098" s="81">
        <f t="shared" si="335"/>
        <v>61525</v>
      </c>
      <c r="I1098" s="254">
        <f>+I1100+I1101</f>
        <v>0</v>
      </c>
      <c r="J1098" s="77">
        <f>+J1100+J1101</f>
        <v>-1600</v>
      </c>
      <c r="K1098" s="77">
        <f t="shared" ref="K1098:M1098" si="347">+K1100+K1101</f>
        <v>2927</v>
      </c>
      <c r="L1098" s="77">
        <f t="shared" si="347"/>
        <v>62852</v>
      </c>
      <c r="M1098" s="77">
        <f t="shared" si="347"/>
        <v>48756.310000000005</v>
      </c>
      <c r="N1098" s="374">
        <f>+N1099+N1100+N1101</f>
        <v>67939</v>
      </c>
      <c r="O1098" s="80">
        <f>+O1099+O1100+O1101</f>
        <v>0</v>
      </c>
      <c r="P1098" s="80">
        <f>+O1098+N1098</f>
        <v>67939</v>
      </c>
      <c r="Q1098" s="361"/>
      <c r="S1098" s="158"/>
      <c r="T1098" s="158"/>
      <c r="U1098" s="173"/>
      <c r="V1098" s="158"/>
      <c r="W1098" s="158"/>
      <c r="X1098" s="158"/>
    </row>
    <row r="1099" spans="1:25" ht="14.1" customHeight="1" x14ac:dyDescent="0.25">
      <c r="A1099" s="105"/>
      <c r="B1099" s="51">
        <v>4</v>
      </c>
      <c r="C1099" s="52" t="s">
        <v>389</v>
      </c>
      <c r="D1099" s="21"/>
      <c r="E1099" s="156"/>
      <c r="F1099" s="21"/>
      <c r="G1099" s="289">
        <f t="shared" si="342"/>
        <v>0</v>
      </c>
      <c r="H1099" s="160">
        <f t="shared" si="335"/>
        <v>0</v>
      </c>
      <c r="I1099" s="211"/>
      <c r="J1099" s="190"/>
      <c r="K1099" s="190"/>
      <c r="L1099" s="190"/>
      <c r="M1099" s="190"/>
      <c r="N1099" s="377"/>
      <c r="O1099" s="228">
        <v>0</v>
      </c>
      <c r="P1099" s="227">
        <f t="shared" ref="P1099:P1111" si="348">+O1099+N1099</f>
        <v>0</v>
      </c>
      <c r="Q1099" s="174"/>
      <c r="S1099" s="158"/>
      <c r="T1099" s="158"/>
      <c r="U1099" s="158"/>
      <c r="V1099" s="158"/>
      <c r="W1099" s="158"/>
      <c r="X1099" s="158"/>
    </row>
    <row r="1100" spans="1:25" ht="14.1" customHeight="1" x14ac:dyDescent="0.25">
      <c r="A1100" s="125"/>
      <c r="B1100" s="126" t="s">
        <v>147</v>
      </c>
      <c r="C1100" s="127" t="s">
        <v>148</v>
      </c>
      <c r="D1100" s="19">
        <v>51954</v>
      </c>
      <c r="E1100" s="172">
        <v>52265</v>
      </c>
      <c r="F1100" s="172"/>
      <c r="G1100" s="289"/>
      <c r="H1100" s="160">
        <f t="shared" si="335"/>
        <v>52265</v>
      </c>
      <c r="I1100" s="318"/>
      <c r="J1100" s="190"/>
      <c r="K1100" s="190"/>
      <c r="L1100" s="190">
        <v>52265</v>
      </c>
      <c r="M1100" s="190">
        <v>40975.410000000003</v>
      </c>
      <c r="N1100" s="382">
        <v>50109</v>
      </c>
      <c r="O1100" s="233">
        <v>0</v>
      </c>
      <c r="P1100" s="227">
        <f t="shared" si="348"/>
        <v>50109</v>
      </c>
      <c r="Q1100" s="174"/>
      <c r="T1100" s="158"/>
      <c r="U1100" s="173"/>
      <c r="V1100" s="158"/>
      <c r="W1100" s="158"/>
      <c r="X1100" s="158"/>
    </row>
    <row r="1101" spans="1:25" ht="14.1" customHeight="1" x14ac:dyDescent="0.25">
      <c r="A1101" s="103"/>
      <c r="B1101" s="90" t="s">
        <v>149</v>
      </c>
      <c r="C1101" s="91" t="s">
        <v>150</v>
      </c>
      <c r="D1101" s="102">
        <f t="shared" ref="D1101:E1101" si="349">SUM(D1102:D1111)</f>
        <v>7151</v>
      </c>
      <c r="E1101" s="156">
        <f t="shared" si="349"/>
        <v>9260</v>
      </c>
      <c r="F1101" s="102">
        <f>SUM(F1102:F1111)</f>
        <v>0</v>
      </c>
      <c r="G1101" s="289"/>
      <c r="H1101" s="160">
        <f t="shared" si="335"/>
        <v>9260</v>
      </c>
      <c r="I1101" s="211">
        <f>SUM(I1102:I1111)</f>
        <v>0</v>
      </c>
      <c r="J1101" s="190">
        <f>SUM(J1102:J1111)</f>
        <v>-1600</v>
      </c>
      <c r="K1101" s="190">
        <f t="shared" ref="K1101:M1101" si="350">SUM(K1102:K1111)</f>
        <v>2927</v>
      </c>
      <c r="L1101" s="190">
        <f t="shared" si="350"/>
        <v>10587</v>
      </c>
      <c r="M1101" s="190">
        <f t="shared" si="350"/>
        <v>7780.9000000000005</v>
      </c>
      <c r="N1101" s="376">
        <f>SUM(N1102:N1111)</f>
        <v>17830</v>
      </c>
      <c r="O1101" s="227">
        <f>SUM(O1102:O1111)</f>
        <v>0</v>
      </c>
      <c r="P1101" s="227">
        <f t="shared" si="348"/>
        <v>17830</v>
      </c>
      <c r="Q1101" s="174"/>
      <c r="T1101" s="158"/>
      <c r="U1101" s="158"/>
      <c r="V1101" s="158"/>
      <c r="W1101" s="158"/>
      <c r="X1101" s="158"/>
    </row>
    <row r="1102" spans="1:25" ht="14.1" customHeight="1" x14ac:dyDescent="0.25">
      <c r="A1102" s="103"/>
      <c r="B1102" s="96" t="s">
        <v>151</v>
      </c>
      <c r="C1102" s="54" t="s">
        <v>162</v>
      </c>
      <c r="D1102" s="55">
        <v>525</v>
      </c>
      <c r="E1102" s="160">
        <v>1630</v>
      </c>
      <c r="F1102" s="20"/>
      <c r="G1102" s="289"/>
      <c r="H1102" s="160">
        <f t="shared" si="335"/>
        <v>1630</v>
      </c>
      <c r="I1102" s="213"/>
      <c r="J1102" s="161"/>
      <c r="K1102" s="161"/>
      <c r="L1102" s="161">
        <v>1630</v>
      </c>
      <c r="M1102" s="161">
        <v>595</v>
      </c>
      <c r="N1102" s="378">
        <v>850</v>
      </c>
      <c r="O1102" s="232"/>
      <c r="P1102" s="229">
        <f t="shared" si="348"/>
        <v>850</v>
      </c>
      <c r="Q1102" s="174"/>
      <c r="T1102" s="158"/>
      <c r="U1102" s="158"/>
      <c r="V1102" s="158"/>
      <c r="W1102" s="158"/>
      <c r="X1102" s="158"/>
    </row>
    <row r="1103" spans="1:25" ht="14.1" customHeight="1" x14ac:dyDescent="0.25">
      <c r="A1103" s="103"/>
      <c r="B1103" s="96" t="s">
        <v>154</v>
      </c>
      <c r="C1103" s="54" t="s">
        <v>306</v>
      </c>
      <c r="D1103" s="20">
        <v>480</v>
      </c>
      <c r="E1103" s="160">
        <v>500</v>
      </c>
      <c r="F1103" s="20"/>
      <c r="G1103" s="289"/>
      <c r="H1103" s="160">
        <f t="shared" si="335"/>
        <v>500</v>
      </c>
      <c r="I1103" s="213"/>
      <c r="J1103" s="161"/>
      <c r="K1103" s="161"/>
      <c r="L1103" s="161">
        <v>500</v>
      </c>
      <c r="M1103" s="161"/>
      <c r="N1103" s="378">
        <v>1500</v>
      </c>
      <c r="O1103" s="232"/>
      <c r="P1103" s="229">
        <f t="shared" si="348"/>
        <v>1500</v>
      </c>
      <c r="Q1103" s="174"/>
      <c r="T1103" s="158"/>
      <c r="U1103" s="158"/>
      <c r="V1103" s="158"/>
      <c r="W1103" s="158"/>
      <c r="X1103" s="158"/>
    </row>
    <row r="1104" spans="1:25" ht="14.1" customHeight="1" x14ac:dyDescent="0.25">
      <c r="A1104" s="103"/>
      <c r="B1104" s="96" t="s">
        <v>166</v>
      </c>
      <c r="C1104" s="54" t="s">
        <v>156</v>
      </c>
      <c r="D1104" s="20">
        <v>101</v>
      </c>
      <c r="E1104" s="160">
        <v>0</v>
      </c>
      <c r="F1104" s="20"/>
      <c r="G1104" s="289"/>
      <c r="H1104" s="160">
        <f t="shared" si="335"/>
        <v>0</v>
      </c>
      <c r="I1104" s="213"/>
      <c r="J1104" s="161"/>
      <c r="K1104" s="161"/>
      <c r="L1104" s="161"/>
      <c r="M1104" s="161">
        <v>942</v>
      </c>
      <c r="N1104" s="378"/>
      <c r="O1104" s="232"/>
      <c r="P1104" s="229">
        <f t="shared" si="348"/>
        <v>0</v>
      </c>
      <c r="Q1104" s="174"/>
      <c r="T1104" s="158"/>
      <c r="U1104" s="158"/>
      <c r="V1104" s="158"/>
      <c r="W1104" s="158"/>
      <c r="X1104" s="158"/>
    </row>
    <row r="1105" spans="1:25" ht="14.1" customHeight="1" x14ac:dyDescent="0.25">
      <c r="A1105" s="103"/>
      <c r="B1105" s="96" t="s">
        <v>176</v>
      </c>
      <c r="C1105" s="54" t="s">
        <v>490</v>
      </c>
      <c r="D1105" s="20">
        <v>4095</v>
      </c>
      <c r="E1105" s="160">
        <v>5000</v>
      </c>
      <c r="F1105" s="20"/>
      <c r="G1105" s="289"/>
      <c r="H1105" s="160">
        <f t="shared" si="335"/>
        <v>5000</v>
      </c>
      <c r="I1105" s="213"/>
      <c r="J1105" s="161">
        <v>-2500</v>
      </c>
      <c r="K1105" s="161"/>
      <c r="L1105" s="161">
        <v>2500</v>
      </c>
      <c r="M1105" s="161">
        <v>848</v>
      </c>
      <c r="N1105" s="378">
        <v>6850</v>
      </c>
      <c r="O1105" s="232"/>
      <c r="P1105" s="229">
        <f t="shared" si="348"/>
        <v>6850</v>
      </c>
      <c r="Q1105" s="174"/>
      <c r="T1105" s="158"/>
      <c r="U1105" s="158"/>
      <c r="V1105" s="158"/>
      <c r="W1105" s="158"/>
      <c r="X1105" s="158"/>
    </row>
    <row r="1106" spans="1:25" ht="14.1" customHeight="1" x14ac:dyDescent="0.25">
      <c r="A1106" s="103"/>
      <c r="B1106" s="96">
        <v>5514</v>
      </c>
      <c r="C1106" s="54" t="s">
        <v>158</v>
      </c>
      <c r="D1106" s="20"/>
      <c r="E1106" s="160"/>
      <c r="F1106" s="20"/>
      <c r="G1106" s="289"/>
      <c r="H1106" s="160"/>
      <c r="I1106" s="213"/>
      <c r="J1106" s="161"/>
      <c r="K1106" s="161"/>
      <c r="L1106" s="161">
        <v>0</v>
      </c>
      <c r="M1106" s="161">
        <v>67.34</v>
      </c>
      <c r="N1106" s="378"/>
      <c r="O1106" s="232"/>
      <c r="P1106" s="229">
        <f t="shared" si="348"/>
        <v>0</v>
      </c>
      <c r="Q1106" s="174"/>
      <c r="T1106" s="158"/>
      <c r="U1106" s="158"/>
      <c r="V1106" s="158"/>
      <c r="W1106" s="158"/>
      <c r="X1106" s="158"/>
    </row>
    <row r="1107" spans="1:25" ht="14.1" customHeight="1" x14ac:dyDescent="0.25">
      <c r="A1107" s="103"/>
      <c r="B1107" s="96" t="s">
        <v>179</v>
      </c>
      <c r="C1107" s="54" t="s">
        <v>180</v>
      </c>
      <c r="D1107" s="20">
        <v>534</v>
      </c>
      <c r="E1107" s="160">
        <v>800</v>
      </c>
      <c r="F1107" s="20"/>
      <c r="G1107" s="289"/>
      <c r="H1107" s="160">
        <f t="shared" si="335"/>
        <v>800</v>
      </c>
      <c r="I1107" s="213"/>
      <c r="J1107" s="161"/>
      <c r="K1107" s="161"/>
      <c r="L1107" s="161">
        <v>3727</v>
      </c>
      <c r="M1107" s="161">
        <v>4877.53</v>
      </c>
      <c r="N1107" s="378">
        <v>5500</v>
      </c>
      <c r="O1107" s="232"/>
      <c r="P1107" s="229">
        <f t="shared" si="348"/>
        <v>5500</v>
      </c>
      <c r="Q1107" s="174"/>
      <c r="T1107" s="158"/>
      <c r="U1107" s="158"/>
      <c r="V1107" s="158"/>
      <c r="W1107" s="158"/>
      <c r="X1107" s="158"/>
    </row>
    <row r="1108" spans="1:25" ht="14.1" customHeight="1" x14ac:dyDescent="0.25">
      <c r="A1108" s="103"/>
      <c r="B1108" s="96">
        <v>5522</v>
      </c>
      <c r="C1108" s="46" t="s">
        <v>184</v>
      </c>
      <c r="D1108" s="20"/>
      <c r="E1108" s="160">
        <v>30</v>
      </c>
      <c r="F1108" s="20"/>
      <c r="G1108" s="289"/>
      <c r="H1108" s="160">
        <f t="shared" si="335"/>
        <v>30</v>
      </c>
      <c r="I1108" s="213"/>
      <c r="J1108" s="161"/>
      <c r="K1108" s="161"/>
      <c r="L1108" s="161">
        <v>30</v>
      </c>
      <c r="M1108" s="161">
        <v>0</v>
      </c>
      <c r="N1108" s="378">
        <v>30</v>
      </c>
      <c r="O1108" s="232"/>
      <c r="P1108" s="229">
        <f t="shared" si="348"/>
        <v>30</v>
      </c>
      <c r="Q1108" s="174"/>
      <c r="T1108" s="158"/>
      <c r="U1108" s="158"/>
      <c r="V1108" s="158"/>
      <c r="W1108" s="158"/>
      <c r="X1108" s="158"/>
    </row>
    <row r="1109" spans="1:25" ht="14.1" customHeight="1" x14ac:dyDescent="0.25">
      <c r="A1109" s="103"/>
      <c r="B1109" s="96" t="s">
        <v>407</v>
      </c>
      <c r="C1109" s="54" t="s">
        <v>293</v>
      </c>
      <c r="D1109" s="20">
        <v>257</v>
      </c>
      <c r="E1109" s="160">
        <v>200</v>
      </c>
      <c r="F1109" s="20"/>
      <c r="G1109" s="289"/>
      <c r="H1109" s="160">
        <f t="shared" si="335"/>
        <v>200</v>
      </c>
      <c r="I1109" s="213"/>
      <c r="J1109" s="161"/>
      <c r="K1109" s="161"/>
      <c r="L1109" s="161">
        <v>200</v>
      </c>
      <c r="M1109" s="161">
        <v>161.85</v>
      </c>
      <c r="N1109" s="378">
        <v>200</v>
      </c>
      <c r="O1109" s="232"/>
      <c r="P1109" s="229">
        <f t="shared" si="348"/>
        <v>200</v>
      </c>
      <c r="Q1109" s="174"/>
      <c r="T1109" s="158"/>
      <c r="U1109" s="158"/>
      <c r="V1109" s="158"/>
      <c r="W1109" s="158"/>
      <c r="X1109" s="158"/>
    </row>
    <row r="1110" spans="1:25" ht="14.1" customHeight="1" x14ac:dyDescent="0.25">
      <c r="A1110" s="103"/>
      <c r="B1110" s="96" t="s">
        <v>185</v>
      </c>
      <c r="C1110" s="54" t="s">
        <v>186</v>
      </c>
      <c r="D1110" s="20">
        <v>648</v>
      </c>
      <c r="E1110" s="160">
        <v>700</v>
      </c>
      <c r="F1110" s="20"/>
      <c r="G1110" s="289"/>
      <c r="H1110" s="160">
        <f t="shared" si="335"/>
        <v>700</v>
      </c>
      <c r="I1110" s="213"/>
      <c r="J1110" s="161">
        <v>900</v>
      </c>
      <c r="K1110" s="161">
        <v>2927</v>
      </c>
      <c r="L1110" s="161">
        <v>1600</v>
      </c>
      <c r="M1110" s="161">
        <v>289.18</v>
      </c>
      <c r="N1110" s="378">
        <v>2500</v>
      </c>
      <c r="O1110" s="232"/>
      <c r="P1110" s="229">
        <f t="shared" si="348"/>
        <v>2500</v>
      </c>
      <c r="Q1110" s="174"/>
      <c r="T1110" s="158"/>
      <c r="U1110" s="158"/>
      <c r="V1110" s="158"/>
      <c r="W1110" s="158"/>
      <c r="X1110" s="158"/>
    </row>
    <row r="1111" spans="1:25" ht="14.1" customHeight="1" x14ac:dyDescent="0.25">
      <c r="A1111" s="103"/>
      <c r="B1111" s="96" t="s">
        <v>209</v>
      </c>
      <c r="C1111" s="54" t="s">
        <v>159</v>
      </c>
      <c r="D1111" s="20">
        <v>511</v>
      </c>
      <c r="E1111" s="160">
        <v>400</v>
      </c>
      <c r="F1111" s="20"/>
      <c r="G1111" s="289"/>
      <c r="H1111" s="160">
        <f t="shared" si="335"/>
        <v>400</v>
      </c>
      <c r="I1111" s="213"/>
      <c r="J1111" s="161"/>
      <c r="K1111" s="161"/>
      <c r="L1111" s="161">
        <v>400</v>
      </c>
      <c r="M1111" s="161">
        <v>0</v>
      </c>
      <c r="N1111" s="378">
        <v>400</v>
      </c>
      <c r="O1111" s="232"/>
      <c r="P1111" s="229">
        <f t="shared" si="348"/>
        <v>400</v>
      </c>
      <c r="Q1111" s="174"/>
      <c r="R1111" s="173"/>
      <c r="T1111" s="158"/>
      <c r="U1111" s="158"/>
      <c r="V1111" s="158"/>
      <c r="W1111" s="158"/>
      <c r="X1111" s="158"/>
    </row>
    <row r="1112" spans="1:25" ht="14.1" customHeight="1" x14ac:dyDescent="0.25">
      <c r="A1112" s="69" t="s">
        <v>497</v>
      </c>
      <c r="B1112" s="70"/>
      <c r="C1112" s="71" t="s">
        <v>498</v>
      </c>
      <c r="D1112" s="81">
        <v>62410</v>
      </c>
      <c r="E1112" s="81">
        <v>60000</v>
      </c>
      <c r="F1112" s="81"/>
      <c r="G1112" s="219"/>
      <c r="H1112" s="81">
        <f t="shared" si="335"/>
        <v>60000</v>
      </c>
      <c r="I1112" s="254"/>
      <c r="J1112" s="77">
        <v>-10000</v>
      </c>
      <c r="K1112" s="77">
        <v>0</v>
      </c>
      <c r="L1112" s="77">
        <v>50000</v>
      </c>
      <c r="M1112" s="77">
        <v>35985</v>
      </c>
      <c r="N1112" s="379">
        <v>60000</v>
      </c>
      <c r="O1112" s="231">
        <v>0</v>
      </c>
      <c r="P1112" s="231">
        <v>60000</v>
      </c>
      <c r="Q1112" s="174"/>
      <c r="R1112" s="173"/>
      <c r="S1112" s="158"/>
      <c r="T1112" s="158"/>
      <c r="U1112" s="158"/>
      <c r="V1112" s="158"/>
      <c r="W1112" s="158"/>
      <c r="X1112" s="158"/>
      <c r="Y1112" s="192"/>
    </row>
    <row r="1113" spans="1:25" ht="14.1" customHeight="1" x14ac:dyDescent="0.25">
      <c r="A1113" s="84" t="s">
        <v>499</v>
      </c>
      <c r="B1113" s="70"/>
      <c r="C1113" s="71" t="s">
        <v>500</v>
      </c>
      <c r="D1113" s="81">
        <f>+D1114+D1115</f>
        <v>157093</v>
      </c>
      <c r="E1113" s="81">
        <f>+E1114+E1115</f>
        <v>183456</v>
      </c>
      <c r="F1113" s="81">
        <f>+F1114+F1115</f>
        <v>0</v>
      </c>
      <c r="G1113" s="219"/>
      <c r="H1113" s="81">
        <f t="shared" si="335"/>
        <v>189656</v>
      </c>
      <c r="I1113" s="254">
        <f>+I1114+I1115</f>
        <v>6200</v>
      </c>
      <c r="J1113" s="77">
        <f>+J1114+J1115</f>
        <v>-25000</v>
      </c>
      <c r="K1113" s="77">
        <f t="shared" ref="K1113:M1113" si="351">+K1114+K1115</f>
        <v>0</v>
      </c>
      <c r="L1113" s="77">
        <f t="shared" si="351"/>
        <v>164656</v>
      </c>
      <c r="M1113" s="77">
        <f t="shared" si="351"/>
        <v>146195.95000000001</v>
      </c>
      <c r="N1113" s="379">
        <f>+N1114+N1115</f>
        <v>185000</v>
      </c>
      <c r="O1113" s="231">
        <f>+O1114+O1115</f>
        <v>-10000</v>
      </c>
      <c r="P1113" s="231">
        <f>+O1113+N1113</f>
        <v>175000</v>
      </c>
      <c r="Q1113" s="174"/>
      <c r="R1113" s="173"/>
      <c r="S1113" s="158"/>
      <c r="T1113" s="158"/>
      <c r="U1113" s="158"/>
      <c r="V1113" s="158"/>
      <c r="W1113" s="158"/>
    </row>
    <row r="1114" spans="1:25" ht="14.1" customHeight="1" x14ac:dyDescent="0.25">
      <c r="A1114" s="50"/>
      <c r="B1114" s="51">
        <v>50</v>
      </c>
      <c r="C1114" s="52" t="s">
        <v>148</v>
      </c>
      <c r="D1114" s="19">
        <v>62400</v>
      </c>
      <c r="E1114" s="156">
        <v>63456</v>
      </c>
      <c r="F1114" s="21"/>
      <c r="G1114" s="289"/>
      <c r="H1114" s="160">
        <f t="shared" si="335"/>
        <v>69656</v>
      </c>
      <c r="I1114" s="211">
        <v>6200</v>
      </c>
      <c r="J1114" s="190">
        <v>-5000</v>
      </c>
      <c r="K1114" s="190"/>
      <c r="L1114" s="190">
        <v>64656</v>
      </c>
      <c r="M1114" s="190">
        <v>57037.61</v>
      </c>
      <c r="N1114" s="382">
        <v>65000</v>
      </c>
      <c r="O1114" s="233">
        <v>0</v>
      </c>
      <c r="P1114" s="233">
        <f t="shared" ref="P1114:P1120" si="352">+O1114+N1114</f>
        <v>65000</v>
      </c>
      <c r="Q1114" s="174"/>
      <c r="R1114" s="173"/>
      <c r="S1114" s="158"/>
      <c r="T1114" s="158"/>
      <c r="U1114" s="158"/>
      <c r="V1114" s="158"/>
      <c r="W1114" s="158"/>
    </row>
    <row r="1115" spans="1:25" ht="14.1" customHeight="1" x14ac:dyDescent="0.25">
      <c r="A1115" s="50"/>
      <c r="B1115" s="51">
        <v>55</v>
      </c>
      <c r="C1115" s="52" t="s">
        <v>501</v>
      </c>
      <c r="D1115" s="21">
        <f>+D1116+D1117+D1119+D1120</f>
        <v>94693</v>
      </c>
      <c r="E1115" s="156">
        <f>+E1120</f>
        <v>120000</v>
      </c>
      <c r="F1115" s="21">
        <f>+F1120</f>
        <v>0</v>
      </c>
      <c r="G1115" s="289"/>
      <c r="H1115" s="160">
        <f t="shared" si="335"/>
        <v>120000</v>
      </c>
      <c r="I1115" s="211">
        <f>+I1120</f>
        <v>0</v>
      </c>
      <c r="J1115" s="190">
        <f>SUM(J1116:J1120)</f>
        <v>-20000</v>
      </c>
      <c r="K1115" s="190">
        <f t="shared" ref="K1115:M1115" si="353">SUM(K1116:K1120)</f>
        <v>0</v>
      </c>
      <c r="L1115" s="190">
        <f t="shared" si="353"/>
        <v>100000</v>
      </c>
      <c r="M1115" s="190">
        <f t="shared" si="353"/>
        <v>89158.340000000011</v>
      </c>
      <c r="N1115" s="382">
        <f>+N1116+N1117+N1119+N1120</f>
        <v>120000</v>
      </c>
      <c r="O1115" s="233">
        <f>+O1116+O1117+O1119+O1120</f>
        <v>-10000</v>
      </c>
      <c r="P1115" s="233">
        <f t="shared" si="352"/>
        <v>110000</v>
      </c>
      <c r="Q1115" s="174"/>
      <c r="R1115" s="173"/>
      <c r="S1115" s="158"/>
      <c r="T1115" s="158"/>
      <c r="U1115" s="158"/>
      <c r="V1115" s="158"/>
      <c r="W1115" s="158"/>
    </row>
    <row r="1116" spans="1:25" ht="14.1" customHeight="1" x14ac:dyDescent="0.25">
      <c r="A1116" s="50"/>
      <c r="B1116" s="45">
        <v>5504</v>
      </c>
      <c r="C1116" s="54" t="s">
        <v>306</v>
      </c>
      <c r="D1116" s="21">
        <v>30</v>
      </c>
      <c r="E1116" s="156"/>
      <c r="F1116" s="21"/>
      <c r="G1116" s="289"/>
      <c r="H1116" s="160"/>
      <c r="I1116" s="211"/>
      <c r="J1116" s="190"/>
      <c r="K1116" s="190"/>
      <c r="L1116" s="190"/>
      <c r="M1116" s="190">
        <v>81</v>
      </c>
      <c r="N1116" s="382"/>
      <c r="O1116" s="233"/>
      <c r="P1116" s="394">
        <f t="shared" si="352"/>
        <v>0</v>
      </c>
      <c r="Q1116" s="174"/>
      <c r="R1116" s="173"/>
      <c r="S1116" s="158"/>
      <c r="T1116" s="158"/>
      <c r="U1116" s="158"/>
      <c r="V1116" s="158"/>
      <c r="W1116" s="158"/>
    </row>
    <row r="1117" spans="1:25" ht="14.1" customHeight="1" x14ac:dyDescent="0.25">
      <c r="A1117" s="50"/>
      <c r="B1117" s="45">
        <v>5511</v>
      </c>
      <c r="C1117" s="46" t="s">
        <v>502</v>
      </c>
      <c r="D1117" s="20">
        <v>2865</v>
      </c>
      <c r="E1117" s="156"/>
      <c r="F1117" s="21"/>
      <c r="G1117" s="289"/>
      <c r="H1117" s="160">
        <f t="shared" si="335"/>
        <v>0</v>
      </c>
      <c r="I1117" s="211"/>
      <c r="J1117" s="190"/>
      <c r="K1117" s="190"/>
      <c r="L1117" s="161">
        <v>1000</v>
      </c>
      <c r="M1117" s="190">
        <v>1216</v>
      </c>
      <c r="N1117" s="382"/>
      <c r="O1117" s="233"/>
      <c r="P1117" s="394">
        <f t="shared" si="352"/>
        <v>0</v>
      </c>
      <c r="Q1117" s="174"/>
      <c r="R1117" s="173"/>
      <c r="S1117" s="158"/>
      <c r="T1117" s="158"/>
      <c r="U1117" s="158"/>
      <c r="V1117" s="158"/>
      <c r="W1117" s="158"/>
    </row>
    <row r="1118" spans="1:25" ht="14.1" customHeight="1" x14ac:dyDescent="0.25">
      <c r="A1118" s="50"/>
      <c r="B1118" s="45">
        <v>5514</v>
      </c>
      <c r="C1118" s="54" t="s">
        <v>158</v>
      </c>
      <c r="D1118" s="20"/>
      <c r="E1118" s="156"/>
      <c r="F1118" s="21"/>
      <c r="G1118" s="289"/>
      <c r="H1118" s="160"/>
      <c r="I1118" s="211"/>
      <c r="J1118" s="190"/>
      <c r="K1118" s="190"/>
      <c r="L1118" s="161">
        <v>0</v>
      </c>
      <c r="M1118" s="190">
        <v>273.60000000000002</v>
      </c>
      <c r="N1118" s="382"/>
      <c r="O1118" s="233"/>
      <c r="P1118" s="394">
        <f t="shared" si="352"/>
        <v>0</v>
      </c>
      <c r="Q1118" s="174"/>
      <c r="R1118" s="173"/>
      <c r="S1118" s="158"/>
      <c r="T1118" s="158"/>
      <c r="U1118" s="158"/>
      <c r="V1118" s="158"/>
      <c r="W1118" s="158"/>
    </row>
    <row r="1119" spans="1:25" ht="14.1" customHeight="1" x14ac:dyDescent="0.25">
      <c r="A1119" s="50"/>
      <c r="B1119" s="45">
        <v>5515</v>
      </c>
      <c r="C1119" s="46" t="s">
        <v>180</v>
      </c>
      <c r="D1119" s="20">
        <v>3790</v>
      </c>
      <c r="E1119" s="156"/>
      <c r="F1119" s="21"/>
      <c r="G1119" s="289"/>
      <c r="H1119" s="160">
        <f t="shared" si="335"/>
        <v>0</v>
      </c>
      <c r="I1119" s="211"/>
      <c r="J1119" s="190"/>
      <c r="K1119" s="190"/>
      <c r="L1119" s="161">
        <v>1000</v>
      </c>
      <c r="M1119" s="190">
        <v>965.03</v>
      </c>
      <c r="N1119" s="382"/>
      <c r="O1119" s="233"/>
      <c r="P1119" s="394">
        <f t="shared" si="352"/>
        <v>0</v>
      </c>
      <c r="Q1119" s="174"/>
      <c r="R1119" s="173"/>
      <c r="S1119" s="158"/>
      <c r="T1119" s="158"/>
      <c r="U1119" s="158"/>
      <c r="V1119" s="158"/>
      <c r="W1119" s="158"/>
    </row>
    <row r="1120" spans="1:25" ht="14.1" customHeight="1" x14ac:dyDescent="0.25">
      <c r="A1120" s="50"/>
      <c r="B1120" s="45">
        <v>5521</v>
      </c>
      <c r="C1120" s="46" t="s">
        <v>315</v>
      </c>
      <c r="D1120" s="20">
        <v>88008</v>
      </c>
      <c r="E1120" s="160">
        <v>120000</v>
      </c>
      <c r="F1120" s="20"/>
      <c r="G1120" s="289"/>
      <c r="H1120" s="160">
        <f t="shared" si="335"/>
        <v>120000</v>
      </c>
      <c r="I1120" s="213"/>
      <c r="J1120" s="161">
        <v>-20000</v>
      </c>
      <c r="K1120" s="161"/>
      <c r="L1120" s="161">
        <v>98000</v>
      </c>
      <c r="M1120" s="161">
        <v>86622.71</v>
      </c>
      <c r="N1120" s="382">
        <v>120000</v>
      </c>
      <c r="O1120" s="233">
        <v>-10000</v>
      </c>
      <c r="P1120" s="394">
        <f t="shared" si="352"/>
        <v>110000</v>
      </c>
      <c r="Q1120" s="174"/>
      <c r="R1120" s="173"/>
      <c r="S1120" s="158"/>
      <c r="T1120" s="158"/>
      <c r="U1120" s="158"/>
      <c r="V1120" s="158"/>
      <c r="W1120" s="158"/>
    </row>
    <row r="1121" spans="1:23" ht="14.1" customHeight="1" x14ac:dyDescent="0.25">
      <c r="A1121" s="84" t="s">
        <v>503</v>
      </c>
      <c r="B1121" s="70"/>
      <c r="C1121" s="71" t="s">
        <v>504</v>
      </c>
      <c r="D1121" s="81">
        <f t="shared" ref="D1121:E1121" si="354">+D1122+D1123</f>
        <v>188699</v>
      </c>
      <c r="E1121" s="81">
        <f t="shared" si="354"/>
        <v>212000</v>
      </c>
      <c r="F1121" s="81">
        <f>+F1122+F1123</f>
        <v>0</v>
      </c>
      <c r="G1121" s="219"/>
      <c r="H1121" s="81">
        <f t="shared" si="335"/>
        <v>226980</v>
      </c>
      <c r="I1121" s="254">
        <f>+I1122+I1123</f>
        <v>14980</v>
      </c>
      <c r="J1121" s="77">
        <f>+J1122+J1123</f>
        <v>-30000</v>
      </c>
      <c r="K1121" s="77">
        <f t="shared" ref="K1121:M1121" si="355">+K1122+K1123</f>
        <v>0</v>
      </c>
      <c r="L1121" s="77">
        <f t="shared" si="355"/>
        <v>196980</v>
      </c>
      <c r="M1121" s="77">
        <f t="shared" si="355"/>
        <v>166366.78999999998</v>
      </c>
      <c r="N1121" s="374">
        <f>+N1122+N1123</f>
        <v>226980</v>
      </c>
      <c r="O1121" s="80">
        <f>+O1122+O1123</f>
        <v>-10000</v>
      </c>
      <c r="P1121" s="80">
        <f>+O1121+N1121</f>
        <v>216980</v>
      </c>
      <c r="Q1121" s="174"/>
      <c r="R1121" s="173"/>
      <c r="S1121" s="158"/>
      <c r="T1121" s="158"/>
      <c r="U1121" s="158"/>
      <c r="V1121" s="158"/>
      <c r="W1121" s="158"/>
    </row>
    <row r="1122" spans="1:23" ht="14.1" customHeight="1" x14ac:dyDescent="0.25">
      <c r="A1122" s="50"/>
      <c r="B1122" s="51">
        <v>50</v>
      </c>
      <c r="C1122" s="52" t="s">
        <v>148</v>
      </c>
      <c r="D1122" s="19">
        <v>73642</v>
      </c>
      <c r="E1122" s="156">
        <v>75000</v>
      </c>
      <c r="F1122" s="21"/>
      <c r="G1122" s="289"/>
      <c r="H1122" s="160">
        <f t="shared" si="335"/>
        <v>89980</v>
      </c>
      <c r="I1122" s="211">
        <v>14980</v>
      </c>
      <c r="J1122" s="190">
        <v>0</v>
      </c>
      <c r="K1122" s="190"/>
      <c r="L1122" s="190">
        <v>89980</v>
      </c>
      <c r="M1122" s="190">
        <v>78013.64</v>
      </c>
      <c r="N1122" s="382">
        <v>89980</v>
      </c>
      <c r="O1122" s="233">
        <v>0</v>
      </c>
      <c r="P1122" s="227">
        <f t="shared" ref="P1122:P1132" si="356">+O1122+N1122</f>
        <v>89980</v>
      </c>
      <c r="Q1122" s="174"/>
      <c r="R1122" s="173"/>
      <c r="S1122" s="158"/>
      <c r="T1122" s="158"/>
      <c r="U1122" s="158"/>
      <c r="V1122" s="158"/>
      <c r="W1122" s="158"/>
    </row>
    <row r="1123" spans="1:23" ht="14.1" customHeight="1" x14ac:dyDescent="0.25">
      <c r="A1123" s="50"/>
      <c r="B1123" s="51">
        <v>55</v>
      </c>
      <c r="C1123" s="52" t="s">
        <v>505</v>
      </c>
      <c r="D1123" s="21">
        <f>+D1124+D1131+D1132</f>
        <v>115057</v>
      </c>
      <c r="E1123" s="156">
        <f>+E1124+E1131</f>
        <v>137000</v>
      </c>
      <c r="F1123" s="21">
        <f>+F1124+F1131</f>
        <v>0</v>
      </c>
      <c r="G1123" s="289"/>
      <c r="H1123" s="160">
        <f t="shared" si="335"/>
        <v>137000</v>
      </c>
      <c r="I1123" s="211">
        <f>+I1124+I1131</f>
        <v>0</v>
      </c>
      <c r="J1123" s="190">
        <f>+J1124+J1131+J1132</f>
        <v>-30000</v>
      </c>
      <c r="K1123" s="190"/>
      <c r="L1123" s="190">
        <f>+L1124+L1130+L1131+L1132</f>
        <v>107000</v>
      </c>
      <c r="M1123" s="190">
        <f>+M1124+M1130+M1131+M1132</f>
        <v>88353.15</v>
      </c>
      <c r="N1123" s="376">
        <f>+N1124+N1131+N1132</f>
        <v>137000</v>
      </c>
      <c r="O1123" s="227">
        <f>+O1124+O1131+O1132</f>
        <v>-10000</v>
      </c>
      <c r="P1123" s="227">
        <f t="shared" si="356"/>
        <v>127000</v>
      </c>
      <c r="Q1123" s="174"/>
      <c r="R1123" s="173"/>
      <c r="S1123" s="158"/>
      <c r="T1123" s="158"/>
      <c r="U1123" s="158"/>
      <c r="V1123" s="158"/>
      <c r="W1123" s="158"/>
    </row>
    <row r="1124" spans="1:23" ht="14.1" customHeight="1" x14ac:dyDescent="0.25">
      <c r="A1124" s="50"/>
      <c r="B1124" s="45">
        <v>5511</v>
      </c>
      <c r="C1124" s="46" t="s">
        <v>502</v>
      </c>
      <c r="D1124" s="20">
        <f>SUM(D1125:D1128)</f>
        <v>5441</v>
      </c>
      <c r="E1124" s="160">
        <f>SUM(E1127:E1128)</f>
        <v>7000</v>
      </c>
      <c r="F1124" s="20"/>
      <c r="G1124" s="289"/>
      <c r="H1124" s="160">
        <f t="shared" si="335"/>
        <v>7000</v>
      </c>
      <c r="I1124" s="213"/>
      <c r="J1124" s="161">
        <f>SUM(J1125:J1128)</f>
        <v>0</v>
      </c>
      <c r="K1124" s="161"/>
      <c r="L1124" s="161">
        <v>7000</v>
      </c>
      <c r="M1124" s="161">
        <f>+M1125+M1126+M1127+M1128+M1129</f>
        <v>4108</v>
      </c>
      <c r="N1124" s="384">
        <f>SUM(N1125:N1128)</f>
        <v>7000</v>
      </c>
      <c r="O1124" s="229"/>
      <c r="P1124" s="229">
        <f t="shared" si="356"/>
        <v>7000</v>
      </c>
      <c r="Q1124" s="174"/>
      <c r="R1124" s="173"/>
      <c r="S1124" s="158"/>
      <c r="T1124" s="158"/>
      <c r="U1124" s="158"/>
      <c r="V1124" s="158"/>
      <c r="W1124" s="158"/>
    </row>
    <row r="1125" spans="1:23" ht="14.1" customHeight="1" x14ac:dyDescent="0.25">
      <c r="A1125" s="50"/>
      <c r="B1125" s="45"/>
      <c r="C1125" s="46" t="s">
        <v>506</v>
      </c>
      <c r="D1125" s="20">
        <v>1126</v>
      </c>
      <c r="E1125" s="160"/>
      <c r="F1125" s="20"/>
      <c r="G1125" s="289"/>
      <c r="H1125" s="160">
        <f t="shared" si="335"/>
        <v>0</v>
      </c>
      <c r="I1125" s="213"/>
      <c r="J1125" s="161"/>
      <c r="K1125" s="161"/>
      <c r="L1125" s="161"/>
      <c r="M1125" s="161"/>
      <c r="N1125" s="378"/>
      <c r="O1125" s="232"/>
      <c r="P1125" s="229">
        <f t="shared" si="356"/>
        <v>0</v>
      </c>
      <c r="Q1125" s="174"/>
      <c r="R1125" s="173"/>
      <c r="S1125" s="158"/>
      <c r="T1125" s="158"/>
      <c r="U1125" s="158"/>
      <c r="V1125" s="158"/>
      <c r="W1125" s="158"/>
    </row>
    <row r="1126" spans="1:23" ht="14.1" customHeight="1" x14ac:dyDescent="0.25">
      <c r="A1126" s="50"/>
      <c r="B1126" s="45"/>
      <c r="C1126" s="46" t="s">
        <v>168</v>
      </c>
      <c r="D1126" s="20">
        <v>384</v>
      </c>
      <c r="E1126" s="160"/>
      <c r="F1126" s="20"/>
      <c r="G1126" s="289"/>
      <c r="H1126" s="160">
        <f t="shared" si="335"/>
        <v>0</v>
      </c>
      <c r="I1126" s="213"/>
      <c r="J1126" s="161"/>
      <c r="K1126" s="161"/>
      <c r="L1126" s="161"/>
      <c r="M1126" s="161">
        <v>166</v>
      </c>
      <c r="N1126" s="378"/>
      <c r="O1126" s="232"/>
      <c r="P1126" s="229">
        <f t="shared" si="356"/>
        <v>0</v>
      </c>
      <c r="Q1126" s="174"/>
      <c r="R1126" s="173"/>
      <c r="S1126" s="158"/>
      <c r="T1126" s="158"/>
      <c r="U1126" s="158"/>
      <c r="V1126" s="158"/>
      <c r="W1126" s="158"/>
    </row>
    <row r="1127" spans="1:23" ht="14.1" customHeight="1" x14ac:dyDescent="0.25">
      <c r="A1127" s="50"/>
      <c r="B1127" s="45"/>
      <c r="C1127" s="46" t="s">
        <v>358</v>
      </c>
      <c r="D1127" s="107">
        <v>3576</v>
      </c>
      <c r="E1127" s="179">
        <v>4000</v>
      </c>
      <c r="F1127" s="20"/>
      <c r="G1127" s="289"/>
      <c r="H1127" s="160">
        <f t="shared" si="335"/>
        <v>4000</v>
      </c>
      <c r="I1127" s="213"/>
      <c r="J1127" s="161"/>
      <c r="K1127" s="161"/>
      <c r="L1127" s="161"/>
      <c r="M1127" s="161">
        <v>3673</v>
      </c>
      <c r="N1127" s="378">
        <v>4000</v>
      </c>
      <c r="O1127" s="232"/>
      <c r="P1127" s="229">
        <f t="shared" si="356"/>
        <v>4000</v>
      </c>
      <c r="Q1127" s="174"/>
      <c r="R1127" s="173"/>
      <c r="S1127" s="158"/>
      <c r="T1127" s="158"/>
      <c r="U1127" s="158"/>
      <c r="V1127" s="158"/>
      <c r="W1127" s="158"/>
    </row>
    <row r="1128" spans="1:23" ht="14.1" customHeight="1" x14ac:dyDescent="0.25">
      <c r="A1128" s="50"/>
      <c r="B1128" s="45"/>
      <c r="C1128" s="46" t="s">
        <v>507</v>
      </c>
      <c r="D1128" s="107">
        <v>355</v>
      </c>
      <c r="E1128" s="179">
        <v>3000</v>
      </c>
      <c r="F1128" s="20"/>
      <c r="G1128" s="289"/>
      <c r="H1128" s="160">
        <f t="shared" si="335"/>
        <v>3000</v>
      </c>
      <c r="I1128" s="213"/>
      <c r="J1128" s="161"/>
      <c r="K1128" s="161"/>
      <c r="L1128" s="161"/>
      <c r="M1128" s="161">
        <v>198</v>
      </c>
      <c r="N1128" s="378">
        <v>3000</v>
      </c>
      <c r="O1128" s="232"/>
      <c r="P1128" s="229">
        <f t="shared" si="356"/>
        <v>3000</v>
      </c>
      <c r="Q1128" s="174"/>
      <c r="R1128" s="173"/>
      <c r="S1128" s="158"/>
      <c r="T1128" s="158"/>
      <c r="U1128" s="158"/>
      <c r="V1128" s="158"/>
      <c r="W1128" s="158"/>
    </row>
    <row r="1129" spans="1:23" ht="14.1" customHeight="1" x14ac:dyDescent="0.25">
      <c r="A1129" s="50"/>
      <c r="B1129" s="45"/>
      <c r="C1129" s="46" t="s">
        <v>508</v>
      </c>
      <c r="D1129" s="107"/>
      <c r="E1129" s="179"/>
      <c r="F1129" s="20"/>
      <c r="G1129" s="289"/>
      <c r="H1129" s="160"/>
      <c r="I1129" s="213"/>
      <c r="J1129" s="161"/>
      <c r="K1129" s="161"/>
      <c r="L1129" s="161"/>
      <c r="M1129" s="161">
        <v>71</v>
      </c>
      <c r="N1129" s="378"/>
      <c r="O1129" s="232"/>
      <c r="P1129" s="229">
        <f t="shared" si="356"/>
        <v>0</v>
      </c>
      <c r="Q1129" s="174"/>
      <c r="R1129" s="173"/>
      <c r="S1129" s="158"/>
      <c r="T1129" s="158"/>
      <c r="U1129" s="158"/>
      <c r="V1129" s="158"/>
      <c r="W1129" s="158"/>
    </row>
    <row r="1130" spans="1:23" ht="14.1" customHeight="1" x14ac:dyDescent="0.25">
      <c r="A1130" s="50"/>
      <c r="B1130" s="45">
        <v>5515</v>
      </c>
      <c r="C1130" s="46" t="s">
        <v>509</v>
      </c>
      <c r="D1130" s="107"/>
      <c r="E1130" s="179"/>
      <c r="F1130" s="20"/>
      <c r="G1130" s="289"/>
      <c r="H1130" s="160"/>
      <c r="I1130" s="213"/>
      <c r="J1130" s="161"/>
      <c r="K1130" s="161"/>
      <c r="L1130" s="161">
        <v>0</v>
      </c>
      <c r="M1130" s="161">
        <v>2297.37</v>
      </c>
      <c r="N1130" s="378"/>
      <c r="O1130" s="232"/>
      <c r="P1130" s="229">
        <f t="shared" si="356"/>
        <v>0</v>
      </c>
      <c r="Q1130" s="174"/>
      <c r="R1130" s="173"/>
      <c r="S1130" s="158"/>
      <c r="T1130" s="158"/>
      <c r="U1130" s="158"/>
      <c r="V1130" s="158"/>
      <c r="W1130" s="158"/>
    </row>
    <row r="1131" spans="1:23" ht="14.1" customHeight="1" x14ac:dyDescent="0.25">
      <c r="A1131" s="50"/>
      <c r="B1131" s="45">
        <v>5521</v>
      </c>
      <c r="C1131" s="46" t="s">
        <v>510</v>
      </c>
      <c r="D1131" s="20">
        <v>109479</v>
      </c>
      <c r="E1131" s="160">
        <v>130000</v>
      </c>
      <c r="F1131" s="20"/>
      <c r="G1131" s="289"/>
      <c r="H1131" s="160">
        <f t="shared" si="335"/>
        <v>130000</v>
      </c>
      <c r="I1131" s="213"/>
      <c r="J1131" s="161">
        <v>-30000</v>
      </c>
      <c r="K1131" s="161"/>
      <c r="L1131" s="161">
        <v>100000</v>
      </c>
      <c r="M1131" s="161">
        <v>81947.78</v>
      </c>
      <c r="N1131" s="378">
        <v>130000</v>
      </c>
      <c r="O1131" s="232">
        <v>-10000</v>
      </c>
      <c r="P1131" s="229">
        <f t="shared" si="356"/>
        <v>120000</v>
      </c>
      <c r="Q1131" s="174"/>
      <c r="R1131" s="173"/>
      <c r="S1131" s="158"/>
      <c r="T1131" s="158"/>
      <c r="U1131" s="158"/>
      <c r="V1131" s="158"/>
      <c r="W1131" s="158"/>
    </row>
    <row r="1132" spans="1:23" ht="14.1" customHeight="1" x14ac:dyDescent="0.25">
      <c r="A1132" s="50"/>
      <c r="B1132" s="45">
        <v>5522</v>
      </c>
      <c r="C1132" s="46" t="s">
        <v>511</v>
      </c>
      <c r="D1132" s="20">
        <v>137</v>
      </c>
      <c r="E1132" s="160"/>
      <c r="F1132" s="20"/>
      <c r="G1132" s="289"/>
      <c r="H1132" s="160"/>
      <c r="I1132" s="213"/>
      <c r="J1132" s="161"/>
      <c r="K1132" s="161"/>
      <c r="L1132" s="161"/>
      <c r="M1132" s="161"/>
      <c r="N1132" s="377"/>
      <c r="O1132" s="228"/>
      <c r="P1132" s="229">
        <f t="shared" si="356"/>
        <v>0</v>
      </c>
      <c r="Q1132" s="174"/>
      <c r="R1132" s="173"/>
      <c r="S1132" s="158"/>
      <c r="T1132" s="158"/>
      <c r="U1132" s="158"/>
      <c r="V1132" s="158"/>
      <c r="W1132" s="158"/>
    </row>
    <row r="1133" spans="1:23" ht="14.1" customHeight="1" x14ac:dyDescent="0.25">
      <c r="A1133" s="69" t="s">
        <v>512</v>
      </c>
      <c r="B1133" s="70"/>
      <c r="C1133" s="71" t="s">
        <v>513</v>
      </c>
      <c r="D1133" s="81">
        <f>+D1134+D1135</f>
        <v>28758</v>
      </c>
      <c r="E1133" s="81">
        <f>+E1134+E1135</f>
        <v>32715</v>
      </c>
      <c r="F1133" s="81">
        <f>+F1134+F1135</f>
        <v>0</v>
      </c>
      <c r="G1133" s="253"/>
      <c r="H1133" s="81">
        <f t="shared" si="335"/>
        <v>33935</v>
      </c>
      <c r="I1133" s="254">
        <f>+I1134+I1135</f>
        <v>1220</v>
      </c>
      <c r="J1133" s="77">
        <f>+J1134+J1135</f>
        <v>-3000</v>
      </c>
      <c r="K1133" s="77">
        <f t="shared" ref="K1133:M1133" si="357">+K1134+K1135</f>
        <v>0</v>
      </c>
      <c r="L1133" s="77">
        <f t="shared" si="357"/>
        <v>30935</v>
      </c>
      <c r="M1133" s="77">
        <f t="shared" si="357"/>
        <v>23894.82</v>
      </c>
      <c r="N1133" s="379">
        <f>+N1134+N1135</f>
        <v>32915</v>
      </c>
      <c r="O1133" s="231">
        <f>+O1134+O1135</f>
        <v>0</v>
      </c>
      <c r="P1133" s="231">
        <f>+O1133+N1133</f>
        <v>32915</v>
      </c>
      <c r="Q1133" s="174"/>
      <c r="R1133" s="173"/>
      <c r="S1133" s="158"/>
      <c r="T1133" s="158"/>
      <c r="U1133" s="158"/>
      <c r="V1133" s="158"/>
      <c r="W1133" s="158"/>
    </row>
    <row r="1134" spans="1:23" ht="14.1" customHeight="1" x14ac:dyDescent="0.25">
      <c r="A1134" s="50"/>
      <c r="B1134" s="51">
        <v>50</v>
      </c>
      <c r="C1134" s="52" t="s">
        <v>148</v>
      </c>
      <c r="D1134" s="19">
        <v>13082</v>
      </c>
      <c r="E1134" s="156">
        <v>13800</v>
      </c>
      <c r="F1134" s="21"/>
      <c r="G1134" s="289"/>
      <c r="H1134" s="156">
        <f t="shared" si="335"/>
        <v>15020</v>
      </c>
      <c r="I1134" s="211">
        <v>1220</v>
      </c>
      <c r="J1134" s="190">
        <v>0</v>
      </c>
      <c r="K1134" s="190"/>
      <c r="L1134" s="190">
        <v>15020</v>
      </c>
      <c r="M1134" s="190">
        <v>13110.11</v>
      </c>
      <c r="N1134" s="377">
        <v>15020</v>
      </c>
      <c r="O1134" s="228">
        <v>0</v>
      </c>
      <c r="P1134" s="233">
        <f t="shared" ref="P1134:P1149" si="358">+O1134+N1134</f>
        <v>15020</v>
      </c>
      <c r="Q1134" s="174"/>
      <c r="R1134" s="173"/>
      <c r="S1134" s="158"/>
      <c r="T1134" s="158"/>
      <c r="U1134" s="158"/>
      <c r="V1134" s="158"/>
      <c r="W1134" s="158"/>
    </row>
    <row r="1135" spans="1:23" ht="14.1" customHeight="1" x14ac:dyDescent="0.25">
      <c r="A1135" s="50"/>
      <c r="B1135" s="51">
        <v>55</v>
      </c>
      <c r="C1135" s="52" t="s">
        <v>514</v>
      </c>
      <c r="D1135" s="21">
        <f>+D1136+D1137+D1138+D1146+D1147+D1148+D1149</f>
        <v>15676</v>
      </c>
      <c r="E1135" s="156">
        <f>+E1136+E1137+E1138+E1146+E1147+E1148+E1149</f>
        <v>18915</v>
      </c>
      <c r="F1135" s="21"/>
      <c r="G1135" s="62"/>
      <c r="H1135" s="156">
        <f t="shared" si="335"/>
        <v>18915</v>
      </c>
      <c r="I1135" s="211"/>
      <c r="J1135" s="190">
        <f>+J1136+J1137+J1138+J1146+J1147+J1148+J1149</f>
        <v>-3000</v>
      </c>
      <c r="K1135" s="190">
        <f t="shared" ref="K1135:M1135" si="359">+K1136+K1137+K1138+K1146+K1147+K1148+K1149</f>
        <v>0</v>
      </c>
      <c r="L1135" s="190">
        <f t="shared" si="359"/>
        <v>15915</v>
      </c>
      <c r="M1135" s="190">
        <f t="shared" si="359"/>
        <v>10784.71</v>
      </c>
      <c r="N1135" s="372">
        <f>+N1136+N1137+N1138+N1146+N1147+N1148+N1149</f>
        <v>17895</v>
      </c>
      <c r="O1135" s="78">
        <f>+O1136+O1137+O1138+O1146+O1147+O1148+O1149</f>
        <v>0</v>
      </c>
      <c r="P1135" s="233">
        <f t="shared" si="358"/>
        <v>17895</v>
      </c>
      <c r="R1135" s="173"/>
      <c r="S1135" s="158"/>
      <c r="T1135" s="158"/>
      <c r="U1135" s="158"/>
      <c r="V1135" s="158"/>
      <c r="W1135" s="158"/>
    </row>
    <row r="1136" spans="1:23" ht="14.1" customHeight="1" x14ac:dyDescent="0.25">
      <c r="A1136" s="50"/>
      <c r="B1136" s="45">
        <v>5500</v>
      </c>
      <c r="C1136" s="54" t="s">
        <v>162</v>
      </c>
      <c r="D1136" s="55">
        <v>67</v>
      </c>
      <c r="E1136" s="160">
        <v>370</v>
      </c>
      <c r="F1136" s="20"/>
      <c r="G1136" s="289"/>
      <c r="H1136" s="160">
        <f t="shared" si="335"/>
        <v>370</v>
      </c>
      <c r="I1136" s="213"/>
      <c r="J1136" s="161"/>
      <c r="K1136" s="161"/>
      <c r="L1136" s="161">
        <v>370</v>
      </c>
      <c r="M1136" s="161">
        <v>66</v>
      </c>
      <c r="N1136" s="375">
        <v>350</v>
      </c>
      <c r="O1136" s="79"/>
      <c r="P1136" s="394">
        <f t="shared" si="358"/>
        <v>350</v>
      </c>
      <c r="R1136" s="173"/>
      <c r="S1136" s="158"/>
      <c r="T1136" s="158"/>
      <c r="U1136" s="158"/>
      <c r="V1136" s="158"/>
      <c r="W1136" s="158"/>
    </row>
    <row r="1137" spans="1:29" ht="14.1" customHeight="1" x14ac:dyDescent="0.25">
      <c r="A1137" s="50"/>
      <c r="B1137" s="45">
        <v>5504</v>
      </c>
      <c r="C1137" s="54" t="s">
        <v>306</v>
      </c>
      <c r="D1137" s="20">
        <v>70</v>
      </c>
      <c r="E1137" s="160">
        <v>120</v>
      </c>
      <c r="F1137" s="20"/>
      <c r="G1137" s="289"/>
      <c r="H1137" s="160">
        <f t="shared" ref="H1137:H1210" si="360">E1137+I1137</f>
        <v>120</v>
      </c>
      <c r="I1137" s="213"/>
      <c r="J1137" s="161"/>
      <c r="K1137" s="161"/>
      <c r="L1137" s="161">
        <v>120</v>
      </c>
      <c r="M1137" s="161"/>
      <c r="N1137" s="375">
        <v>120</v>
      </c>
      <c r="O1137" s="79"/>
      <c r="P1137" s="394">
        <f t="shared" si="358"/>
        <v>120</v>
      </c>
      <c r="R1137" s="173"/>
      <c r="S1137" s="158"/>
      <c r="T1137" s="158"/>
      <c r="U1137" s="158"/>
      <c r="V1137" s="158"/>
      <c r="W1137" s="158"/>
    </row>
    <row r="1138" spans="1:29" ht="14.1" customHeight="1" x14ac:dyDescent="0.25">
      <c r="A1138" s="50"/>
      <c r="B1138" s="45">
        <v>5511</v>
      </c>
      <c r="C1138" s="54" t="s">
        <v>156</v>
      </c>
      <c r="D1138" s="55">
        <f>SUM(D1139:D1145)</f>
        <v>7938</v>
      </c>
      <c r="E1138" s="160">
        <f>SUM(E1139:E1145)</f>
        <v>6900</v>
      </c>
      <c r="F1138" s="20"/>
      <c r="G1138" s="289"/>
      <c r="H1138" s="160">
        <f t="shared" si="360"/>
        <v>6900</v>
      </c>
      <c r="I1138" s="213"/>
      <c r="J1138" s="161">
        <f>SUM(J1139:J1145)</f>
        <v>0</v>
      </c>
      <c r="K1138" s="161"/>
      <c r="L1138" s="161">
        <v>6900</v>
      </c>
      <c r="M1138" s="161">
        <v>3514.83</v>
      </c>
      <c r="N1138" s="375">
        <f>+N1139+N1140+N1141+N1142+N1143+N1144+N1145</f>
        <v>6900</v>
      </c>
      <c r="O1138" s="79"/>
      <c r="P1138" s="394">
        <f t="shared" si="358"/>
        <v>6900</v>
      </c>
      <c r="R1138" s="173"/>
      <c r="S1138" s="158"/>
      <c r="T1138" s="158"/>
      <c r="U1138" s="158"/>
      <c r="V1138" s="158"/>
      <c r="W1138" s="158"/>
    </row>
    <row r="1139" spans="1:29" s="5" customFormat="1" ht="14.1" customHeight="1" x14ac:dyDescent="0.25">
      <c r="A1139" s="195"/>
      <c r="B1139" s="117"/>
      <c r="C1139" s="196" t="s">
        <v>276</v>
      </c>
      <c r="D1139" s="107">
        <v>4204</v>
      </c>
      <c r="E1139" s="179">
        <v>2300</v>
      </c>
      <c r="F1139" s="107"/>
      <c r="G1139" s="292"/>
      <c r="H1139" s="160">
        <f t="shared" si="360"/>
        <v>2300</v>
      </c>
      <c r="I1139" s="295"/>
      <c r="J1139" s="210"/>
      <c r="K1139" s="210"/>
      <c r="L1139" s="210">
        <v>0</v>
      </c>
      <c r="M1139" s="210">
        <v>1180.74</v>
      </c>
      <c r="N1139" s="375">
        <v>2300</v>
      </c>
      <c r="O1139" s="79"/>
      <c r="P1139" s="394">
        <f t="shared" si="358"/>
        <v>2300</v>
      </c>
      <c r="Q1139" s="243"/>
      <c r="R1139" s="351"/>
      <c r="S1139" s="158"/>
      <c r="T1139" s="158"/>
      <c r="U1139" s="158"/>
      <c r="V1139" s="158"/>
      <c r="W1139" s="158"/>
      <c r="X1139" s="343"/>
      <c r="Y1139" s="343"/>
      <c r="Z1139" s="343"/>
      <c r="AA1139" s="343"/>
      <c r="AB1139" s="343"/>
      <c r="AC1139" s="343"/>
    </row>
    <row r="1140" spans="1:29" s="5" customFormat="1" ht="14.1" customHeight="1" x14ac:dyDescent="0.25">
      <c r="A1140" s="195"/>
      <c r="B1140" s="117"/>
      <c r="C1140" s="196" t="s">
        <v>277</v>
      </c>
      <c r="D1140" s="107">
        <v>2195</v>
      </c>
      <c r="E1140" s="179">
        <v>2000</v>
      </c>
      <c r="F1140" s="107"/>
      <c r="G1140" s="292"/>
      <c r="H1140" s="160">
        <f t="shared" si="360"/>
        <v>2000</v>
      </c>
      <c r="I1140" s="295"/>
      <c r="J1140" s="210"/>
      <c r="K1140" s="210"/>
      <c r="L1140" s="210">
        <v>0</v>
      </c>
      <c r="M1140" s="210">
        <v>1471.35</v>
      </c>
      <c r="N1140" s="375">
        <v>2000</v>
      </c>
      <c r="O1140" s="79"/>
      <c r="P1140" s="394">
        <f t="shared" si="358"/>
        <v>2000</v>
      </c>
      <c r="Q1140" s="243"/>
      <c r="R1140" s="351"/>
      <c r="S1140" s="158"/>
      <c r="T1140" s="158"/>
      <c r="U1140" s="158"/>
      <c r="V1140" s="158"/>
      <c r="W1140" s="158"/>
      <c r="X1140" s="343"/>
      <c r="Y1140" s="343"/>
      <c r="Z1140" s="343"/>
      <c r="AA1140" s="343"/>
      <c r="AB1140" s="343"/>
      <c r="AC1140" s="343"/>
    </row>
    <row r="1141" spans="1:29" s="5" customFormat="1" ht="14.1" customHeight="1" x14ac:dyDescent="0.25">
      <c r="A1141" s="195"/>
      <c r="B1141" s="117"/>
      <c r="C1141" s="196" t="s">
        <v>278</v>
      </c>
      <c r="D1141" s="107">
        <v>714</v>
      </c>
      <c r="E1141" s="179">
        <v>600</v>
      </c>
      <c r="F1141" s="107"/>
      <c r="G1141" s="292"/>
      <c r="H1141" s="160">
        <f t="shared" si="360"/>
        <v>600</v>
      </c>
      <c r="I1141" s="295"/>
      <c r="J1141" s="210"/>
      <c r="K1141" s="210"/>
      <c r="L1141" s="210">
        <v>0</v>
      </c>
      <c r="M1141" s="210">
        <v>278.26</v>
      </c>
      <c r="N1141" s="375">
        <v>600</v>
      </c>
      <c r="O1141" s="79"/>
      <c r="P1141" s="394">
        <f t="shared" si="358"/>
        <v>600</v>
      </c>
      <c r="Q1141" s="243"/>
      <c r="R1141" s="351"/>
      <c r="S1141" s="158"/>
      <c r="T1141" s="158"/>
      <c r="U1141" s="158"/>
      <c r="V1141" s="158"/>
      <c r="W1141" s="158"/>
      <c r="X1141" s="343"/>
      <c r="Y1141" s="343"/>
      <c r="Z1141" s="343"/>
      <c r="AA1141" s="343"/>
      <c r="AB1141" s="343"/>
      <c r="AC1141" s="343"/>
    </row>
    <row r="1142" spans="1:29" s="5" customFormat="1" ht="14.1" customHeight="1" x14ac:dyDescent="0.25">
      <c r="A1142" s="195"/>
      <c r="B1142" s="117"/>
      <c r="C1142" s="196" t="s">
        <v>279</v>
      </c>
      <c r="D1142" s="107">
        <v>153</v>
      </c>
      <c r="E1142" s="179">
        <v>1000</v>
      </c>
      <c r="F1142" s="107"/>
      <c r="G1142" s="292"/>
      <c r="H1142" s="160">
        <f t="shared" si="360"/>
        <v>1000</v>
      </c>
      <c r="I1142" s="295"/>
      <c r="J1142" s="210"/>
      <c r="K1142" s="210"/>
      <c r="L1142" s="210">
        <v>0</v>
      </c>
      <c r="M1142" s="210">
        <v>143.18</v>
      </c>
      <c r="N1142" s="375">
        <v>1000</v>
      </c>
      <c r="O1142" s="79"/>
      <c r="P1142" s="394">
        <f t="shared" si="358"/>
        <v>1000</v>
      </c>
      <c r="Q1142" s="243"/>
      <c r="R1142" s="351"/>
      <c r="S1142" s="158"/>
      <c r="T1142" s="158"/>
      <c r="U1142" s="158"/>
      <c r="V1142" s="158"/>
      <c r="W1142" s="158"/>
      <c r="X1142" s="343"/>
      <c r="Y1142" s="343"/>
      <c r="Z1142" s="343"/>
      <c r="AA1142" s="343"/>
      <c r="AB1142" s="343"/>
      <c r="AC1142" s="343"/>
    </row>
    <row r="1143" spans="1:29" s="5" customFormat="1" ht="14.1" customHeight="1" x14ac:dyDescent="0.25">
      <c r="A1143" s="195"/>
      <c r="B1143" s="117"/>
      <c r="C1143" s="196" t="s">
        <v>280</v>
      </c>
      <c r="D1143" s="107">
        <v>583</v>
      </c>
      <c r="E1143" s="179">
        <v>300</v>
      </c>
      <c r="F1143" s="107"/>
      <c r="G1143" s="292"/>
      <c r="H1143" s="160">
        <f t="shared" si="360"/>
        <v>300</v>
      </c>
      <c r="I1143" s="295"/>
      <c r="J1143" s="210"/>
      <c r="K1143" s="210"/>
      <c r="L1143" s="210">
        <v>0</v>
      </c>
      <c r="M1143" s="210">
        <v>352.45</v>
      </c>
      <c r="N1143" s="375">
        <v>300</v>
      </c>
      <c r="O1143" s="79"/>
      <c r="P1143" s="394">
        <f t="shared" si="358"/>
        <v>300</v>
      </c>
      <c r="Q1143" s="243"/>
      <c r="R1143" s="351"/>
      <c r="S1143" s="158"/>
      <c r="T1143" s="158"/>
      <c r="U1143" s="158"/>
      <c r="V1143" s="158"/>
      <c r="W1143" s="158"/>
      <c r="X1143" s="343"/>
      <c r="Y1143" s="343"/>
      <c r="Z1143" s="343"/>
      <c r="AA1143" s="343"/>
      <c r="AB1143" s="343"/>
      <c r="AC1143" s="343"/>
    </row>
    <row r="1144" spans="1:29" s="5" customFormat="1" ht="14.1" customHeight="1" x14ac:dyDescent="0.25">
      <c r="A1144" s="195"/>
      <c r="B1144" s="117"/>
      <c r="C1144" s="196" t="s">
        <v>283</v>
      </c>
      <c r="D1144" s="107"/>
      <c r="E1144" s="179">
        <v>600</v>
      </c>
      <c r="F1144" s="107"/>
      <c r="G1144" s="292"/>
      <c r="H1144" s="160">
        <f t="shared" si="360"/>
        <v>600</v>
      </c>
      <c r="I1144" s="295"/>
      <c r="J1144" s="210"/>
      <c r="K1144" s="210"/>
      <c r="L1144" s="210"/>
      <c r="M1144" s="210"/>
      <c r="N1144" s="375">
        <v>700</v>
      </c>
      <c r="O1144" s="79"/>
      <c r="P1144" s="394">
        <f t="shared" si="358"/>
        <v>700</v>
      </c>
      <c r="Q1144" s="243"/>
      <c r="R1144" s="351"/>
      <c r="S1144" s="158"/>
      <c r="T1144" s="158"/>
      <c r="U1144" s="158"/>
      <c r="V1144" s="158"/>
      <c r="W1144" s="158"/>
      <c r="X1144" s="343"/>
      <c r="Y1144" s="343"/>
      <c r="Z1144" s="343"/>
      <c r="AA1144" s="343"/>
      <c r="AB1144" s="343"/>
      <c r="AC1144" s="343"/>
    </row>
    <row r="1145" spans="1:29" s="5" customFormat="1" ht="14.1" customHeight="1" x14ac:dyDescent="0.25">
      <c r="A1145" s="195"/>
      <c r="B1145" s="117"/>
      <c r="C1145" s="196" t="s">
        <v>284</v>
      </c>
      <c r="D1145" s="107">
        <v>89</v>
      </c>
      <c r="E1145" s="179">
        <v>100</v>
      </c>
      <c r="F1145" s="107"/>
      <c r="G1145" s="292"/>
      <c r="H1145" s="160">
        <f t="shared" si="360"/>
        <v>100</v>
      </c>
      <c r="I1145" s="295"/>
      <c r="J1145" s="210"/>
      <c r="K1145" s="210"/>
      <c r="L1145" s="210"/>
      <c r="M1145" s="210">
        <v>89</v>
      </c>
      <c r="N1145" s="375"/>
      <c r="O1145" s="79"/>
      <c r="P1145" s="394">
        <f t="shared" si="358"/>
        <v>0</v>
      </c>
      <c r="Q1145" s="243"/>
      <c r="R1145" s="351"/>
      <c r="S1145" s="158"/>
      <c r="T1145" s="158"/>
      <c r="U1145" s="158"/>
      <c r="V1145" s="158"/>
      <c r="W1145" s="158"/>
      <c r="X1145" s="343"/>
      <c r="Y1145" s="343"/>
      <c r="Z1145" s="343"/>
      <c r="AA1145" s="343"/>
      <c r="AB1145" s="343"/>
      <c r="AC1145" s="343"/>
    </row>
    <row r="1146" spans="1:29" ht="14.1" customHeight="1" x14ac:dyDescent="0.25">
      <c r="A1146" s="50"/>
      <c r="B1146" s="45">
        <v>5514</v>
      </c>
      <c r="C1146" s="46" t="s">
        <v>158</v>
      </c>
      <c r="D1146" s="20"/>
      <c r="E1146" s="160">
        <v>600</v>
      </c>
      <c r="F1146" s="20"/>
      <c r="G1146" s="289"/>
      <c r="H1146" s="160">
        <f t="shared" si="360"/>
        <v>600</v>
      </c>
      <c r="I1146" s="213"/>
      <c r="J1146" s="161"/>
      <c r="K1146" s="161"/>
      <c r="L1146" s="161">
        <v>600</v>
      </c>
      <c r="M1146" s="161">
        <v>870</v>
      </c>
      <c r="N1146" s="375">
        <v>200</v>
      </c>
      <c r="O1146" s="79"/>
      <c r="P1146" s="394">
        <f t="shared" si="358"/>
        <v>200</v>
      </c>
      <c r="R1146" s="173"/>
      <c r="S1146" s="158"/>
      <c r="T1146" s="158"/>
      <c r="U1146" s="158"/>
      <c r="V1146" s="158"/>
      <c r="W1146" s="158"/>
    </row>
    <row r="1147" spans="1:29" ht="14.1" customHeight="1" x14ac:dyDescent="0.25">
      <c r="A1147" s="50"/>
      <c r="B1147" s="45">
        <v>5515</v>
      </c>
      <c r="C1147" s="46" t="s">
        <v>180</v>
      </c>
      <c r="D1147" s="20">
        <v>1089</v>
      </c>
      <c r="E1147" s="160">
        <v>1200</v>
      </c>
      <c r="F1147" s="20"/>
      <c r="G1147" s="289"/>
      <c r="H1147" s="160">
        <f t="shared" si="360"/>
        <v>1200</v>
      </c>
      <c r="I1147" s="213"/>
      <c r="J1147" s="161"/>
      <c r="K1147" s="161"/>
      <c r="L1147" s="161">
        <v>1200</v>
      </c>
      <c r="M1147" s="161">
        <v>581.04999999999995</v>
      </c>
      <c r="N1147" s="375">
        <v>600</v>
      </c>
      <c r="O1147" s="79"/>
      <c r="P1147" s="394">
        <f t="shared" si="358"/>
        <v>600</v>
      </c>
      <c r="R1147" s="173"/>
      <c r="S1147" s="158"/>
      <c r="T1147" s="158"/>
      <c r="U1147" s="158"/>
      <c r="V1147" s="158"/>
      <c r="W1147" s="158"/>
    </row>
    <row r="1148" spans="1:29" ht="14.1" customHeight="1" x14ac:dyDescent="0.25">
      <c r="A1148" s="50"/>
      <c r="B1148" s="45">
        <v>5521</v>
      </c>
      <c r="C1148" s="46" t="s">
        <v>315</v>
      </c>
      <c r="D1148" s="20">
        <v>6512</v>
      </c>
      <c r="E1148" s="160">
        <v>9625</v>
      </c>
      <c r="F1148" s="20"/>
      <c r="G1148" s="289"/>
      <c r="H1148" s="160">
        <f t="shared" si="360"/>
        <v>9625</v>
      </c>
      <c r="I1148" s="213"/>
      <c r="J1148" s="161">
        <v>-3000</v>
      </c>
      <c r="K1148" s="161"/>
      <c r="L1148" s="161">
        <v>6625</v>
      </c>
      <c r="M1148" s="161">
        <v>5752.83</v>
      </c>
      <c r="N1148" s="375">
        <v>9625</v>
      </c>
      <c r="O1148" s="79"/>
      <c r="P1148" s="394">
        <f t="shared" si="358"/>
        <v>9625</v>
      </c>
      <c r="R1148" s="173"/>
      <c r="S1148" s="158"/>
      <c r="T1148" s="158"/>
      <c r="U1148" s="158"/>
      <c r="V1148" s="158"/>
      <c r="W1148" s="158"/>
    </row>
    <row r="1149" spans="1:29" ht="14.1" customHeight="1" x14ac:dyDescent="0.25">
      <c r="A1149" s="50"/>
      <c r="B1149" s="25">
        <v>5522</v>
      </c>
      <c r="C1149" s="46" t="s">
        <v>184</v>
      </c>
      <c r="D1149" s="20">
        <v>0</v>
      </c>
      <c r="E1149" s="160">
        <v>100</v>
      </c>
      <c r="F1149" s="20"/>
      <c r="G1149" s="289"/>
      <c r="H1149" s="160">
        <f t="shared" si="360"/>
        <v>100</v>
      </c>
      <c r="I1149" s="213"/>
      <c r="J1149" s="161"/>
      <c r="K1149" s="161"/>
      <c r="L1149" s="161">
        <v>100</v>
      </c>
      <c r="M1149" s="161">
        <v>0</v>
      </c>
      <c r="N1149" s="375">
        <v>100</v>
      </c>
      <c r="O1149" s="79"/>
      <c r="P1149" s="394">
        <f t="shared" si="358"/>
        <v>100</v>
      </c>
      <c r="R1149" s="173"/>
      <c r="S1149" s="158"/>
      <c r="T1149" s="158"/>
      <c r="U1149" s="158"/>
      <c r="V1149" s="158"/>
      <c r="W1149" s="158"/>
    </row>
    <row r="1150" spans="1:29" ht="14.1" customHeight="1" x14ac:dyDescent="0.25">
      <c r="A1150" s="198" t="s">
        <v>515</v>
      </c>
      <c r="B1150" s="70"/>
      <c r="C1150" s="71" t="s">
        <v>516</v>
      </c>
      <c r="D1150" s="81">
        <f t="shared" ref="D1150:E1150" si="361">+D1151+D1152</f>
        <v>25609</v>
      </c>
      <c r="E1150" s="81">
        <f t="shared" si="361"/>
        <v>57750</v>
      </c>
      <c r="F1150" s="81">
        <f>+F1152</f>
        <v>0</v>
      </c>
      <c r="G1150" s="253"/>
      <c r="H1150" s="81">
        <f t="shared" si="360"/>
        <v>57750</v>
      </c>
      <c r="I1150" s="254">
        <f>+I1152</f>
        <v>0</v>
      </c>
      <c r="J1150" s="77">
        <f>+J1151+J1152</f>
        <v>0</v>
      </c>
      <c r="K1150" s="77">
        <f t="shared" ref="K1150:M1150" si="362">+K1151+K1152</f>
        <v>0</v>
      </c>
      <c r="L1150" s="77">
        <f t="shared" si="362"/>
        <v>57750</v>
      </c>
      <c r="M1150" s="77">
        <f t="shared" si="362"/>
        <v>31429.159999999996</v>
      </c>
      <c r="N1150" s="374">
        <f>+N1151+N1152</f>
        <v>79100</v>
      </c>
      <c r="O1150" s="80">
        <f>+O1151+O1152</f>
        <v>0</v>
      </c>
      <c r="P1150" s="80">
        <f>+O1150+N1150</f>
        <v>79100</v>
      </c>
      <c r="R1150" s="173"/>
      <c r="S1150" s="158"/>
      <c r="T1150" s="158"/>
      <c r="U1150" s="158"/>
      <c r="V1150" s="158"/>
      <c r="W1150" s="158"/>
    </row>
    <row r="1151" spans="1:29" s="159" customFormat="1" ht="14.1" customHeight="1" x14ac:dyDescent="0.25">
      <c r="A1151" s="153"/>
      <c r="B1151" s="154">
        <v>50</v>
      </c>
      <c r="C1151" s="155" t="s">
        <v>148</v>
      </c>
      <c r="D1151" s="156"/>
      <c r="E1151" s="156">
        <v>10000</v>
      </c>
      <c r="F1151" s="156"/>
      <c r="G1151" s="215"/>
      <c r="H1151" s="160">
        <f t="shared" si="360"/>
        <v>10000</v>
      </c>
      <c r="I1151" s="211"/>
      <c r="J1151" s="190"/>
      <c r="K1151" s="190">
        <v>1400</v>
      </c>
      <c r="L1151" s="190">
        <v>11400</v>
      </c>
      <c r="M1151" s="190">
        <v>9060</v>
      </c>
      <c r="N1151" s="376">
        <v>27800</v>
      </c>
      <c r="O1151" s="227">
        <v>0</v>
      </c>
      <c r="P1151" s="227">
        <f t="shared" ref="P1151:P1156" si="363">+O1151+N1151</f>
        <v>27800</v>
      </c>
      <c r="Q1151" s="242"/>
      <c r="R1151" s="173"/>
      <c r="S1151" s="158"/>
      <c r="T1151" s="158"/>
      <c r="U1151" s="158"/>
      <c r="V1151" s="158"/>
      <c r="W1151" s="158"/>
    </row>
    <row r="1152" spans="1:29" ht="14.1" customHeight="1" x14ac:dyDescent="0.25">
      <c r="A1152" s="50"/>
      <c r="B1152" s="51">
        <v>55</v>
      </c>
      <c r="C1152" s="52" t="s">
        <v>514</v>
      </c>
      <c r="D1152" s="21">
        <v>25609</v>
      </c>
      <c r="E1152" s="156">
        <f>+E1154+E1155</f>
        <v>47750</v>
      </c>
      <c r="F1152" s="21"/>
      <c r="G1152" s="303"/>
      <c r="H1152" s="160">
        <f t="shared" si="360"/>
        <v>47750</v>
      </c>
      <c r="I1152" s="211"/>
      <c r="J1152" s="190">
        <f>+J1154+J1155</f>
        <v>0</v>
      </c>
      <c r="K1152" s="190">
        <f>+K1153+K1154+K1155+K1156</f>
        <v>-1400</v>
      </c>
      <c r="L1152" s="190">
        <f t="shared" ref="L1152:M1152" si="364">+L1153+L1154+L1155+L1156</f>
        <v>46350</v>
      </c>
      <c r="M1152" s="190">
        <f t="shared" si="364"/>
        <v>22369.159999999996</v>
      </c>
      <c r="N1152" s="384">
        <f>+N1153+N1154+N1155+N1156</f>
        <v>51300</v>
      </c>
      <c r="O1152" s="229">
        <f>+O1153+O1154+O1155+O1156</f>
        <v>0</v>
      </c>
      <c r="P1152" s="227">
        <f t="shared" si="363"/>
        <v>51300</v>
      </c>
      <c r="R1152" s="173"/>
      <c r="S1152" s="158"/>
      <c r="T1152" s="158"/>
      <c r="U1152" s="158"/>
      <c r="V1152" s="158"/>
      <c r="W1152" s="158"/>
    </row>
    <row r="1153" spans="1:29" ht="14.1" customHeight="1" x14ac:dyDescent="0.25">
      <c r="A1153" s="50"/>
      <c r="B1153" s="45">
        <v>5514</v>
      </c>
      <c r="C1153" s="46" t="s">
        <v>158</v>
      </c>
      <c r="D1153" s="21"/>
      <c r="E1153" s="156"/>
      <c r="F1153" s="21"/>
      <c r="G1153" s="303"/>
      <c r="H1153" s="160"/>
      <c r="I1153" s="211"/>
      <c r="J1153" s="190"/>
      <c r="K1153" s="190"/>
      <c r="L1153" s="190"/>
      <c r="M1153" s="190"/>
      <c r="N1153" s="384">
        <v>360</v>
      </c>
      <c r="O1153" s="229"/>
      <c r="P1153" s="229">
        <f t="shared" si="363"/>
        <v>360</v>
      </c>
      <c r="R1153" s="173"/>
      <c r="S1153" s="158"/>
      <c r="T1153" s="158"/>
      <c r="U1153" s="158"/>
      <c r="V1153" s="158"/>
      <c r="W1153" s="158"/>
    </row>
    <row r="1154" spans="1:29" ht="14.1" customHeight="1" x14ac:dyDescent="0.25">
      <c r="A1154" s="50"/>
      <c r="B1154" s="45">
        <v>5515</v>
      </c>
      <c r="C1154" s="46" t="s">
        <v>180</v>
      </c>
      <c r="D1154" s="21"/>
      <c r="E1154" s="156">
        <v>25000</v>
      </c>
      <c r="F1154" s="21"/>
      <c r="G1154" s="303"/>
      <c r="H1154" s="160">
        <f t="shared" si="360"/>
        <v>25000</v>
      </c>
      <c r="I1154" s="211"/>
      <c r="J1154" s="190"/>
      <c r="K1154" s="161">
        <v>-1400</v>
      </c>
      <c r="L1154" s="161">
        <v>23600</v>
      </c>
      <c r="M1154" s="161">
        <v>4065.49</v>
      </c>
      <c r="N1154" s="384">
        <v>500</v>
      </c>
      <c r="O1154" s="229"/>
      <c r="P1154" s="229">
        <f t="shared" si="363"/>
        <v>500</v>
      </c>
      <c r="R1154" s="173"/>
      <c r="S1154" s="158"/>
      <c r="T1154" s="158"/>
      <c r="U1154" s="158"/>
      <c r="V1154" s="158"/>
      <c r="W1154" s="158"/>
    </row>
    <row r="1155" spans="1:29" ht="14.1" customHeight="1" thickBot="1" x14ac:dyDescent="0.3">
      <c r="A1155" s="50"/>
      <c r="B1155" s="45">
        <v>5521</v>
      </c>
      <c r="C1155" s="46" t="s">
        <v>315</v>
      </c>
      <c r="D1155" s="20"/>
      <c r="E1155" s="160">
        <v>22750</v>
      </c>
      <c r="F1155" s="20"/>
      <c r="G1155" s="289"/>
      <c r="H1155" s="160">
        <f>E1155+I1155</f>
        <v>22750</v>
      </c>
      <c r="I1155" s="213"/>
      <c r="J1155" s="161"/>
      <c r="K1155" s="160"/>
      <c r="L1155" s="160">
        <v>22750</v>
      </c>
      <c r="M1155" s="160">
        <v>17990.669999999998</v>
      </c>
      <c r="N1155" s="389">
        <v>50300</v>
      </c>
      <c r="O1155" s="229"/>
      <c r="P1155" s="229">
        <f t="shared" si="363"/>
        <v>50300</v>
      </c>
      <c r="R1155" s="173"/>
      <c r="S1155" s="158"/>
      <c r="T1155" s="158"/>
      <c r="U1155" s="158"/>
      <c r="V1155" s="158"/>
      <c r="W1155" s="158"/>
    </row>
    <row r="1156" spans="1:29" ht="14.1" customHeight="1" thickBot="1" x14ac:dyDescent="0.3">
      <c r="A1156" s="50"/>
      <c r="B1156" s="255">
        <v>5532</v>
      </c>
      <c r="C1156" s="201" t="s">
        <v>517</v>
      </c>
      <c r="D1156" s="1"/>
      <c r="E1156" s="159"/>
      <c r="F1156" s="1"/>
      <c r="G1156" s="1"/>
      <c r="H1156" s="262"/>
      <c r="I1156" s="1"/>
      <c r="J1156" s="159"/>
      <c r="K1156" s="262"/>
      <c r="L1156" s="263">
        <v>0</v>
      </c>
      <c r="M1156" s="263">
        <v>313</v>
      </c>
      <c r="N1156" s="390">
        <v>140</v>
      </c>
      <c r="O1156" s="399"/>
      <c r="P1156" s="229">
        <f t="shared" si="363"/>
        <v>140</v>
      </c>
      <c r="R1156" s="173"/>
      <c r="S1156" s="158"/>
      <c r="T1156" s="158"/>
      <c r="U1156" s="158"/>
      <c r="V1156" s="158"/>
      <c r="W1156" s="158"/>
    </row>
    <row r="1157" spans="1:29" ht="14.1" customHeight="1" x14ac:dyDescent="0.25">
      <c r="A1157" s="69" t="s">
        <v>518</v>
      </c>
      <c r="B1157" s="70"/>
      <c r="C1157" s="71" t="s">
        <v>519</v>
      </c>
      <c r="D1157" s="81">
        <f t="shared" ref="D1157:E1157" si="365">+D1158+D1159</f>
        <v>32660</v>
      </c>
      <c r="E1157" s="81">
        <f t="shared" si="365"/>
        <v>32686</v>
      </c>
      <c r="F1157" s="81">
        <f>+F1158+F1159</f>
        <v>0</v>
      </c>
      <c r="G1157" s="253"/>
      <c r="H1157" s="81">
        <f t="shared" si="360"/>
        <v>40528</v>
      </c>
      <c r="I1157" s="254">
        <f>+I1158+I1159</f>
        <v>7842</v>
      </c>
      <c r="J1157" s="77">
        <f>+J1158+J1159</f>
        <v>-4600</v>
      </c>
      <c r="K1157" s="77">
        <f t="shared" ref="K1157:M1157" si="366">+K1158+K1159</f>
        <v>0</v>
      </c>
      <c r="L1157" s="77">
        <f t="shared" si="366"/>
        <v>35928</v>
      </c>
      <c r="M1157" s="77">
        <f t="shared" si="366"/>
        <v>30201.11</v>
      </c>
      <c r="N1157" s="391">
        <f>+N1158+N1159</f>
        <v>40528</v>
      </c>
      <c r="O1157" s="231">
        <f>+O1158+O1159</f>
        <v>0</v>
      </c>
      <c r="P1157" s="231">
        <f>+O1157+N1157</f>
        <v>40528</v>
      </c>
      <c r="Q1157" s="174"/>
      <c r="R1157" s="173"/>
      <c r="S1157" s="158"/>
      <c r="T1157" s="158"/>
      <c r="U1157" s="158"/>
      <c r="V1157" s="158"/>
      <c r="W1157" s="158"/>
    </row>
    <row r="1158" spans="1:29" ht="14.1" customHeight="1" x14ac:dyDescent="0.25">
      <c r="A1158" s="50"/>
      <c r="B1158" s="51">
        <v>50</v>
      </c>
      <c r="C1158" s="52" t="s">
        <v>148</v>
      </c>
      <c r="D1158" s="21">
        <v>14052</v>
      </c>
      <c r="E1158" s="156">
        <v>14932</v>
      </c>
      <c r="F1158" s="102"/>
      <c r="G1158" s="289"/>
      <c r="H1158" s="156">
        <f t="shared" si="360"/>
        <v>18432</v>
      </c>
      <c r="I1158" s="211">
        <v>3500</v>
      </c>
      <c r="J1158" s="190">
        <v>-600</v>
      </c>
      <c r="K1158" s="190"/>
      <c r="L1158" s="190">
        <v>17832</v>
      </c>
      <c r="M1158" s="190">
        <v>16421.53</v>
      </c>
      <c r="N1158" s="377">
        <v>18432</v>
      </c>
      <c r="O1158" s="228">
        <v>0</v>
      </c>
      <c r="P1158" s="233">
        <f t="shared" ref="P1158:P1160" si="367">+O1158+N1158</f>
        <v>18432</v>
      </c>
      <c r="Q1158" s="174"/>
      <c r="R1158" s="173"/>
      <c r="S1158" s="158"/>
      <c r="T1158" s="158"/>
      <c r="U1158" s="158"/>
      <c r="V1158" s="158"/>
      <c r="W1158" s="158"/>
    </row>
    <row r="1159" spans="1:29" ht="14.1" customHeight="1" x14ac:dyDescent="0.25">
      <c r="A1159" s="50"/>
      <c r="B1159" s="51">
        <v>55</v>
      </c>
      <c r="C1159" s="52" t="s">
        <v>514</v>
      </c>
      <c r="D1159" s="21">
        <f>+D1160</f>
        <v>18608</v>
      </c>
      <c r="E1159" s="156">
        <f>+E1160</f>
        <v>17754</v>
      </c>
      <c r="F1159" s="21"/>
      <c r="G1159" s="289"/>
      <c r="H1159" s="160">
        <f t="shared" si="360"/>
        <v>22096</v>
      </c>
      <c r="I1159" s="211">
        <f>+I1160</f>
        <v>4342</v>
      </c>
      <c r="J1159" s="190">
        <f>+J1160</f>
        <v>-4000</v>
      </c>
      <c r="K1159" s="190">
        <f t="shared" ref="K1159:M1159" si="368">+K1160</f>
        <v>0</v>
      </c>
      <c r="L1159" s="190">
        <f t="shared" si="368"/>
        <v>18096</v>
      </c>
      <c r="M1159" s="190">
        <f t="shared" si="368"/>
        <v>13779.58</v>
      </c>
      <c r="N1159" s="378">
        <f>+N1160</f>
        <v>22096</v>
      </c>
      <c r="O1159" s="232">
        <f>+O1160</f>
        <v>0</v>
      </c>
      <c r="P1159" s="233">
        <f t="shared" si="367"/>
        <v>22096</v>
      </c>
      <c r="Q1159" s="174"/>
      <c r="R1159" s="173"/>
      <c r="S1159" s="158"/>
      <c r="T1159" s="158"/>
      <c r="U1159" s="158"/>
      <c r="V1159" s="158"/>
      <c r="W1159" s="158"/>
    </row>
    <row r="1160" spans="1:29" ht="14.1" customHeight="1" x14ac:dyDescent="0.25">
      <c r="A1160" s="50"/>
      <c r="B1160" s="45">
        <v>5521</v>
      </c>
      <c r="C1160" s="46" t="s">
        <v>315</v>
      </c>
      <c r="D1160" s="21">
        <v>18608</v>
      </c>
      <c r="E1160" s="160">
        <v>17754</v>
      </c>
      <c r="F1160" s="21"/>
      <c r="G1160" s="289"/>
      <c r="H1160" s="160">
        <f t="shared" si="360"/>
        <v>22096</v>
      </c>
      <c r="I1160" s="211">
        <v>4342</v>
      </c>
      <c r="J1160" s="161">
        <v>-4000</v>
      </c>
      <c r="K1160" s="161"/>
      <c r="L1160" s="161">
        <v>18096</v>
      </c>
      <c r="M1160" s="161">
        <v>13779.58</v>
      </c>
      <c r="N1160" s="378">
        <v>22096</v>
      </c>
      <c r="O1160" s="232"/>
      <c r="P1160" s="394">
        <f t="shared" si="367"/>
        <v>22096</v>
      </c>
      <c r="Q1160" s="174"/>
      <c r="R1160" s="173"/>
      <c r="S1160" s="158"/>
      <c r="T1160" s="158"/>
      <c r="U1160" s="158"/>
      <c r="V1160" s="158"/>
      <c r="W1160" s="158"/>
    </row>
    <row r="1161" spans="1:29" ht="14.1" customHeight="1" x14ac:dyDescent="0.25">
      <c r="A1161" s="199" t="s">
        <v>520</v>
      </c>
      <c r="B1161" s="70">
        <v>9602</v>
      </c>
      <c r="C1161" s="71" t="s">
        <v>521</v>
      </c>
      <c r="D1161" s="81">
        <f>+D1162+D1163</f>
        <v>98356</v>
      </c>
      <c r="E1161" s="81">
        <f>+E1162+E1163</f>
        <v>90500</v>
      </c>
      <c r="F1161" s="81">
        <f>+F1162+F1163</f>
        <v>0</v>
      </c>
      <c r="G1161" s="253"/>
      <c r="H1161" s="81">
        <f t="shared" si="360"/>
        <v>99500</v>
      </c>
      <c r="I1161" s="254">
        <f>+I1162+I1163</f>
        <v>9000</v>
      </c>
      <c r="J1161" s="77">
        <f>+J1162+J1163</f>
        <v>-6600</v>
      </c>
      <c r="K1161" s="77">
        <f t="shared" ref="K1161:M1161" si="369">+K1162+K1163</f>
        <v>0</v>
      </c>
      <c r="L1161" s="77">
        <f t="shared" si="369"/>
        <v>92900</v>
      </c>
      <c r="M1161" s="77">
        <f t="shared" si="369"/>
        <v>72097</v>
      </c>
      <c r="N1161" s="374">
        <f>+N1162+N1163</f>
        <v>99500</v>
      </c>
      <c r="O1161" s="80">
        <f>+O1162+O1163</f>
        <v>0</v>
      </c>
      <c r="P1161" s="80">
        <f>+O1161+N1161</f>
        <v>99500</v>
      </c>
      <c r="Q1161" s="174"/>
      <c r="R1161" s="173"/>
      <c r="S1161" s="158"/>
      <c r="T1161" s="158"/>
      <c r="U1161" s="158"/>
      <c r="V1161" s="158"/>
      <c r="W1161" s="158"/>
    </row>
    <row r="1162" spans="1:29" ht="14.1" customHeight="1" x14ac:dyDescent="0.25">
      <c r="A1162" s="50"/>
      <c r="B1162" s="51">
        <v>50</v>
      </c>
      <c r="C1162" s="52" t="s">
        <v>148</v>
      </c>
      <c r="D1162" s="19">
        <v>67523</v>
      </c>
      <c r="E1162" s="156">
        <v>63000</v>
      </c>
      <c r="F1162" s="21"/>
      <c r="G1162" s="289"/>
      <c r="H1162" s="160">
        <f t="shared" si="360"/>
        <v>72000</v>
      </c>
      <c r="I1162" s="211">
        <v>9000</v>
      </c>
      <c r="J1162" s="190">
        <v>-1000</v>
      </c>
      <c r="K1162" s="190"/>
      <c r="L1162" s="190">
        <v>71000</v>
      </c>
      <c r="M1162" s="190">
        <v>55799</v>
      </c>
      <c r="N1162" s="377">
        <v>72000</v>
      </c>
      <c r="O1162" s="228">
        <v>0</v>
      </c>
      <c r="P1162" s="227">
        <f t="shared" ref="P1162:P1176" si="370">+O1162+N1162</f>
        <v>72000</v>
      </c>
      <c r="Q1162" s="174"/>
      <c r="R1162" s="173"/>
      <c r="S1162" s="158"/>
      <c r="T1162" s="158"/>
      <c r="U1162" s="158"/>
      <c r="V1162" s="158"/>
      <c r="W1162" s="158"/>
    </row>
    <row r="1163" spans="1:29" ht="14.1" customHeight="1" x14ac:dyDescent="0.25">
      <c r="A1163" s="50"/>
      <c r="B1163" s="51">
        <v>55</v>
      </c>
      <c r="C1163" s="52" t="s">
        <v>514</v>
      </c>
      <c r="D1163" s="21">
        <f>+D1164+D1165+D1174+D1176</f>
        <v>30833</v>
      </c>
      <c r="E1163" s="156">
        <f>+E1165+E1174+E1176</f>
        <v>27500</v>
      </c>
      <c r="F1163" s="21">
        <f>+F1165+F1174+F1176</f>
        <v>0</v>
      </c>
      <c r="G1163" s="289"/>
      <c r="H1163" s="160">
        <f t="shared" si="360"/>
        <v>27500</v>
      </c>
      <c r="I1163" s="211">
        <f>+I1165+I1174+I1176</f>
        <v>0</v>
      </c>
      <c r="J1163" s="190">
        <f>+J1164+J1165+J1174+J1176</f>
        <v>-5600</v>
      </c>
      <c r="K1163" s="190"/>
      <c r="L1163" s="190">
        <f>+L1164+L1165+L1174+L1176</f>
        <v>21900</v>
      </c>
      <c r="M1163" s="190">
        <f>+M1164+M1165+M1174+M1175+M1176</f>
        <v>16298</v>
      </c>
      <c r="N1163" s="376">
        <f>+N1164+N1165+N1174+N1176</f>
        <v>27500</v>
      </c>
      <c r="O1163" s="227">
        <f>+O1164+O1165+O1174+O1176</f>
        <v>0</v>
      </c>
      <c r="P1163" s="227">
        <f t="shared" si="370"/>
        <v>27500</v>
      </c>
      <c r="Q1163" s="174"/>
      <c r="R1163" s="173"/>
      <c r="S1163" s="158"/>
      <c r="T1163" s="158"/>
      <c r="U1163" s="158"/>
      <c r="V1163" s="158"/>
      <c r="W1163" s="158"/>
    </row>
    <row r="1164" spans="1:29" s="9" customFormat="1" ht="14.1" customHeight="1" x14ac:dyDescent="0.25">
      <c r="A1164" s="44"/>
      <c r="B1164" s="45">
        <v>5500</v>
      </c>
      <c r="C1164" s="54" t="s">
        <v>162</v>
      </c>
      <c r="D1164" s="20">
        <v>4</v>
      </c>
      <c r="E1164" s="160"/>
      <c r="F1164" s="20"/>
      <c r="G1164" s="289"/>
      <c r="H1164" s="160"/>
      <c r="I1164" s="213"/>
      <c r="J1164" s="161"/>
      <c r="K1164" s="161"/>
      <c r="L1164" s="161"/>
      <c r="M1164" s="161">
        <v>7</v>
      </c>
      <c r="N1164" s="383"/>
      <c r="O1164" s="394"/>
      <c r="P1164" s="229">
        <f t="shared" si="370"/>
        <v>0</v>
      </c>
      <c r="Q1164" s="173"/>
      <c r="R1164" s="173"/>
      <c r="S1164" s="158"/>
      <c r="T1164" s="158"/>
      <c r="U1164" s="158"/>
      <c r="V1164" s="158"/>
      <c r="W1164" s="158"/>
      <c r="X1164" s="192"/>
      <c r="Y1164" s="192"/>
      <c r="Z1164" s="192"/>
      <c r="AA1164" s="192"/>
      <c r="AB1164" s="192"/>
      <c r="AC1164" s="192"/>
    </row>
    <row r="1165" spans="1:29" ht="14.1" customHeight="1" x14ac:dyDescent="0.25">
      <c r="A1165" s="50"/>
      <c r="B1165" s="45" t="s">
        <v>166</v>
      </c>
      <c r="C1165" s="46" t="s">
        <v>156</v>
      </c>
      <c r="D1165" s="20">
        <f t="shared" ref="D1165:E1165" si="371">SUM(D1166:D1173)</f>
        <v>28229</v>
      </c>
      <c r="E1165" s="160">
        <f t="shared" si="371"/>
        <v>23400</v>
      </c>
      <c r="F1165" s="20"/>
      <c r="G1165" s="289"/>
      <c r="H1165" s="160">
        <f t="shared" si="360"/>
        <v>23400</v>
      </c>
      <c r="I1165" s="213"/>
      <c r="J1165" s="161">
        <v>-1500</v>
      </c>
      <c r="K1165" s="161"/>
      <c r="L1165" s="161">
        <v>21900</v>
      </c>
      <c r="M1165" s="161">
        <f>+M1166+M1167+M1168+M1169+M1170+M1171+M1172+M1173</f>
        <v>15379</v>
      </c>
      <c r="N1165" s="384">
        <f>+N1166+N1167+N1168+N1169+N1170+N1171+N1172+N1173</f>
        <v>23400</v>
      </c>
      <c r="O1165" s="229"/>
      <c r="P1165" s="229">
        <f t="shared" si="370"/>
        <v>23400</v>
      </c>
      <c r="Q1165" s="174"/>
      <c r="R1165" s="173"/>
      <c r="S1165" s="158"/>
      <c r="T1165" s="158"/>
      <c r="U1165" s="158"/>
      <c r="V1165" s="158"/>
      <c r="W1165" s="158"/>
    </row>
    <row r="1166" spans="1:29" ht="14.1" customHeight="1" x14ac:dyDescent="0.25">
      <c r="A1166" s="50"/>
      <c r="B1166" s="117"/>
      <c r="C1166" s="106" t="s">
        <v>276</v>
      </c>
      <c r="D1166" s="107">
        <v>8494</v>
      </c>
      <c r="E1166" s="179">
        <v>15600</v>
      </c>
      <c r="F1166" s="20"/>
      <c r="G1166" s="289"/>
      <c r="H1166" s="160">
        <f t="shared" si="360"/>
        <v>15600</v>
      </c>
      <c r="I1166" s="213"/>
      <c r="J1166" s="161"/>
      <c r="K1166" s="161"/>
      <c r="L1166" s="161"/>
      <c r="M1166" s="161">
        <v>6704</v>
      </c>
      <c r="N1166" s="378">
        <v>15600</v>
      </c>
      <c r="O1166" s="232"/>
      <c r="P1166" s="229">
        <f t="shared" si="370"/>
        <v>15600</v>
      </c>
      <c r="Q1166" s="174"/>
      <c r="R1166" s="173"/>
      <c r="S1166" s="158"/>
      <c r="T1166" s="158"/>
      <c r="U1166" s="158"/>
      <c r="V1166" s="158"/>
      <c r="W1166" s="158"/>
    </row>
    <row r="1167" spans="1:29" ht="14.1" customHeight="1" x14ac:dyDescent="0.3">
      <c r="A1167" s="50"/>
      <c r="B1167" s="117"/>
      <c r="C1167" s="106" t="s">
        <v>277</v>
      </c>
      <c r="D1167" s="107">
        <v>5198</v>
      </c>
      <c r="E1167" s="179">
        <v>4500</v>
      </c>
      <c r="F1167" s="20"/>
      <c r="G1167" s="289"/>
      <c r="H1167" s="160">
        <f t="shared" si="360"/>
        <v>4500</v>
      </c>
      <c r="I1167" s="213"/>
      <c r="J1167" s="161"/>
      <c r="K1167" s="161"/>
      <c r="L1167" s="161"/>
      <c r="M1167" s="210">
        <v>3552</v>
      </c>
      <c r="N1167" s="381">
        <v>4500</v>
      </c>
      <c r="O1167" s="393"/>
      <c r="P1167" s="246">
        <f t="shared" si="370"/>
        <v>4500</v>
      </c>
      <c r="Q1167" s="174"/>
      <c r="R1167" s="173"/>
      <c r="S1167" s="158"/>
      <c r="T1167" s="158"/>
      <c r="U1167" s="158"/>
      <c r="V1167" s="158"/>
      <c r="W1167" s="158"/>
    </row>
    <row r="1168" spans="1:29" ht="14.1" customHeight="1" x14ac:dyDescent="0.3">
      <c r="A1168" s="50"/>
      <c r="B1168" s="117"/>
      <c r="C1168" s="106" t="s">
        <v>278</v>
      </c>
      <c r="D1168" s="107">
        <v>1547</v>
      </c>
      <c r="E1168" s="179">
        <v>2000</v>
      </c>
      <c r="F1168" s="20"/>
      <c r="G1168" s="289"/>
      <c r="H1168" s="160">
        <f t="shared" si="360"/>
        <v>2000</v>
      </c>
      <c r="I1168" s="213"/>
      <c r="J1168" s="161"/>
      <c r="K1168" s="161"/>
      <c r="L1168" s="161"/>
      <c r="M1168" s="210">
        <v>1630</v>
      </c>
      <c r="N1168" s="381">
        <v>2000</v>
      </c>
      <c r="O1168" s="393"/>
      <c r="P1168" s="246">
        <f t="shared" si="370"/>
        <v>2000</v>
      </c>
      <c r="Q1168" s="174"/>
      <c r="R1168" s="173"/>
      <c r="S1168" s="158"/>
      <c r="T1168" s="158"/>
      <c r="U1168" s="158"/>
      <c r="V1168" s="158"/>
      <c r="W1168" s="158"/>
    </row>
    <row r="1169" spans="1:23" ht="14.1" customHeight="1" x14ac:dyDescent="0.3">
      <c r="A1169" s="50"/>
      <c r="B1169" s="117"/>
      <c r="C1169" s="106" t="s">
        <v>522</v>
      </c>
      <c r="D1169" s="107">
        <v>3241</v>
      </c>
      <c r="E1169" s="179"/>
      <c r="F1169" s="20"/>
      <c r="G1169" s="289"/>
      <c r="H1169" s="160">
        <f t="shared" si="360"/>
        <v>0</v>
      </c>
      <c r="I1169" s="213"/>
      <c r="J1169" s="161"/>
      <c r="K1169" s="161"/>
      <c r="L1169" s="161"/>
      <c r="M1169" s="210">
        <v>2265</v>
      </c>
      <c r="N1169" s="381"/>
      <c r="O1169" s="393"/>
      <c r="P1169" s="246">
        <f t="shared" si="370"/>
        <v>0</v>
      </c>
      <c r="Q1169" s="174"/>
      <c r="R1169" s="173"/>
      <c r="S1169" s="158"/>
      <c r="T1169" s="158"/>
      <c r="U1169" s="158"/>
      <c r="V1169" s="158"/>
      <c r="W1169" s="158"/>
    </row>
    <row r="1170" spans="1:23" ht="14.1" customHeight="1" x14ac:dyDescent="0.3">
      <c r="A1170" s="50"/>
      <c r="B1170" s="117"/>
      <c r="C1170" s="106" t="s">
        <v>280</v>
      </c>
      <c r="D1170" s="107">
        <v>366</v>
      </c>
      <c r="E1170" s="179">
        <v>500</v>
      </c>
      <c r="F1170" s="20"/>
      <c r="G1170" s="289"/>
      <c r="H1170" s="160">
        <f t="shared" si="360"/>
        <v>500</v>
      </c>
      <c r="I1170" s="213"/>
      <c r="J1170" s="161"/>
      <c r="K1170" s="161"/>
      <c r="L1170" s="161"/>
      <c r="M1170" s="210">
        <v>230</v>
      </c>
      <c r="N1170" s="381">
        <v>500</v>
      </c>
      <c r="O1170" s="393"/>
      <c r="P1170" s="246">
        <f t="shared" si="370"/>
        <v>500</v>
      </c>
      <c r="Q1170" s="174"/>
      <c r="R1170" s="173"/>
      <c r="S1170" s="158"/>
      <c r="T1170" s="158"/>
      <c r="U1170" s="158"/>
      <c r="V1170" s="158"/>
      <c r="W1170" s="158"/>
    </row>
    <row r="1171" spans="1:23" ht="14.1" customHeight="1" x14ac:dyDescent="0.3">
      <c r="A1171" s="50"/>
      <c r="B1171" s="117"/>
      <c r="C1171" s="106" t="s">
        <v>281</v>
      </c>
      <c r="D1171" s="107">
        <v>988</v>
      </c>
      <c r="E1171" s="179">
        <v>600</v>
      </c>
      <c r="F1171" s="20"/>
      <c r="G1171" s="289"/>
      <c r="H1171" s="160">
        <f t="shared" si="360"/>
        <v>600</v>
      </c>
      <c r="I1171" s="213"/>
      <c r="J1171" s="161"/>
      <c r="K1171" s="161"/>
      <c r="L1171" s="161"/>
      <c r="M1171" s="210">
        <v>825</v>
      </c>
      <c r="N1171" s="381">
        <v>600</v>
      </c>
      <c r="O1171" s="393"/>
      <c r="P1171" s="246">
        <f t="shared" si="370"/>
        <v>600</v>
      </c>
      <c r="Q1171" s="174"/>
      <c r="R1171" s="173"/>
      <c r="S1171" s="158"/>
      <c r="T1171" s="158"/>
      <c r="U1171" s="158"/>
      <c r="V1171" s="158"/>
      <c r="W1171" s="158"/>
    </row>
    <row r="1172" spans="1:23" ht="14.1" customHeight="1" x14ac:dyDescent="0.3">
      <c r="A1172" s="50"/>
      <c r="B1172" s="117"/>
      <c r="C1172" s="106" t="s">
        <v>523</v>
      </c>
      <c r="D1172" s="107">
        <v>8064</v>
      </c>
      <c r="E1172" s="179"/>
      <c r="F1172" s="20"/>
      <c r="G1172" s="289"/>
      <c r="H1172" s="160">
        <f t="shared" si="360"/>
        <v>0</v>
      </c>
      <c r="I1172" s="213"/>
      <c r="J1172" s="161"/>
      <c r="K1172" s="161"/>
      <c r="L1172" s="161"/>
      <c r="M1172" s="210"/>
      <c r="N1172" s="381"/>
      <c r="O1172" s="393"/>
      <c r="P1172" s="246">
        <f t="shared" si="370"/>
        <v>0</v>
      </c>
      <c r="Q1172" s="174"/>
      <c r="R1172" s="173"/>
      <c r="S1172" s="158"/>
      <c r="T1172" s="158"/>
      <c r="U1172" s="158"/>
      <c r="V1172" s="158"/>
      <c r="W1172" s="158"/>
    </row>
    <row r="1173" spans="1:23" ht="14.1" customHeight="1" x14ac:dyDescent="0.3">
      <c r="A1173" s="50"/>
      <c r="B1173" s="117"/>
      <c r="C1173" s="106" t="s">
        <v>284</v>
      </c>
      <c r="D1173" s="107">
        <v>331</v>
      </c>
      <c r="E1173" s="179">
        <v>200</v>
      </c>
      <c r="F1173" s="20"/>
      <c r="G1173" s="289"/>
      <c r="H1173" s="160">
        <f t="shared" si="360"/>
        <v>200</v>
      </c>
      <c r="I1173" s="213"/>
      <c r="J1173" s="161"/>
      <c r="K1173" s="161"/>
      <c r="L1173" s="161"/>
      <c r="M1173" s="210">
        <v>173</v>
      </c>
      <c r="N1173" s="381">
        <v>200</v>
      </c>
      <c r="O1173" s="393"/>
      <c r="P1173" s="246">
        <f t="shared" si="370"/>
        <v>200</v>
      </c>
      <c r="Q1173" s="174"/>
      <c r="R1173" s="173"/>
      <c r="S1173" s="158"/>
      <c r="T1173" s="158"/>
      <c r="U1173" s="158"/>
      <c r="V1173" s="158"/>
      <c r="W1173" s="158"/>
    </row>
    <row r="1174" spans="1:23" ht="14.1" customHeight="1" x14ac:dyDescent="0.25">
      <c r="A1174" s="50"/>
      <c r="B1174" s="45">
        <v>5515</v>
      </c>
      <c r="C1174" s="46" t="s">
        <v>180</v>
      </c>
      <c r="D1174" s="20">
        <v>2600</v>
      </c>
      <c r="E1174" s="160">
        <v>3000</v>
      </c>
      <c r="F1174" s="20"/>
      <c r="G1174" s="289"/>
      <c r="H1174" s="160">
        <f t="shared" si="360"/>
        <v>3000</v>
      </c>
      <c r="I1174" s="213"/>
      <c r="J1174" s="161">
        <v>-3000</v>
      </c>
      <c r="K1174" s="161"/>
      <c r="L1174" s="161"/>
      <c r="M1174" s="161">
        <v>124</v>
      </c>
      <c r="N1174" s="378">
        <v>3000</v>
      </c>
      <c r="O1174" s="232"/>
      <c r="P1174" s="229">
        <f t="shared" si="370"/>
        <v>3000</v>
      </c>
      <c r="Q1174" s="174"/>
      <c r="R1174" s="173"/>
      <c r="S1174" s="158"/>
      <c r="T1174" s="158"/>
      <c r="U1174" s="158"/>
      <c r="V1174" s="158"/>
      <c r="W1174" s="158"/>
    </row>
    <row r="1175" spans="1:23" ht="14.1" customHeight="1" x14ac:dyDescent="0.25">
      <c r="A1175" s="50"/>
      <c r="B1175" s="45">
        <v>5516</v>
      </c>
      <c r="C1175" s="46" t="s">
        <v>524</v>
      </c>
      <c r="D1175" s="20"/>
      <c r="E1175" s="160"/>
      <c r="F1175" s="20"/>
      <c r="G1175" s="289"/>
      <c r="H1175" s="160"/>
      <c r="I1175" s="213"/>
      <c r="J1175" s="161"/>
      <c r="K1175" s="161"/>
      <c r="L1175" s="161"/>
      <c r="M1175" s="161">
        <v>788</v>
      </c>
      <c r="N1175" s="378"/>
      <c r="O1175" s="232"/>
      <c r="P1175" s="229">
        <f t="shared" si="370"/>
        <v>0</v>
      </c>
      <c r="Q1175" s="174"/>
      <c r="R1175" s="173"/>
      <c r="S1175" s="158"/>
      <c r="T1175" s="158"/>
      <c r="U1175" s="158"/>
      <c r="V1175" s="158"/>
      <c r="W1175" s="158"/>
    </row>
    <row r="1176" spans="1:23" ht="14.1" customHeight="1" x14ac:dyDescent="0.25">
      <c r="A1176" s="50"/>
      <c r="B1176" s="45">
        <v>5540</v>
      </c>
      <c r="C1176" s="54" t="s">
        <v>159</v>
      </c>
      <c r="D1176" s="55"/>
      <c r="E1176" s="160">
        <v>1100</v>
      </c>
      <c r="F1176" s="20"/>
      <c r="G1176" s="289"/>
      <c r="H1176" s="160">
        <f t="shared" si="360"/>
        <v>1100</v>
      </c>
      <c r="I1176" s="213"/>
      <c r="J1176" s="161">
        <v>-1100</v>
      </c>
      <c r="K1176" s="161"/>
      <c r="L1176" s="161"/>
      <c r="M1176" s="161"/>
      <c r="N1176" s="378">
        <v>1100</v>
      </c>
      <c r="O1176" s="232"/>
      <c r="P1176" s="229">
        <f t="shared" si="370"/>
        <v>1100</v>
      </c>
      <c r="Q1176" s="174"/>
      <c r="R1176" s="173"/>
      <c r="S1176" s="158"/>
      <c r="T1176" s="158"/>
      <c r="U1176" s="158"/>
      <c r="V1176" s="158"/>
      <c r="W1176" s="158"/>
    </row>
    <row r="1177" spans="1:23" ht="14.1" customHeight="1" x14ac:dyDescent="0.25">
      <c r="A1177" s="84" t="s">
        <v>525</v>
      </c>
      <c r="B1177" s="70"/>
      <c r="C1177" s="71" t="s">
        <v>526</v>
      </c>
      <c r="D1177" s="81">
        <f>+D1178</f>
        <v>802</v>
      </c>
      <c r="E1177" s="81">
        <f>+E1178</f>
        <v>1500</v>
      </c>
      <c r="F1177" s="81">
        <f>+F1178</f>
        <v>0</v>
      </c>
      <c r="G1177" s="219"/>
      <c r="H1177" s="81">
        <f t="shared" si="360"/>
        <v>1500</v>
      </c>
      <c r="I1177" s="254">
        <f>+I1178</f>
        <v>0</v>
      </c>
      <c r="J1177" s="77">
        <f>+J1178</f>
        <v>0</v>
      </c>
      <c r="K1177" s="77">
        <f t="shared" ref="K1177:M1177" si="372">+K1178</f>
        <v>0</v>
      </c>
      <c r="L1177" s="77">
        <f t="shared" si="372"/>
        <v>1500</v>
      </c>
      <c r="M1177" s="77">
        <f t="shared" si="372"/>
        <v>960</v>
      </c>
      <c r="N1177" s="379">
        <f>+N1178</f>
        <v>1500</v>
      </c>
      <c r="O1177" s="231">
        <f>+O1178</f>
        <v>0</v>
      </c>
      <c r="P1177" s="231">
        <f>+P1178</f>
        <v>1500</v>
      </c>
      <c r="Q1177" s="174"/>
      <c r="R1177" s="173"/>
      <c r="S1177" s="158"/>
      <c r="T1177" s="158"/>
      <c r="U1177" s="158"/>
      <c r="V1177" s="158"/>
      <c r="W1177" s="158"/>
    </row>
    <row r="1178" spans="1:23" ht="14.1" customHeight="1" x14ac:dyDescent="0.25">
      <c r="A1178" s="50"/>
      <c r="B1178" s="167">
        <v>4521</v>
      </c>
      <c r="C1178" s="46" t="s">
        <v>527</v>
      </c>
      <c r="D1178" s="20">
        <v>802</v>
      </c>
      <c r="E1178" s="160">
        <v>1500</v>
      </c>
      <c r="F1178" s="20"/>
      <c r="G1178" s="289"/>
      <c r="H1178" s="160">
        <f t="shared" si="360"/>
        <v>1500</v>
      </c>
      <c r="I1178" s="213"/>
      <c r="J1178" s="161"/>
      <c r="K1178" s="161"/>
      <c r="L1178" s="161">
        <v>1500</v>
      </c>
      <c r="M1178" s="161">
        <v>960</v>
      </c>
      <c r="N1178" s="378">
        <v>1500</v>
      </c>
      <c r="O1178" s="232">
        <v>0</v>
      </c>
      <c r="P1178" s="232">
        <v>1500</v>
      </c>
      <c r="Q1178" s="174"/>
      <c r="R1178" s="173"/>
      <c r="S1178" s="158"/>
      <c r="T1178" s="158"/>
      <c r="U1178" s="158"/>
      <c r="V1178" s="158"/>
      <c r="W1178" s="158"/>
    </row>
    <row r="1179" spans="1:23" ht="14.1" customHeight="1" x14ac:dyDescent="0.25">
      <c r="A1179" s="69" t="s">
        <v>528</v>
      </c>
      <c r="B1179" s="70">
        <v>9602</v>
      </c>
      <c r="C1179" s="71" t="s">
        <v>529</v>
      </c>
      <c r="D1179" s="81">
        <f>+D1180+D1181</f>
        <v>35217</v>
      </c>
      <c r="E1179" s="81">
        <f>+E1180+E1181</f>
        <v>36190</v>
      </c>
      <c r="F1179" s="81">
        <f>+F1180+F1181</f>
        <v>0</v>
      </c>
      <c r="G1179" s="219"/>
      <c r="H1179" s="81">
        <f t="shared" si="360"/>
        <v>40582</v>
      </c>
      <c r="I1179" s="254">
        <f>+I1180+I1181</f>
        <v>4392</v>
      </c>
      <c r="J1179" s="77">
        <f>+J1180+J1181</f>
        <v>-6000</v>
      </c>
      <c r="K1179" s="77">
        <f t="shared" ref="K1179:M1179" si="373">+K1180+K1181</f>
        <v>0</v>
      </c>
      <c r="L1179" s="77">
        <f t="shared" si="373"/>
        <v>34582</v>
      </c>
      <c r="M1179" s="77">
        <f t="shared" si="373"/>
        <v>27641</v>
      </c>
      <c r="N1179" s="379">
        <f>+N1180+N1181</f>
        <v>40682</v>
      </c>
      <c r="O1179" s="231">
        <f>+O1180+O1181</f>
        <v>0</v>
      </c>
      <c r="P1179" s="231">
        <f>+O1179+N1179</f>
        <v>40682</v>
      </c>
      <c r="Q1179" s="174"/>
      <c r="R1179" s="173"/>
      <c r="S1179" s="158"/>
      <c r="T1179" s="158"/>
      <c r="U1179" s="158"/>
      <c r="V1179" s="158"/>
      <c r="W1179" s="158"/>
    </row>
    <row r="1180" spans="1:23" ht="14.1" customHeight="1" x14ac:dyDescent="0.25">
      <c r="A1180" s="50"/>
      <c r="B1180" s="51">
        <v>50</v>
      </c>
      <c r="C1180" s="52" t="s">
        <v>148</v>
      </c>
      <c r="D1180" s="19">
        <v>33832</v>
      </c>
      <c r="E1180" s="156">
        <v>33340</v>
      </c>
      <c r="F1180" s="21"/>
      <c r="G1180" s="289"/>
      <c r="H1180" s="160">
        <f t="shared" si="360"/>
        <v>37732</v>
      </c>
      <c r="I1180" s="211">
        <v>4392</v>
      </c>
      <c r="J1180" s="190">
        <v>-6000</v>
      </c>
      <c r="K1180" s="190"/>
      <c r="L1180" s="190">
        <v>31732</v>
      </c>
      <c r="M1180" s="190">
        <v>27132</v>
      </c>
      <c r="N1180" s="377">
        <v>37732</v>
      </c>
      <c r="O1180" s="228">
        <v>0</v>
      </c>
      <c r="P1180" s="233">
        <f t="shared" ref="P1180:P1190" si="374">+O1180+N1180</f>
        <v>37732</v>
      </c>
      <c r="Q1180" s="174"/>
      <c r="R1180" s="173"/>
      <c r="S1180" s="158"/>
      <c r="T1180" s="158"/>
      <c r="U1180" s="158"/>
      <c r="V1180" s="158"/>
      <c r="W1180" s="158"/>
    </row>
    <row r="1181" spans="1:23" ht="14.1" customHeight="1" x14ac:dyDescent="0.25">
      <c r="A1181" s="50"/>
      <c r="B1181" s="51">
        <v>55</v>
      </c>
      <c r="C1181" s="52" t="s">
        <v>150</v>
      </c>
      <c r="D1181" s="21">
        <f>SUM(D1182:D1190)</f>
        <v>1385</v>
      </c>
      <c r="E1181" s="156">
        <f>SUM(E1182:E1190)</f>
        <v>2850</v>
      </c>
      <c r="F1181" s="21">
        <f>SUM(F1182:F1190)</f>
        <v>0</v>
      </c>
      <c r="G1181" s="289"/>
      <c r="H1181" s="160">
        <f t="shared" si="360"/>
        <v>2850</v>
      </c>
      <c r="I1181" s="211">
        <f>SUM(I1182:I1190)</f>
        <v>0</v>
      </c>
      <c r="J1181" s="190">
        <f>SUM(J1182:J1190)</f>
        <v>0</v>
      </c>
      <c r="K1181" s="190">
        <f t="shared" ref="K1181:M1181" si="375">SUM(K1182:K1190)</f>
        <v>0</v>
      </c>
      <c r="L1181" s="190">
        <f t="shared" si="375"/>
        <v>2850</v>
      </c>
      <c r="M1181" s="190">
        <f t="shared" si="375"/>
        <v>509</v>
      </c>
      <c r="N1181" s="377">
        <f>+N1182+N1183+N1184+N1185+N1186+N1187+N1188+N1189+N1190</f>
        <v>2950</v>
      </c>
      <c r="O1181" s="228">
        <f>+O1182+O1183+O1184+O1185+O1186+O1187+O1188+O1189+O1190</f>
        <v>0</v>
      </c>
      <c r="P1181" s="233">
        <f t="shared" si="374"/>
        <v>2950</v>
      </c>
      <c r="Q1181" s="174"/>
      <c r="S1181" s="158"/>
      <c r="T1181" s="158"/>
      <c r="U1181" s="158"/>
      <c r="V1181" s="158"/>
      <c r="W1181" s="158"/>
    </row>
    <row r="1182" spans="1:23" ht="14.1" customHeight="1" x14ac:dyDescent="0.25">
      <c r="A1182" s="50"/>
      <c r="B1182" s="45">
        <v>5500</v>
      </c>
      <c r="C1182" s="54" t="s">
        <v>162</v>
      </c>
      <c r="D1182" s="20"/>
      <c r="E1182" s="160"/>
      <c r="F1182" s="20"/>
      <c r="G1182" s="289"/>
      <c r="H1182" s="160">
        <f t="shared" si="360"/>
        <v>0</v>
      </c>
      <c r="I1182" s="213"/>
      <c r="J1182" s="161"/>
      <c r="K1182" s="161"/>
      <c r="L1182" s="161"/>
      <c r="M1182" s="161"/>
      <c r="N1182" s="378">
        <v>0</v>
      </c>
      <c r="O1182" s="232"/>
      <c r="P1182" s="394">
        <f t="shared" si="374"/>
        <v>0</v>
      </c>
      <c r="Q1182" s="174"/>
      <c r="S1182" s="158"/>
      <c r="T1182" s="158"/>
      <c r="U1182" s="158"/>
      <c r="V1182" s="158"/>
      <c r="W1182" s="158"/>
    </row>
    <row r="1183" spans="1:23" ht="14.1" customHeight="1" x14ac:dyDescent="0.25">
      <c r="A1183" s="50"/>
      <c r="B1183" s="45">
        <v>5504</v>
      </c>
      <c r="C1183" s="46" t="s">
        <v>306</v>
      </c>
      <c r="D1183" s="20"/>
      <c r="E1183" s="160">
        <v>300</v>
      </c>
      <c r="F1183" s="20"/>
      <c r="G1183" s="289"/>
      <c r="H1183" s="160">
        <f t="shared" si="360"/>
        <v>300</v>
      </c>
      <c r="I1183" s="213"/>
      <c r="J1183" s="161"/>
      <c r="K1183" s="161"/>
      <c r="L1183" s="161">
        <v>300</v>
      </c>
      <c r="M1183" s="161"/>
      <c r="N1183" s="378">
        <v>300</v>
      </c>
      <c r="O1183" s="232"/>
      <c r="P1183" s="394">
        <f t="shared" si="374"/>
        <v>300</v>
      </c>
      <c r="Q1183" s="174"/>
      <c r="R1183" s="173"/>
      <c r="S1183" s="158"/>
      <c r="T1183" s="158"/>
      <c r="U1183" s="158"/>
      <c r="V1183" s="158"/>
      <c r="W1183" s="158"/>
    </row>
    <row r="1184" spans="1:23" ht="14.1" customHeight="1" x14ac:dyDescent="0.25">
      <c r="A1184" s="50"/>
      <c r="B1184" s="45">
        <v>5511</v>
      </c>
      <c r="C1184" s="46" t="s">
        <v>156</v>
      </c>
      <c r="D1184" s="20">
        <v>212</v>
      </c>
      <c r="E1184" s="160"/>
      <c r="F1184" s="20"/>
      <c r="G1184" s="289"/>
      <c r="H1184" s="160">
        <f t="shared" si="360"/>
        <v>0</v>
      </c>
      <c r="I1184" s="213"/>
      <c r="J1184" s="161"/>
      <c r="K1184" s="161"/>
      <c r="L1184" s="161"/>
      <c r="M1184" s="161">
        <v>40</v>
      </c>
      <c r="N1184" s="378">
        <v>0</v>
      </c>
      <c r="O1184" s="232"/>
      <c r="P1184" s="394">
        <f t="shared" si="374"/>
        <v>0</v>
      </c>
      <c r="Q1184" s="174"/>
      <c r="R1184" s="173"/>
      <c r="S1184" s="158"/>
      <c r="T1184" s="158"/>
      <c r="U1184" s="158"/>
      <c r="V1184" s="158"/>
      <c r="W1184" s="158"/>
    </row>
    <row r="1185" spans="1:29" ht="14.1" customHeight="1" x14ac:dyDescent="0.25">
      <c r="A1185" s="50"/>
      <c r="B1185" s="45">
        <v>5513</v>
      </c>
      <c r="C1185" s="46" t="s">
        <v>490</v>
      </c>
      <c r="D1185" s="20"/>
      <c r="E1185" s="160">
        <v>100</v>
      </c>
      <c r="F1185" s="20"/>
      <c r="G1185" s="289"/>
      <c r="H1185" s="160">
        <f t="shared" si="360"/>
        <v>100</v>
      </c>
      <c r="I1185" s="213"/>
      <c r="J1185" s="161"/>
      <c r="K1185" s="161"/>
      <c r="L1185" s="161">
        <v>100</v>
      </c>
      <c r="M1185" s="161"/>
      <c r="N1185" s="378">
        <v>100</v>
      </c>
      <c r="O1185" s="232"/>
      <c r="P1185" s="394">
        <f t="shared" si="374"/>
        <v>100</v>
      </c>
      <c r="Q1185" s="174"/>
      <c r="R1185" s="173"/>
      <c r="S1185" s="158"/>
      <c r="T1185" s="158"/>
      <c r="U1185" s="158"/>
      <c r="V1185" s="158"/>
      <c r="W1185" s="158"/>
    </row>
    <row r="1186" spans="1:29" ht="14.1" customHeight="1" x14ac:dyDescent="0.25">
      <c r="A1186" s="50"/>
      <c r="B1186" s="45">
        <v>5515</v>
      </c>
      <c r="C1186" s="46" t="s">
        <v>180</v>
      </c>
      <c r="D1186" s="20">
        <v>968</v>
      </c>
      <c r="E1186" s="160">
        <v>2000</v>
      </c>
      <c r="F1186" s="20"/>
      <c r="G1186" s="289"/>
      <c r="H1186" s="160">
        <f t="shared" si="360"/>
        <v>2000</v>
      </c>
      <c r="I1186" s="213"/>
      <c r="J1186" s="161"/>
      <c r="K1186" s="161"/>
      <c r="L1186" s="161">
        <v>2000</v>
      </c>
      <c r="M1186" s="161">
        <v>102</v>
      </c>
      <c r="N1186" s="378">
        <v>2100</v>
      </c>
      <c r="O1186" s="232"/>
      <c r="P1186" s="394">
        <f t="shared" si="374"/>
        <v>2100</v>
      </c>
      <c r="Q1186" s="174"/>
      <c r="R1186" s="173"/>
      <c r="S1186" s="158"/>
      <c r="T1186" s="158"/>
      <c r="U1186" s="158"/>
      <c r="V1186" s="158"/>
      <c r="W1186" s="158"/>
    </row>
    <row r="1187" spans="1:29" ht="14.1" customHeight="1" x14ac:dyDescent="0.25">
      <c r="A1187" s="50"/>
      <c r="B1187" s="25">
        <v>5522</v>
      </c>
      <c r="C1187" s="46" t="s">
        <v>184</v>
      </c>
      <c r="D1187" s="20">
        <v>28</v>
      </c>
      <c r="E1187" s="160"/>
      <c r="F1187" s="20"/>
      <c r="G1187" s="289"/>
      <c r="H1187" s="160">
        <f t="shared" si="360"/>
        <v>0</v>
      </c>
      <c r="I1187" s="213"/>
      <c r="J1187" s="161"/>
      <c r="K1187" s="161"/>
      <c r="L1187" s="161"/>
      <c r="M1187" s="161"/>
      <c r="N1187" s="378">
        <v>0</v>
      </c>
      <c r="O1187" s="232"/>
      <c r="P1187" s="394">
        <f t="shared" si="374"/>
        <v>0</v>
      </c>
      <c r="Q1187" s="174"/>
      <c r="R1187" s="173"/>
      <c r="S1187" s="158"/>
      <c r="T1187" s="158"/>
      <c r="U1187" s="158"/>
      <c r="V1187" s="158"/>
      <c r="W1187" s="158"/>
    </row>
    <row r="1188" spans="1:29" ht="14.1" customHeight="1" x14ac:dyDescent="0.25">
      <c r="A1188" s="50"/>
      <c r="B1188" s="45">
        <v>5524</v>
      </c>
      <c r="C1188" s="46" t="s">
        <v>293</v>
      </c>
      <c r="D1188" s="20"/>
      <c r="E1188" s="160">
        <v>100</v>
      </c>
      <c r="F1188" s="20"/>
      <c r="G1188" s="289"/>
      <c r="H1188" s="160">
        <f t="shared" si="360"/>
        <v>100</v>
      </c>
      <c r="I1188" s="213"/>
      <c r="J1188" s="161"/>
      <c r="K1188" s="161"/>
      <c r="L1188" s="161">
        <v>100</v>
      </c>
      <c r="M1188" s="161">
        <v>258</v>
      </c>
      <c r="N1188" s="378">
        <v>100</v>
      </c>
      <c r="O1188" s="232"/>
      <c r="P1188" s="394">
        <f t="shared" si="374"/>
        <v>100</v>
      </c>
      <c r="Q1188" s="174"/>
      <c r="R1188" s="173"/>
      <c r="S1188" s="158"/>
      <c r="T1188" s="158"/>
      <c r="U1188" s="158"/>
      <c r="V1188" s="158"/>
      <c r="W1188" s="158"/>
    </row>
    <row r="1189" spans="1:29" ht="14.1" customHeight="1" x14ac:dyDescent="0.25">
      <c r="A1189" s="50"/>
      <c r="B1189" s="45">
        <v>5525</v>
      </c>
      <c r="C1189" s="46" t="s">
        <v>186</v>
      </c>
      <c r="D1189" s="20">
        <v>177</v>
      </c>
      <c r="E1189" s="160">
        <v>250</v>
      </c>
      <c r="F1189" s="20"/>
      <c r="G1189" s="289"/>
      <c r="H1189" s="160">
        <f t="shared" si="360"/>
        <v>250</v>
      </c>
      <c r="I1189" s="213"/>
      <c r="J1189" s="161"/>
      <c r="K1189" s="161"/>
      <c r="L1189" s="161">
        <v>250</v>
      </c>
      <c r="M1189" s="161">
        <v>109</v>
      </c>
      <c r="N1189" s="378">
        <v>250</v>
      </c>
      <c r="O1189" s="232"/>
      <c r="P1189" s="394">
        <f t="shared" si="374"/>
        <v>250</v>
      </c>
      <c r="Q1189" s="174"/>
      <c r="R1189" s="352"/>
      <c r="S1189" s="158"/>
      <c r="T1189" s="158"/>
      <c r="U1189" s="158"/>
      <c r="V1189" s="158"/>
      <c r="W1189" s="158"/>
    </row>
    <row r="1190" spans="1:29" ht="14.1" customHeight="1" x14ac:dyDescent="0.25">
      <c r="A1190" s="50"/>
      <c r="B1190" s="45">
        <v>5540</v>
      </c>
      <c r="C1190" s="46" t="s">
        <v>159</v>
      </c>
      <c r="D1190" s="20"/>
      <c r="E1190" s="160">
        <v>100</v>
      </c>
      <c r="F1190" s="20"/>
      <c r="G1190" s="289"/>
      <c r="H1190" s="160">
        <f t="shared" si="360"/>
        <v>100</v>
      </c>
      <c r="I1190" s="213"/>
      <c r="J1190" s="161"/>
      <c r="K1190" s="161"/>
      <c r="L1190" s="161">
        <v>100</v>
      </c>
      <c r="M1190" s="161"/>
      <c r="N1190" s="383">
        <v>100</v>
      </c>
      <c r="O1190" s="394"/>
      <c r="P1190" s="394">
        <f t="shared" si="374"/>
        <v>100</v>
      </c>
      <c r="Q1190" s="174"/>
      <c r="R1190" s="173"/>
      <c r="S1190" s="158"/>
      <c r="T1190" s="158"/>
      <c r="U1190" s="158"/>
      <c r="V1190" s="158"/>
      <c r="W1190" s="158"/>
    </row>
    <row r="1191" spans="1:29" ht="14.1" customHeight="1" x14ac:dyDescent="0.25">
      <c r="A1191" s="39" t="s">
        <v>530</v>
      </c>
      <c r="B1191" s="40">
        <v>10</v>
      </c>
      <c r="C1191" s="41" t="s">
        <v>531</v>
      </c>
      <c r="D1191" s="49">
        <f>+D1192+D1208+D1227+D1236+D1238+D1257+D1262+D1263+D1266+D1268+D1277+D1280</f>
        <v>1045251</v>
      </c>
      <c r="E1191" s="49">
        <f>+E1192+E1208+E1227+E1236+E1238+E1257+E1262+E1263+E1266+E1268+E1277+E1280</f>
        <v>1258137</v>
      </c>
      <c r="F1191" s="49">
        <f>+F1192+F1208+F1227+F1236+F1238+F1257+F1262+F1263+F1266+F1268+F1277+F1280</f>
        <v>0</v>
      </c>
      <c r="G1191" s="329"/>
      <c r="H1191" s="49">
        <f t="shared" si="360"/>
        <v>1267177</v>
      </c>
      <c r="I1191" s="293">
        <f>+I1192+I1208+I1227+I1236+I1238+I1257+I1262+I1263+I1266+I1268+I1277+I1280</f>
        <v>9040</v>
      </c>
      <c r="J1191" s="42">
        <f>+J1192+J1208+J1227+J1236+J1238+J1257+J1262+J1263+J1266+J1268+J1277+J1280</f>
        <v>61350</v>
      </c>
      <c r="K1191" s="42">
        <f>+K1192+K1208+K1227+K1236+K1238+K1257+K1262+K1263+K1266+K1268+K1277+K1280</f>
        <v>41619</v>
      </c>
      <c r="L1191" s="42">
        <f>+L1192+L1208+L1227+L1236+L1238+L1257+L1262+L1263+L1266+L1268+L1277+L1280</f>
        <v>1370146</v>
      </c>
      <c r="M1191" s="42">
        <f t="shared" ref="M1191" si="376">+M1192+M1208+M1227+M1236+M1238+M1257+M1262+M1263+M1266+M1268+M1277+M1280</f>
        <v>1109252.42</v>
      </c>
      <c r="N1191" s="380">
        <f>+N1192+N1208+N1227+N1236+N1257+N1262+N1266+N1268+N1277+N1280</f>
        <v>1178203</v>
      </c>
      <c r="O1191" s="380">
        <f>+O1192+O1208+O1227+O1236+O1257+O1262+O1266+O1268+O1277+O1279+O1280</f>
        <v>19469</v>
      </c>
      <c r="P1191" s="380">
        <f>+P1192+P1208+P1227+P1236+P1257+P1262+P1266+P1268+P1277+P1279+P1280</f>
        <v>1197672</v>
      </c>
      <c r="Q1191" s="440"/>
      <c r="R1191" s="352"/>
      <c r="S1191" s="158"/>
      <c r="T1191" s="158"/>
      <c r="U1191" s="353"/>
      <c r="V1191" s="158"/>
      <c r="W1191" s="158"/>
    </row>
    <row r="1192" spans="1:29" ht="14.1" customHeight="1" x14ac:dyDescent="0.25">
      <c r="A1192" s="69" t="s">
        <v>532</v>
      </c>
      <c r="B1192" s="70">
        <v>10121</v>
      </c>
      <c r="C1192" s="128" t="s">
        <v>738</v>
      </c>
      <c r="D1192" s="111">
        <f t="shared" ref="D1192" si="377">+D1193+D1198+D1204+D1205+D1206</f>
        <v>121705</v>
      </c>
      <c r="E1192" s="111">
        <f>+E1193+E1198+E1204+E1205+E1206</f>
        <v>153840</v>
      </c>
      <c r="F1192" s="111">
        <f t="shared" ref="F1192" si="378">+F1193+F1198+F1204+F1205+F1206</f>
        <v>0</v>
      </c>
      <c r="G1192" s="218">
        <f t="shared" ref="G1192" si="379">+G1193+G1198+G1204+G1205+G1206</f>
        <v>0</v>
      </c>
      <c r="H1192" s="108">
        <f t="shared" si="360"/>
        <v>153840</v>
      </c>
      <c r="I1192" s="314">
        <f t="shared" ref="I1192" si="380">+I1193+I1198+I1204+I1205+I1206</f>
        <v>0</v>
      </c>
      <c r="J1192" s="77">
        <f>+J1198+J1207</f>
        <v>16106</v>
      </c>
      <c r="K1192" s="77">
        <f t="shared" ref="K1192" si="381">+K1198+K1207</f>
        <v>41000</v>
      </c>
      <c r="L1192" s="77">
        <f>+L1193+L1198+L1204+L1205+L1206+L1207</f>
        <v>210946</v>
      </c>
      <c r="M1192" s="77">
        <f>+M1193+M1198+M1204+M1205+M1206+M1207</f>
        <v>138854.32</v>
      </c>
      <c r="N1192" s="379">
        <f>+N1193+N1198+N1204+N1205+N1206+N1207</f>
        <v>183840</v>
      </c>
      <c r="O1192" s="379">
        <f>+O1193+O1198+O1204+O1205+O1206+O1207</f>
        <v>61890</v>
      </c>
      <c r="P1192" s="379">
        <f>+P1193+P1198+P1204+P1205+P1206+P1207</f>
        <v>245730</v>
      </c>
      <c r="Q1192" s="440"/>
      <c r="R1192" s="173"/>
      <c r="S1192" s="158"/>
      <c r="T1192" s="158"/>
      <c r="U1192" s="158"/>
      <c r="V1192" s="158"/>
      <c r="W1192" s="158"/>
    </row>
    <row r="1193" spans="1:29" s="5" customFormat="1" ht="14.1" customHeight="1" x14ac:dyDescent="0.25">
      <c r="A1193" s="112" t="s">
        <v>533</v>
      </c>
      <c r="B1193" s="117"/>
      <c r="C1193" s="130" t="s">
        <v>735</v>
      </c>
      <c r="D1193" s="118">
        <f t="shared" ref="D1193:I1193" si="382">+D1196+D1197</f>
        <v>96620</v>
      </c>
      <c r="E1193" s="280">
        <f t="shared" si="382"/>
        <v>109840</v>
      </c>
      <c r="F1193" s="118">
        <f t="shared" si="382"/>
        <v>0</v>
      </c>
      <c r="G1193" s="304">
        <f t="shared" si="382"/>
        <v>0</v>
      </c>
      <c r="H1193" s="160">
        <f t="shared" si="360"/>
        <v>109840</v>
      </c>
      <c r="I1193" s="319">
        <f t="shared" si="382"/>
        <v>0</v>
      </c>
      <c r="J1193" s="210"/>
      <c r="K1193" s="210"/>
      <c r="L1193" s="210">
        <v>109840</v>
      </c>
      <c r="M1193" s="210">
        <v>87810.92</v>
      </c>
      <c r="N1193" s="377">
        <f>+N1196+N1197</f>
        <v>109840</v>
      </c>
      <c r="O1193" s="377">
        <f>+O1196+O1197+O1195+O1194</f>
        <v>17700</v>
      </c>
      <c r="P1193" s="382">
        <f>+P1194+P1195+P1196+P1197</f>
        <v>127540</v>
      </c>
      <c r="Q1193" s="440"/>
      <c r="R1193" s="352"/>
      <c r="S1193" s="158"/>
      <c r="T1193" s="158"/>
      <c r="U1193" s="158"/>
      <c r="V1193" s="158"/>
      <c r="W1193" s="158"/>
      <c r="X1193" s="343"/>
      <c r="Y1193" s="343"/>
      <c r="Z1193" s="343"/>
      <c r="AA1193" s="343"/>
      <c r="AB1193" s="343"/>
      <c r="AC1193" s="343"/>
    </row>
    <row r="1194" spans="1:29" s="5" customFormat="1" ht="14.1" customHeight="1" x14ac:dyDescent="0.25">
      <c r="A1194" s="112"/>
      <c r="B1194" s="117">
        <v>50</v>
      </c>
      <c r="C1194" s="52" t="s">
        <v>148</v>
      </c>
      <c r="D1194" s="118"/>
      <c r="E1194" s="280"/>
      <c r="F1194" s="118"/>
      <c r="G1194" s="407"/>
      <c r="H1194" s="160"/>
      <c r="I1194" s="319"/>
      <c r="J1194" s="210"/>
      <c r="K1194" s="210"/>
      <c r="L1194" s="210"/>
      <c r="M1194" s="210"/>
      <c r="N1194" s="377"/>
      <c r="O1194" s="228">
        <v>6262</v>
      </c>
      <c r="P1194" s="232">
        <f t="shared" ref="P1194:P1207" si="383">+O1194+N1194</f>
        <v>6262</v>
      </c>
      <c r="Q1194" s="174"/>
      <c r="R1194" s="173"/>
      <c r="S1194" s="158"/>
      <c r="T1194" s="158"/>
      <c r="U1194" s="158"/>
      <c r="V1194" s="158"/>
      <c r="W1194" s="158"/>
      <c r="X1194" s="343"/>
      <c r="Y1194" s="343"/>
      <c r="Z1194" s="343"/>
      <c r="AA1194" s="343"/>
      <c r="AB1194" s="343"/>
      <c r="AC1194" s="343"/>
    </row>
    <row r="1195" spans="1:29" s="5" customFormat="1" ht="14.1" customHeight="1" x14ac:dyDescent="0.25">
      <c r="A1195" s="112"/>
      <c r="B1195" s="117">
        <v>5526</v>
      </c>
      <c r="C1195" s="129" t="s">
        <v>737</v>
      </c>
      <c r="D1195" s="118"/>
      <c r="E1195" s="280"/>
      <c r="F1195" s="118"/>
      <c r="G1195" s="407"/>
      <c r="H1195" s="160"/>
      <c r="I1195" s="319"/>
      <c r="J1195" s="210"/>
      <c r="K1195" s="210"/>
      <c r="L1195" s="210"/>
      <c r="M1195" s="210"/>
      <c r="N1195" s="377"/>
      <c r="O1195" s="233">
        <v>7200</v>
      </c>
      <c r="P1195" s="232">
        <f t="shared" si="383"/>
        <v>7200</v>
      </c>
      <c r="Q1195" s="174"/>
      <c r="R1195" s="173"/>
      <c r="S1195" s="158"/>
      <c r="T1195" s="158"/>
      <c r="U1195" s="158"/>
      <c r="V1195" s="158"/>
      <c r="W1195" s="158"/>
      <c r="X1195" s="343"/>
      <c r="Y1195" s="343"/>
      <c r="Z1195" s="343"/>
      <c r="AA1195" s="343"/>
      <c r="AB1195" s="343"/>
      <c r="AC1195" s="343"/>
    </row>
    <row r="1196" spans="1:29" ht="14.1" customHeight="1" x14ac:dyDescent="0.25">
      <c r="A1196" s="44"/>
      <c r="B1196" s="45" t="s">
        <v>534</v>
      </c>
      <c r="C1196" s="46" t="s">
        <v>535</v>
      </c>
      <c r="D1196" s="20">
        <v>84113</v>
      </c>
      <c r="E1196" s="160">
        <v>93840</v>
      </c>
      <c r="F1196" s="20"/>
      <c r="G1196" s="289"/>
      <c r="H1196" s="160">
        <f t="shared" si="360"/>
        <v>93840</v>
      </c>
      <c r="I1196" s="213"/>
      <c r="J1196" s="161"/>
      <c r="K1196" s="161"/>
      <c r="L1196" s="161">
        <v>93840</v>
      </c>
      <c r="M1196" s="161">
        <v>80861.119999999995</v>
      </c>
      <c r="N1196" s="378">
        <v>93840</v>
      </c>
      <c r="O1196" s="232">
        <v>12238</v>
      </c>
      <c r="P1196" s="232">
        <f t="shared" si="383"/>
        <v>106078</v>
      </c>
      <c r="Q1196" s="174"/>
      <c r="R1196" s="173"/>
      <c r="S1196" s="158"/>
      <c r="T1196" s="158"/>
      <c r="U1196" s="158"/>
      <c r="V1196" s="158"/>
      <c r="W1196" s="158"/>
    </row>
    <row r="1197" spans="1:29" ht="14.1" customHeight="1" x14ac:dyDescent="0.25">
      <c r="A1197" s="44"/>
      <c r="B1197" s="45" t="s">
        <v>536</v>
      </c>
      <c r="C1197" s="46" t="s">
        <v>537</v>
      </c>
      <c r="D1197" s="20">
        <v>12507</v>
      </c>
      <c r="E1197" s="160">
        <v>16000</v>
      </c>
      <c r="F1197" s="20"/>
      <c r="G1197" s="289"/>
      <c r="H1197" s="160">
        <f t="shared" si="360"/>
        <v>16000</v>
      </c>
      <c r="I1197" s="213"/>
      <c r="J1197" s="161"/>
      <c r="K1197" s="161"/>
      <c r="L1197" s="161">
        <v>16000</v>
      </c>
      <c r="M1197" s="161">
        <v>6949.8</v>
      </c>
      <c r="N1197" s="378">
        <v>16000</v>
      </c>
      <c r="O1197" s="232">
        <v>-8000</v>
      </c>
      <c r="P1197" s="232">
        <f t="shared" si="383"/>
        <v>8000</v>
      </c>
      <c r="Q1197" s="174"/>
      <c r="R1197" s="173"/>
      <c r="S1197" s="158"/>
      <c r="T1197" s="158"/>
      <c r="U1197" s="158"/>
      <c r="V1197" s="158"/>
      <c r="W1197" s="158"/>
    </row>
    <row r="1198" spans="1:29" s="415" customFormat="1" ht="14.1" customHeight="1" x14ac:dyDescent="0.25">
      <c r="A1198" s="414" t="s">
        <v>538</v>
      </c>
      <c r="B1198" s="446"/>
      <c r="C1198" s="447" t="s">
        <v>744</v>
      </c>
      <c r="D1198" s="448">
        <f t="shared" ref="D1198:I1198" si="384">+D1200+D1201</f>
        <v>16595</v>
      </c>
      <c r="E1198" s="448">
        <f t="shared" si="384"/>
        <v>27000</v>
      </c>
      <c r="F1198" s="448">
        <f t="shared" si="384"/>
        <v>0</v>
      </c>
      <c r="G1198" s="449">
        <f t="shared" si="384"/>
        <v>0</v>
      </c>
      <c r="H1198" s="108">
        <f t="shared" si="360"/>
        <v>27000</v>
      </c>
      <c r="I1198" s="450">
        <f t="shared" si="384"/>
        <v>0</v>
      </c>
      <c r="J1198" s="449">
        <f>+J1200</f>
        <v>9266</v>
      </c>
      <c r="K1198" s="449"/>
      <c r="L1198" s="449">
        <v>36266</v>
      </c>
      <c r="M1198" s="449">
        <v>13472.4</v>
      </c>
      <c r="N1198" s="379">
        <f>+N1200+N1201</f>
        <v>27000</v>
      </c>
      <c r="O1198" s="379">
        <f>+O1199+O1200+O1201+O1202+O1203</f>
        <v>70190</v>
      </c>
      <c r="P1198" s="231">
        <f>+O1198+N1198</f>
        <v>97190</v>
      </c>
      <c r="Q1198" s="440"/>
      <c r="R1198" s="173"/>
      <c r="S1198" s="158"/>
      <c r="T1198" s="158"/>
      <c r="U1198" s="158"/>
      <c r="V1198" s="158"/>
      <c r="W1198" s="158"/>
      <c r="X1198" s="343"/>
      <c r="Y1198" s="343"/>
      <c r="Z1198" s="343"/>
      <c r="AA1198" s="343"/>
      <c r="AB1198" s="343"/>
      <c r="AC1198" s="343"/>
    </row>
    <row r="1199" spans="1:29" s="5" customFormat="1" ht="14.1" customHeight="1" x14ac:dyDescent="0.25">
      <c r="A1199" s="112"/>
      <c r="B1199" s="117">
        <v>50</v>
      </c>
      <c r="C1199" s="52" t="s">
        <v>148</v>
      </c>
      <c r="D1199" s="107"/>
      <c r="E1199" s="179"/>
      <c r="F1199" s="107"/>
      <c r="G1199" s="407"/>
      <c r="H1199" s="160"/>
      <c r="I1199" s="295"/>
      <c r="J1199" s="210"/>
      <c r="K1199" s="210"/>
      <c r="L1199" s="210"/>
      <c r="M1199" s="210"/>
      <c r="N1199" s="377"/>
      <c r="O1199" s="233">
        <v>12435</v>
      </c>
      <c r="P1199" s="394">
        <f t="shared" si="383"/>
        <v>12435</v>
      </c>
      <c r="Q1199" s="174"/>
      <c r="R1199" s="173"/>
      <c r="S1199" s="158"/>
      <c r="T1199" s="158"/>
      <c r="U1199" s="158"/>
      <c r="V1199" s="158"/>
      <c r="W1199" s="158"/>
      <c r="X1199" s="343"/>
      <c r="Y1199" s="343"/>
      <c r="Z1199" s="343"/>
      <c r="AA1199" s="343"/>
      <c r="AB1199" s="343"/>
      <c r="AC1199" s="343"/>
    </row>
    <row r="1200" spans="1:29" ht="14.1" customHeight="1" x14ac:dyDescent="0.25">
      <c r="A1200" s="44"/>
      <c r="B1200" s="45" t="s">
        <v>534</v>
      </c>
      <c r="C1200" s="131" t="s">
        <v>535</v>
      </c>
      <c r="D1200" s="20">
        <v>10820</v>
      </c>
      <c r="E1200" s="160">
        <v>20000</v>
      </c>
      <c r="F1200" s="20"/>
      <c r="G1200" s="289"/>
      <c r="H1200" s="160">
        <f t="shared" si="360"/>
        <v>20000</v>
      </c>
      <c r="I1200" s="213"/>
      <c r="J1200" s="161">
        <v>9266</v>
      </c>
      <c r="K1200" s="161"/>
      <c r="L1200" s="161">
        <v>29266</v>
      </c>
      <c r="M1200" s="161">
        <v>7770</v>
      </c>
      <c r="N1200" s="378">
        <v>20000</v>
      </c>
      <c r="O1200" s="232"/>
      <c r="P1200" s="232">
        <f t="shared" si="383"/>
        <v>20000</v>
      </c>
      <c r="Q1200" s="174"/>
      <c r="R1200" s="173"/>
      <c r="S1200" s="158"/>
      <c r="T1200" s="158"/>
      <c r="U1200" s="158"/>
      <c r="V1200" s="158"/>
      <c r="W1200" s="158"/>
    </row>
    <row r="1201" spans="1:23" ht="14.1" customHeight="1" x14ac:dyDescent="0.25">
      <c r="A1201" s="44"/>
      <c r="B1201" s="132">
        <v>4137</v>
      </c>
      <c r="C1201" s="129" t="s">
        <v>539</v>
      </c>
      <c r="D1201" s="20">
        <v>5775</v>
      </c>
      <c r="E1201" s="160">
        <v>7000</v>
      </c>
      <c r="F1201" s="20"/>
      <c r="G1201" s="289"/>
      <c r="H1201" s="160">
        <f t="shared" si="360"/>
        <v>7000</v>
      </c>
      <c r="I1201" s="213"/>
      <c r="J1201" s="161"/>
      <c r="K1201" s="161"/>
      <c r="L1201" s="161">
        <v>7000</v>
      </c>
      <c r="M1201" s="161">
        <v>5702.4</v>
      </c>
      <c r="N1201" s="378">
        <v>7000</v>
      </c>
      <c r="O1201" s="232"/>
      <c r="P1201" s="232">
        <f t="shared" si="383"/>
        <v>7000</v>
      </c>
      <c r="Q1201" s="174"/>
      <c r="R1201" s="173"/>
      <c r="S1201" s="158"/>
      <c r="T1201" s="158"/>
      <c r="U1201" s="158"/>
      <c r="V1201" s="158"/>
      <c r="W1201" s="158"/>
    </row>
    <row r="1202" spans="1:23" ht="14.1" customHeight="1" x14ac:dyDescent="0.25">
      <c r="A1202" s="44"/>
      <c r="B1202" s="132">
        <v>5526</v>
      </c>
      <c r="C1202" s="129" t="s">
        <v>723</v>
      </c>
      <c r="D1202" s="20"/>
      <c r="E1202" s="160"/>
      <c r="F1202" s="20"/>
      <c r="G1202" s="289"/>
      <c r="H1202" s="160"/>
      <c r="I1202" s="213"/>
      <c r="J1202" s="161"/>
      <c r="K1202" s="161"/>
      <c r="L1202" s="160"/>
      <c r="M1202" s="160"/>
      <c r="N1202" s="378"/>
      <c r="O1202" s="232">
        <v>57755</v>
      </c>
      <c r="P1202" s="232">
        <f t="shared" si="383"/>
        <v>57755</v>
      </c>
      <c r="Q1202" s="174"/>
      <c r="R1202" s="173"/>
      <c r="S1202" s="158"/>
      <c r="T1202" s="158"/>
      <c r="U1202" s="158"/>
      <c r="V1202" s="158"/>
      <c r="W1202" s="158"/>
    </row>
    <row r="1203" spans="1:23" ht="14.1" customHeight="1" x14ac:dyDescent="0.25">
      <c r="A1203" s="44"/>
      <c r="B1203" s="132"/>
      <c r="C1203" s="1"/>
      <c r="D1203" s="20"/>
      <c r="E1203" s="160"/>
      <c r="F1203" s="20"/>
      <c r="G1203" s="289"/>
      <c r="H1203" s="160"/>
      <c r="I1203" s="213"/>
      <c r="J1203" s="161"/>
      <c r="K1203" s="161"/>
      <c r="L1203" s="207"/>
      <c r="M1203" s="207"/>
      <c r="N1203" s="378"/>
      <c r="O1203" s="232"/>
      <c r="P1203" s="232">
        <f t="shared" si="383"/>
        <v>0</v>
      </c>
      <c r="Q1203" s="174"/>
      <c r="R1203" s="173"/>
      <c r="S1203" s="158"/>
      <c r="T1203" s="158"/>
      <c r="U1203" s="158"/>
      <c r="V1203" s="158"/>
      <c r="W1203" s="158"/>
    </row>
    <row r="1204" spans="1:23" ht="14.1" customHeight="1" x14ac:dyDescent="0.25">
      <c r="A1204" s="44" t="s">
        <v>540</v>
      </c>
      <c r="B1204" s="132">
        <v>4130</v>
      </c>
      <c r="C1204" s="129" t="s">
        <v>541</v>
      </c>
      <c r="D1204" s="20">
        <v>5950</v>
      </c>
      <c r="E1204" s="160">
        <v>12000</v>
      </c>
      <c r="F1204" s="20"/>
      <c r="G1204" s="289"/>
      <c r="H1204" s="160">
        <f t="shared" si="360"/>
        <v>12000</v>
      </c>
      <c r="I1204" s="213"/>
      <c r="J1204" s="161"/>
      <c r="K1204" s="161"/>
      <c r="L1204" s="178">
        <v>12000</v>
      </c>
      <c r="M1204" s="178">
        <v>1785</v>
      </c>
      <c r="N1204" s="378">
        <v>12000</v>
      </c>
      <c r="O1204" s="232">
        <v>-12000</v>
      </c>
      <c r="P1204" s="232">
        <f t="shared" si="383"/>
        <v>0</v>
      </c>
      <c r="Q1204" s="174"/>
      <c r="R1204" s="173"/>
      <c r="S1204" s="158"/>
      <c r="T1204" s="158"/>
      <c r="U1204" s="158"/>
      <c r="V1204" s="158"/>
      <c r="W1204" s="158"/>
    </row>
    <row r="1205" spans="1:23" ht="14.1" customHeight="1" x14ac:dyDescent="0.25">
      <c r="A1205" s="44" t="s">
        <v>542</v>
      </c>
      <c r="B1205" s="45">
        <v>4133</v>
      </c>
      <c r="C1205" s="133" t="s">
        <v>543</v>
      </c>
      <c r="D1205" s="20">
        <v>2240</v>
      </c>
      <c r="E1205" s="160">
        <v>3000</v>
      </c>
      <c r="F1205" s="20"/>
      <c r="G1205" s="289"/>
      <c r="H1205" s="160">
        <f t="shared" si="360"/>
        <v>3000</v>
      </c>
      <c r="I1205" s="213"/>
      <c r="J1205" s="161"/>
      <c r="K1205" s="161"/>
      <c r="L1205" s="161">
        <v>3000</v>
      </c>
      <c r="M1205" s="161">
        <v>800</v>
      </c>
      <c r="N1205" s="378">
        <v>3000</v>
      </c>
      <c r="O1205" s="232">
        <v>-3000</v>
      </c>
      <c r="P1205" s="232">
        <f t="shared" si="383"/>
        <v>0</v>
      </c>
      <c r="Q1205" s="182"/>
      <c r="R1205" s="173"/>
      <c r="S1205" s="158"/>
      <c r="T1205" s="158"/>
      <c r="U1205" s="158"/>
      <c r="V1205" s="158"/>
      <c r="W1205" s="158"/>
    </row>
    <row r="1206" spans="1:23" ht="14.1" customHeight="1" x14ac:dyDescent="0.25">
      <c r="A1206" s="44" t="s">
        <v>544</v>
      </c>
      <c r="B1206" s="45" t="s">
        <v>545</v>
      </c>
      <c r="C1206" s="46" t="s">
        <v>546</v>
      </c>
      <c r="D1206" s="20">
        <v>300</v>
      </c>
      <c r="E1206" s="160">
        <v>2000</v>
      </c>
      <c r="F1206" s="20"/>
      <c r="G1206" s="289"/>
      <c r="H1206" s="160">
        <f t="shared" si="360"/>
        <v>2000</v>
      </c>
      <c r="I1206" s="213"/>
      <c r="J1206" s="161"/>
      <c r="K1206" s="161"/>
      <c r="L1206" s="161">
        <v>2000</v>
      </c>
      <c r="M1206" s="161">
        <v>724</v>
      </c>
      <c r="N1206" s="378">
        <v>2000</v>
      </c>
      <c r="O1206" s="232">
        <v>-2000</v>
      </c>
      <c r="P1206" s="232">
        <f t="shared" si="383"/>
        <v>0</v>
      </c>
      <c r="Q1206" s="174"/>
      <c r="R1206" s="173"/>
      <c r="S1206" s="158"/>
      <c r="T1206" s="158"/>
      <c r="U1206" s="158"/>
      <c r="V1206" s="158"/>
      <c r="W1206" s="158"/>
    </row>
    <row r="1207" spans="1:23" ht="14.1" customHeight="1" x14ac:dyDescent="0.25">
      <c r="A1207" s="408" t="s">
        <v>547</v>
      </c>
      <c r="B1207" s="82">
        <v>5526</v>
      </c>
      <c r="C1207" s="409" t="s">
        <v>548</v>
      </c>
      <c r="D1207" s="410"/>
      <c r="E1207" s="108"/>
      <c r="F1207" s="108"/>
      <c r="G1207" s="253"/>
      <c r="H1207" s="108"/>
      <c r="I1207" s="411"/>
      <c r="J1207" s="410">
        <v>6840</v>
      </c>
      <c r="K1207" s="410">
        <v>41000</v>
      </c>
      <c r="L1207" s="410">
        <v>47840</v>
      </c>
      <c r="M1207" s="410">
        <v>34262</v>
      </c>
      <c r="N1207" s="412">
        <v>30000</v>
      </c>
      <c r="O1207" s="406">
        <v>-9000</v>
      </c>
      <c r="P1207" s="406">
        <f t="shared" si="383"/>
        <v>21000</v>
      </c>
      <c r="Q1207" s="174"/>
      <c r="R1207" s="173"/>
      <c r="S1207" s="158"/>
      <c r="T1207" s="158"/>
      <c r="U1207" s="158"/>
      <c r="V1207" s="158"/>
      <c r="W1207" s="158"/>
    </row>
    <row r="1208" spans="1:23" ht="14.1" customHeight="1" x14ac:dyDescent="0.25">
      <c r="A1208" s="69" t="s">
        <v>549</v>
      </c>
      <c r="B1208" s="70"/>
      <c r="C1208" s="71" t="s">
        <v>734</v>
      </c>
      <c r="D1208" s="77">
        <f>+D1209+D1210</f>
        <v>56109</v>
      </c>
      <c r="E1208" s="81">
        <f>+E1209+E1210</f>
        <v>66430</v>
      </c>
      <c r="F1208" s="81">
        <f>+F1209+F1210</f>
        <v>0</v>
      </c>
      <c r="G1208" s="253"/>
      <c r="H1208" s="108">
        <f t="shared" si="360"/>
        <v>75470</v>
      </c>
      <c r="I1208" s="254">
        <f>+I1213</f>
        <v>9040</v>
      </c>
      <c r="J1208" s="77"/>
      <c r="K1208" s="77">
        <f>+K1209+K1210</f>
        <v>-26000</v>
      </c>
      <c r="L1208" s="77">
        <f t="shared" ref="L1208:M1208" si="385">+L1209+L1210</f>
        <v>49470</v>
      </c>
      <c r="M1208" s="77">
        <f t="shared" si="385"/>
        <v>41625.26</v>
      </c>
      <c r="N1208" s="379">
        <f>+N1209+N1210</f>
        <v>69530</v>
      </c>
      <c r="O1208" s="231">
        <f>+O1209+O1210</f>
        <v>-27015</v>
      </c>
      <c r="P1208" s="231">
        <f>+O1208+N1208</f>
        <v>42515</v>
      </c>
      <c r="Q1208" s="174"/>
      <c r="R1208" s="173"/>
      <c r="S1208" s="158"/>
      <c r="T1208" s="158"/>
      <c r="U1208" s="158"/>
      <c r="V1208" s="158"/>
      <c r="W1208" s="158"/>
    </row>
    <row r="1209" spans="1:23" ht="14.1" customHeight="1" x14ac:dyDescent="0.25">
      <c r="A1209" s="44"/>
      <c r="B1209" s="51">
        <v>50</v>
      </c>
      <c r="C1209" s="52" t="s">
        <v>148</v>
      </c>
      <c r="D1209" s="19">
        <v>43568</v>
      </c>
      <c r="E1209" s="156">
        <v>62900</v>
      </c>
      <c r="F1209" s="21"/>
      <c r="G1209" s="289"/>
      <c r="H1209" s="160">
        <f t="shared" si="360"/>
        <v>62900</v>
      </c>
      <c r="I1209" s="211"/>
      <c r="J1209" s="190"/>
      <c r="K1209" s="190">
        <v>-26000</v>
      </c>
      <c r="L1209" s="190">
        <v>36900</v>
      </c>
      <c r="M1209" s="190">
        <v>33277.29</v>
      </c>
      <c r="N1209" s="377">
        <v>62900</v>
      </c>
      <c r="O1209" s="228">
        <v>-27015</v>
      </c>
      <c r="P1209" s="233">
        <f t="shared" ref="P1209:P1226" si="386">+O1209+N1209</f>
        <v>35885</v>
      </c>
      <c r="Q1209" s="174"/>
      <c r="S1209" s="158"/>
      <c r="T1209" s="158"/>
      <c r="U1209" s="158"/>
      <c r="V1209" s="158"/>
      <c r="W1209" s="158"/>
    </row>
    <row r="1210" spans="1:23" ht="14.1" customHeight="1" x14ac:dyDescent="0.25">
      <c r="A1210" s="44"/>
      <c r="B1210" s="51">
        <v>55</v>
      </c>
      <c r="C1210" s="52" t="s">
        <v>550</v>
      </c>
      <c r="D1210" s="62">
        <f>+D1211+D1212+D1213+D1219+D1220+D1221+D1222+D1223+D1224+D1225+D1226</f>
        <v>12541</v>
      </c>
      <c r="E1210" s="190">
        <f>+E1211+E1212+E1213+E1219+E1220+E1221+E1222+E1224+E1225+E1226</f>
        <v>3530</v>
      </c>
      <c r="F1210" s="21">
        <f>SUM(F1211:F1226)</f>
        <v>0</v>
      </c>
      <c r="G1210" s="289"/>
      <c r="H1210" s="160">
        <f t="shared" si="360"/>
        <v>3530</v>
      </c>
      <c r="I1210" s="211"/>
      <c r="J1210" s="190"/>
      <c r="K1210" s="190"/>
      <c r="L1210" s="190">
        <f>+L1211+L1212+L1213+L1224+L1225+L1226</f>
        <v>12570</v>
      </c>
      <c r="M1210" s="190">
        <f>+M1211+M1212+M1213+M1219+M1220+M1221+M1222+M1223+M1224+M1225+M1226</f>
        <v>8347.9700000000012</v>
      </c>
      <c r="N1210" s="377">
        <f>+N1211+N1212+N1213+N1219+N1220+N1221+N1222+N1223+N1224+N1225+N1226</f>
        <v>6630</v>
      </c>
      <c r="O1210" s="228"/>
      <c r="P1210" s="233">
        <f t="shared" si="386"/>
        <v>6630</v>
      </c>
      <c r="Q1210" s="174"/>
      <c r="R1210" s="173"/>
      <c r="S1210" s="158"/>
      <c r="T1210" s="158"/>
      <c r="U1210" s="158"/>
      <c r="V1210" s="158"/>
      <c r="W1210" s="158"/>
    </row>
    <row r="1211" spans="1:23" ht="14.1" customHeight="1" x14ac:dyDescent="0.25">
      <c r="A1211" s="44"/>
      <c r="B1211" s="45">
        <v>5500</v>
      </c>
      <c r="C1211" s="54" t="s">
        <v>162</v>
      </c>
      <c r="D1211" s="93">
        <v>277</v>
      </c>
      <c r="E1211" s="160">
        <v>230</v>
      </c>
      <c r="F1211" s="20"/>
      <c r="G1211" s="289"/>
      <c r="H1211" s="160">
        <f t="shared" ref="H1211:H1277" si="387">E1211+I1211</f>
        <v>230</v>
      </c>
      <c r="I1211" s="213"/>
      <c r="J1211" s="161"/>
      <c r="K1211" s="161"/>
      <c r="L1211" s="161">
        <v>230</v>
      </c>
      <c r="M1211" s="161">
        <v>420</v>
      </c>
      <c r="N1211" s="378">
        <v>230</v>
      </c>
      <c r="O1211" s="232"/>
      <c r="P1211" s="394">
        <f t="shared" si="386"/>
        <v>230</v>
      </c>
      <c r="Q1211" s="174"/>
      <c r="R1211" s="173"/>
      <c r="S1211" s="158"/>
      <c r="T1211" s="158"/>
      <c r="U1211" s="158"/>
      <c r="V1211" s="158"/>
      <c r="W1211" s="158"/>
    </row>
    <row r="1212" spans="1:23" ht="14.1" customHeight="1" x14ac:dyDescent="0.25">
      <c r="A1212" s="44"/>
      <c r="B1212" s="45">
        <v>5504</v>
      </c>
      <c r="C1212" s="54" t="s">
        <v>165</v>
      </c>
      <c r="D1212" s="93">
        <v>175</v>
      </c>
      <c r="E1212" s="160">
        <v>300</v>
      </c>
      <c r="F1212" s="20"/>
      <c r="G1212" s="289"/>
      <c r="H1212" s="160">
        <f t="shared" si="387"/>
        <v>300</v>
      </c>
      <c r="I1212" s="213"/>
      <c r="J1212" s="161"/>
      <c r="K1212" s="161"/>
      <c r="L1212" s="161">
        <v>300</v>
      </c>
      <c r="M1212" s="161"/>
      <c r="N1212" s="378">
        <v>300</v>
      </c>
      <c r="O1212" s="232"/>
      <c r="P1212" s="394">
        <f t="shared" si="386"/>
        <v>300</v>
      </c>
      <c r="Q1212" s="174"/>
      <c r="R1212" s="173"/>
      <c r="S1212" s="158"/>
      <c r="T1212" s="158"/>
      <c r="U1212" s="158"/>
      <c r="V1212" s="158"/>
      <c r="W1212" s="158"/>
    </row>
    <row r="1213" spans="1:23" ht="14.1" customHeight="1" x14ac:dyDescent="0.25">
      <c r="A1213" s="44"/>
      <c r="B1213" s="45">
        <v>5511</v>
      </c>
      <c r="C1213" s="46" t="s">
        <v>156</v>
      </c>
      <c r="D1213" s="63">
        <f>SUM(D1214:D1218)</f>
        <v>8160</v>
      </c>
      <c r="E1213" s="160"/>
      <c r="F1213" s="20"/>
      <c r="G1213" s="289"/>
      <c r="H1213" s="160">
        <f t="shared" si="387"/>
        <v>9040</v>
      </c>
      <c r="I1213" s="213">
        <v>9040</v>
      </c>
      <c r="J1213" s="161"/>
      <c r="K1213" s="161"/>
      <c r="L1213" s="161">
        <v>9040</v>
      </c>
      <c r="M1213" s="161">
        <v>6447.21</v>
      </c>
      <c r="N1213" s="378">
        <f>+N1214+N1215+N1216+N1217+N1218</f>
        <v>3100</v>
      </c>
      <c r="O1213" s="232"/>
      <c r="P1213" s="394">
        <f t="shared" si="386"/>
        <v>3100</v>
      </c>
      <c r="Q1213" s="174"/>
      <c r="R1213" s="173"/>
      <c r="S1213" s="158"/>
      <c r="T1213" s="158"/>
      <c r="U1213" s="158"/>
      <c r="V1213" s="158"/>
      <c r="W1213" s="158"/>
    </row>
    <row r="1214" spans="1:23" ht="14.1" customHeight="1" x14ac:dyDescent="0.25">
      <c r="A1214" s="44"/>
      <c r="B1214" s="45"/>
      <c r="C1214" s="46" t="s">
        <v>168</v>
      </c>
      <c r="D1214" s="63">
        <v>1895</v>
      </c>
      <c r="E1214" s="160">
        <v>2700</v>
      </c>
      <c r="F1214" s="20"/>
      <c r="G1214" s="289"/>
      <c r="H1214" s="160">
        <f t="shared" si="387"/>
        <v>2700</v>
      </c>
      <c r="I1214" s="213"/>
      <c r="J1214" s="161"/>
      <c r="K1214" s="161"/>
      <c r="L1214" s="161">
        <v>0</v>
      </c>
      <c r="M1214" s="161">
        <v>1123.75</v>
      </c>
      <c r="N1214" s="378">
        <v>2700</v>
      </c>
      <c r="O1214" s="232"/>
      <c r="P1214" s="394">
        <f t="shared" si="386"/>
        <v>2700</v>
      </c>
      <c r="Q1214" s="174"/>
      <c r="R1214" s="173"/>
      <c r="S1214" s="158"/>
      <c r="T1214" s="158"/>
      <c r="U1214" s="158"/>
      <c r="V1214" s="158"/>
      <c r="W1214" s="158"/>
    </row>
    <row r="1215" spans="1:23" ht="14.1" customHeight="1" x14ac:dyDescent="0.25">
      <c r="A1215" s="44"/>
      <c r="B1215" s="45"/>
      <c r="C1215" s="46" t="s">
        <v>358</v>
      </c>
      <c r="D1215" s="63">
        <v>291</v>
      </c>
      <c r="E1215" s="160"/>
      <c r="F1215" s="20"/>
      <c r="G1215" s="289"/>
      <c r="H1215" s="160">
        <f t="shared" si="387"/>
        <v>0</v>
      </c>
      <c r="I1215" s="213"/>
      <c r="J1215" s="161"/>
      <c r="K1215" s="161"/>
      <c r="L1215" s="161">
        <v>0</v>
      </c>
      <c r="M1215" s="161">
        <v>161.72</v>
      </c>
      <c r="N1215" s="378">
        <v>300</v>
      </c>
      <c r="O1215" s="232"/>
      <c r="P1215" s="394">
        <f t="shared" si="386"/>
        <v>300</v>
      </c>
      <c r="Q1215" s="174"/>
      <c r="R1215" s="173"/>
      <c r="S1215" s="158"/>
      <c r="T1215" s="158"/>
      <c r="U1215" s="158"/>
      <c r="V1215" s="158"/>
      <c r="W1215" s="158"/>
    </row>
    <row r="1216" spans="1:23" ht="14.1" customHeight="1" x14ac:dyDescent="0.25">
      <c r="A1216" s="44"/>
      <c r="B1216" s="45"/>
      <c r="C1216" s="46" t="s">
        <v>172</v>
      </c>
      <c r="D1216" s="63">
        <v>126</v>
      </c>
      <c r="E1216" s="160">
        <v>100</v>
      </c>
      <c r="F1216" s="20"/>
      <c r="G1216" s="289"/>
      <c r="H1216" s="160">
        <f t="shared" si="387"/>
        <v>100</v>
      </c>
      <c r="I1216" s="213"/>
      <c r="J1216" s="161"/>
      <c r="K1216" s="161"/>
      <c r="L1216" s="161"/>
      <c r="M1216" s="161"/>
      <c r="N1216" s="378">
        <v>100</v>
      </c>
      <c r="O1216" s="232"/>
      <c r="P1216" s="394">
        <f t="shared" si="386"/>
        <v>100</v>
      </c>
      <c r="Q1216" s="174"/>
      <c r="R1216" s="173"/>
      <c r="S1216" s="158"/>
      <c r="T1216" s="158"/>
      <c r="U1216" s="158"/>
      <c r="V1216" s="158"/>
      <c r="W1216" s="158"/>
    </row>
    <row r="1217" spans="1:23" ht="14.1" customHeight="1" x14ac:dyDescent="0.25">
      <c r="A1217" s="44"/>
      <c r="B1217" s="45"/>
      <c r="C1217" s="46" t="s">
        <v>370</v>
      </c>
      <c r="D1217" s="63"/>
      <c r="E1217" s="160">
        <v>6240</v>
      </c>
      <c r="F1217" s="20"/>
      <c r="G1217" s="289"/>
      <c r="H1217" s="160">
        <f t="shared" si="387"/>
        <v>6240</v>
      </c>
      <c r="I1217" s="213"/>
      <c r="J1217" s="161"/>
      <c r="K1217" s="161"/>
      <c r="L1217" s="161"/>
      <c r="M1217" s="161"/>
      <c r="N1217" s="378">
        <v>0</v>
      </c>
      <c r="O1217" s="232"/>
      <c r="P1217" s="394">
        <f t="shared" si="386"/>
        <v>0</v>
      </c>
      <c r="Q1217" s="174"/>
      <c r="R1217" s="173"/>
      <c r="S1217" s="158"/>
      <c r="T1217" s="158"/>
      <c r="U1217" s="158"/>
      <c r="V1217" s="158"/>
      <c r="W1217" s="158"/>
    </row>
    <row r="1218" spans="1:23" ht="14.1" customHeight="1" x14ac:dyDescent="0.25">
      <c r="A1218" s="44"/>
      <c r="B1218" s="45"/>
      <c r="C1218" s="46" t="s">
        <v>551</v>
      </c>
      <c r="D1218" s="63">
        <v>5848</v>
      </c>
      <c r="E1218" s="160"/>
      <c r="F1218" s="20"/>
      <c r="G1218" s="289"/>
      <c r="H1218" s="160">
        <f t="shared" si="387"/>
        <v>0</v>
      </c>
      <c r="I1218" s="213"/>
      <c r="J1218" s="161"/>
      <c r="K1218" s="161"/>
      <c r="L1218" s="161"/>
      <c r="M1218" s="161">
        <v>5161</v>
      </c>
      <c r="N1218" s="378">
        <v>0</v>
      </c>
      <c r="O1218" s="232"/>
      <c r="P1218" s="394">
        <f t="shared" si="386"/>
        <v>0</v>
      </c>
      <c r="Q1218" s="174"/>
      <c r="R1218" s="173"/>
      <c r="S1218" s="158"/>
      <c r="T1218" s="158"/>
      <c r="U1218" s="158"/>
      <c r="V1218" s="158"/>
      <c r="W1218" s="158"/>
    </row>
    <row r="1219" spans="1:23" ht="14.1" customHeight="1" x14ac:dyDescent="0.25">
      <c r="A1219" s="44"/>
      <c r="B1219" s="45">
        <v>5513</v>
      </c>
      <c r="C1219" s="54" t="s">
        <v>490</v>
      </c>
      <c r="D1219" s="63">
        <v>0</v>
      </c>
      <c r="E1219" s="160"/>
      <c r="F1219" s="20"/>
      <c r="G1219" s="289"/>
      <c r="H1219" s="160">
        <f t="shared" si="387"/>
        <v>0</v>
      </c>
      <c r="I1219" s="213"/>
      <c r="J1219" s="161"/>
      <c r="K1219" s="161"/>
      <c r="L1219" s="161"/>
      <c r="M1219" s="161"/>
      <c r="N1219" s="378">
        <v>0</v>
      </c>
      <c r="O1219" s="232"/>
      <c r="P1219" s="394">
        <f t="shared" si="386"/>
        <v>0</v>
      </c>
      <c r="Q1219" s="174"/>
      <c r="R1219" s="173"/>
      <c r="S1219" s="158"/>
      <c r="T1219" s="158"/>
      <c r="U1219" s="158"/>
      <c r="V1219" s="158"/>
      <c r="W1219" s="158"/>
    </row>
    <row r="1220" spans="1:23" ht="14.1" customHeight="1" x14ac:dyDescent="0.25">
      <c r="A1220" s="44"/>
      <c r="B1220" s="45">
        <v>5514</v>
      </c>
      <c r="C1220" s="46" t="s">
        <v>158</v>
      </c>
      <c r="D1220" s="20">
        <v>517</v>
      </c>
      <c r="E1220" s="160"/>
      <c r="F1220" s="20"/>
      <c r="G1220" s="289"/>
      <c r="H1220" s="160">
        <f t="shared" si="387"/>
        <v>0</v>
      </c>
      <c r="I1220" s="213"/>
      <c r="J1220" s="161"/>
      <c r="K1220" s="161"/>
      <c r="L1220" s="161">
        <v>0</v>
      </c>
      <c r="M1220" s="161">
        <v>130.83000000000001</v>
      </c>
      <c r="N1220" s="378">
        <v>0</v>
      </c>
      <c r="O1220" s="232"/>
      <c r="P1220" s="394">
        <f t="shared" si="386"/>
        <v>0</v>
      </c>
      <c r="Q1220" s="174"/>
      <c r="R1220" s="173"/>
      <c r="S1220" s="158"/>
      <c r="T1220" s="158"/>
      <c r="U1220" s="158"/>
      <c r="V1220" s="158"/>
      <c r="W1220" s="158"/>
    </row>
    <row r="1221" spans="1:23" ht="14.1" customHeight="1" x14ac:dyDescent="0.25">
      <c r="A1221" s="44"/>
      <c r="B1221" s="45">
        <v>5515</v>
      </c>
      <c r="C1221" s="46" t="s">
        <v>180</v>
      </c>
      <c r="D1221" s="20">
        <v>340</v>
      </c>
      <c r="E1221" s="160"/>
      <c r="F1221" s="20"/>
      <c r="G1221" s="289"/>
      <c r="H1221" s="160">
        <f t="shared" si="387"/>
        <v>0</v>
      </c>
      <c r="I1221" s="213"/>
      <c r="J1221" s="161"/>
      <c r="K1221" s="161"/>
      <c r="L1221" s="161">
        <v>0</v>
      </c>
      <c r="M1221" s="161">
        <v>453.64</v>
      </c>
      <c r="N1221" s="378">
        <v>0</v>
      </c>
      <c r="O1221" s="232"/>
      <c r="P1221" s="394">
        <f t="shared" si="386"/>
        <v>0</v>
      </c>
      <c r="Q1221" s="174"/>
      <c r="R1221" s="173"/>
      <c r="S1221" s="158"/>
      <c r="T1221" s="158"/>
      <c r="U1221" s="158"/>
      <c r="V1221" s="158"/>
      <c r="W1221" s="158"/>
    </row>
    <row r="1222" spans="1:23" ht="14.1" customHeight="1" x14ac:dyDescent="0.25">
      <c r="A1222" s="44"/>
      <c r="B1222" s="45">
        <v>5522</v>
      </c>
      <c r="C1222" s="46" t="s">
        <v>184</v>
      </c>
      <c r="D1222" s="20">
        <v>48</v>
      </c>
      <c r="E1222" s="160"/>
      <c r="F1222" s="20"/>
      <c r="G1222" s="289"/>
      <c r="H1222" s="160">
        <f t="shared" si="387"/>
        <v>0</v>
      </c>
      <c r="I1222" s="213"/>
      <c r="J1222" s="161"/>
      <c r="K1222" s="161"/>
      <c r="L1222" s="161">
        <v>0</v>
      </c>
      <c r="M1222" s="161">
        <v>4.88</v>
      </c>
      <c r="N1222" s="378">
        <v>0</v>
      </c>
      <c r="O1222" s="232"/>
      <c r="P1222" s="394">
        <f t="shared" si="386"/>
        <v>0</v>
      </c>
      <c r="Q1222" s="440"/>
      <c r="R1222" s="173"/>
      <c r="S1222" s="353"/>
      <c r="T1222" s="158"/>
      <c r="U1222" s="158"/>
      <c r="V1222" s="158"/>
      <c r="W1222" s="158"/>
    </row>
    <row r="1223" spans="1:23" ht="14.1" customHeight="1" x14ac:dyDescent="0.25">
      <c r="A1223" s="44"/>
      <c r="B1223" s="45">
        <v>5524</v>
      </c>
      <c r="C1223" s="46" t="s">
        <v>449</v>
      </c>
      <c r="D1223" s="63">
        <v>2100</v>
      </c>
      <c r="E1223" s="160"/>
      <c r="F1223" s="20"/>
      <c r="G1223" s="289"/>
      <c r="H1223" s="160">
        <f t="shared" si="387"/>
        <v>0</v>
      </c>
      <c r="I1223" s="213"/>
      <c r="J1223" s="161"/>
      <c r="K1223" s="161"/>
      <c r="L1223" s="161"/>
      <c r="M1223" s="161"/>
      <c r="N1223" s="378">
        <v>0</v>
      </c>
      <c r="O1223" s="232"/>
      <c r="P1223" s="394">
        <f t="shared" si="386"/>
        <v>0</v>
      </c>
      <c r="Q1223" s="174"/>
      <c r="R1223" s="173"/>
      <c r="S1223" s="158"/>
      <c r="T1223" s="158"/>
      <c r="U1223" s="158"/>
      <c r="V1223" s="158"/>
      <c r="W1223" s="158"/>
    </row>
    <row r="1224" spans="1:23" ht="14.1" customHeight="1" x14ac:dyDescent="0.25">
      <c r="A1224" s="44"/>
      <c r="B1224" s="45">
        <v>5525</v>
      </c>
      <c r="C1224" s="54" t="s">
        <v>186</v>
      </c>
      <c r="D1224" s="93">
        <v>174</v>
      </c>
      <c r="E1224" s="160">
        <v>500</v>
      </c>
      <c r="F1224" s="20"/>
      <c r="G1224" s="289"/>
      <c r="H1224" s="160">
        <f t="shared" si="387"/>
        <v>500</v>
      </c>
      <c r="I1224" s="213"/>
      <c r="J1224" s="161"/>
      <c r="K1224" s="161"/>
      <c r="L1224" s="161">
        <v>500</v>
      </c>
      <c r="M1224" s="161">
        <v>0</v>
      </c>
      <c r="N1224" s="378">
        <v>500</v>
      </c>
      <c r="O1224" s="232"/>
      <c r="P1224" s="394">
        <f t="shared" si="386"/>
        <v>500</v>
      </c>
      <c r="Q1224" s="174"/>
      <c r="R1224" s="173"/>
      <c r="S1224" s="158"/>
      <c r="T1224" s="158"/>
      <c r="U1224" s="158"/>
      <c r="V1224" s="158"/>
      <c r="W1224" s="158"/>
    </row>
    <row r="1225" spans="1:23" ht="14.1" customHeight="1" x14ac:dyDescent="0.25">
      <c r="A1225" s="44"/>
      <c r="B1225" s="45">
        <v>5526</v>
      </c>
      <c r="C1225" s="54" t="s">
        <v>552</v>
      </c>
      <c r="D1225" s="93">
        <v>393</v>
      </c>
      <c r="E1225" s="160">
        <v>2000</v>
      </c>
      <c r="F1225" s="20"/>
      <c r="G1225" s="289"/>
      <c r="H1225" s="160">
        <f t="shared" si="387"/>
        <v>2000</v>
      </c>
      <c r="I1225" s="213"/>
      <c r="J1225" s="161"/>
      <c r="K1225" s="161"/>
      <c r="L1225" s="161">
        <v>2000</v>
      </c>
      <c r="M1225" s="161">
        <v>891.41</v>
      </c>
      <c r="N1225" s="378">
        <v>2000</v>
      </c>
      <c r="O1225" s="232"/>
      <c r="P1225" s="394">
        <f t="shared" si="386"/>
        <v>2000</v>
      </c>
      <c r="Q1225" s="174"/>
      <c r="R1225" s="173"/>
      <c r="S1225" s="158"/>
      <c r="T1225" s="158"/>
      <c r="U1225" s="158"/>
      <c r="V1225" s="158"/>
      <c r="W1225" s="158"/>
    </row>
    <row r="1226" spans="1:23" ht="14.1" customHeight="1" x14ac:dyDescent="0.25">
      <c r="A1226" s="44"/>
      <c r="B1226" s="45">
        <v>5540</v>
      </c>
      <c r="C1226" s="54" t="s">
        <v>159</v>
      </c>
      <c r="D1226" s="93">
        <v>357</v>
      </c>
      <c r="E1226" s="160">
        <v>500</v>
      </c>
      <c r="F1226" s="20"/>
      <c r="G1226" s="289"/>
      <c r="H1226" s="160">
        <f t="shared" si="387"/>
        <v>500</v>
      </c>
      <c r="I1226" s="213"/>
      <c r="J1226" s="161"/>
      <c r="K1226" s="161"/>
      <c r="L1226" s="161">
        <v>500</v>
      </c>
      <c r="M1226" s="161">
        <v>0</v>
      </c>
      <c r="N1226" s="378">
        <v>500</v>
      </c>
      <c r="O1226" s="232"/>
      <c r="P1226" s="394">
        <f t="shared" si="386"/>
        <v>500</v>
      </c>
      <c r="Q1226" s="174"/>
      <c r="R1226" s="173"/>
      <c r="S1226" s="158"/>
      <c r="T1226" s="158"/>
      <c r="U1226" s="158"/>
      <c r="V1226" s="158"/>
      <c r="W1226" s="158"/>
    </row>
    <row r="1227" spans="1:23" ht="14.1" customHeight="1" x14ac:dyDescent="0.25">
      <c r="A1227" s="69" t="s">
        <v>553</v>
      </c>
      <c r="B1227" s="70"/>
      <c r="C1227" s="71" t="s">
        <v>554</v>
      </c>
      <c r="D1227" s="77">
        <f>+D1228+D1229</f>
        <v>15670</v>
      </c>
      <c r="E1227" s="81">
        <f>+E1228+E1229</f>
        <v>22500</v>
      </c>
      <c r="F1227" s="81">
        <f>+F1228+F1229</f>
        <v>0</v>
      </c>
      <c r="G1227" s="219"/>
      <c r="H1227" s="81">
        <f t="shared" si="387"/>
        <v>22500</v>
      </c>
      <c r="I1227" s="254">
        <f>+I1228+I1229</f>
        <v>0</v>
      </c>
      <c r="J1227" s="77"/>
      <c r="K1227" s="77">
        <f>+K1228+K1229</f>
        <v>0</v>
      </c>
      <c r="L1227" s="77">
        <f t="shared" ref="L1227:M1227" si="388">+L1228+L1229</f>
        <v>22500</v>
      </c>
      <c r="M1227" s="77">
        <f t="shared" si="388"/>
        <v>19027</v>
      </c>
      <c r="N1227" s="379">
        <f>+N1228+N1229</f>
        <v>22500</v>
      </c>
      <c r="O1227" s="231"/>
      <c r="P1227" s="231">
        <f>+O1227+N1227</f>
        <v>22500</v>
      </c>
      <c r="Q1227" s="174"/>
      <c r="R1227" s="173"/>
      <c r="S1227" s="158"/>
      <c r="T1227" s="158"/>
      <c r="U1227" s="158"/>
      <c r="V1227" s="158"/>
      <c r="W1227" s="158"/>
    </row>
    <row r="1228" spans="1:23" ht="14.1" customHeight="1" x14ac:dyDescent="0.25">
      <c r="A1228" s="44"/>
      <c r="B1228" s="51">
        <v>50</v>
      </c>
      <c r="C1228" s="52" t="s">
        <v>148</v>
      </c>
      <c r="D1228" s="19">
        <v>15620</v>
      </c>
      <c r="E1228" s="156">
        <v>22500</v>
      </c>
      <c r="F1228" s="156"/>
      <c r="G1228" s="289"/>
      <c r="H1228" s="160">
        <f t="shared" si="387"/>
        <v>22500</v>
      </c>
      <c r="I1228" s="211"/>
      <c r="J1228" s="190"/>
      <c r="K1228" s="190"/>
      <c r="L1228" s="190">
        <v>22500</v>
      </c>
      <c r="M1228" s="190">
        <v>18807</v>
      </c>
      <c r="N1228" s="377">
        <v>22500</v>
      </c>
      <c r="O1228" s="228"/>
      <c r="P1228" s="228">
        <f>+O1228+N1228</f>
        <v>22500</v>
      </c>
      <c r="Q1228" s="174"/>
      <c r="R1228" s="173"/>
      <c r="S1228" s="158"/>
      <c r="T1228" s="158"/>
      <c r="U1228" s="158"/>
      <c r="V1228" s="158"/>
      <c r="W1228" s="158"/>
    </row>
    <row r="1229" spans="1:23" ht="14.1" customHeight="1" x14ac:dyDescent="0.25">
      <c r="A1229" s="44"/>
      <c r="B1229" s="51">
        <v>55</v>
      </c>
      <c r="C1229" s="52" t="s">
        <v>505</v>
      </c>
      <c r="D1229" s="62">
        <f>SUM(D1230:D1235)</f>
        <v>50</v>
      </c>
      <c r="E1229" s="156">
        <f>SUM(E1230:E1234)</f>
        <v>0</v>
      </c>
      <c r="F1229" s="21">
        <f>SUM(F1230:F1234)</f>
        <v>0</v>
      </c>
      <c r="G1229" s="289">
        <f t="shared" ref="G1229:G1235" si="389">F1229-E1229</f>
        <v>0</v>
      </c>
      <c r="H1229" s="160">
        <f t="shared" si="387"/>
        <v>0</v>
      </c>
      <c r="I1229" s="211">
        <f>SUM(I1230:I1234)</f>
        <v>0</v>
      </c>
      <c r="J1229" s="190"/>
      <c r="K1229" s="190"/>
      <c r="L1229" s="190"/>
      <c r="M1229" s="190">
        <f>+M1230+M1231+M1232+M1233+M1234+M1235</f>
        <v>220</v>
      </c>
      <c r="N1229" s="377">
        <f>+N1230+N1231+N1232+N1233+N1234+N1235</f>
        <v>0</v>
      </c>
      <c r="O1229" s="228"/>
      <c r="P1229" s="228"/>
      <c r="Q1229" s="174"/>
      <c r="R1229" s="173"/>
      <c r="S1229" s="158"/>
      <c r="T1229" s="158"/>
      <c r="U1229" s="158"/>
      <c r="V1229" s="158"/>
      <c r="W1229" s="158"/>
    </row>
    <row r="1230" spans="1:23" ht="14.1" customHeight="1" x14ac:dyDescent="0.25">
      <c r="A1230" s="44"/>
      <c r="B1230" s="45">
        <v>5500</v>
      </c>
      <c r="C1230" s="54" t="s">
        <v>162</v>
      </c>
      <c r="D1230" s="93">
        <v>10</v>
      </c>
      <c r="E1230" s="160"/>
      <c r="F1230" s="20"/>
      <c r="G1230" s="289"/>
      <c r="H1230" s="160">
        <f t="shared" si="387"/>
        <v>0</v>
      </c>
      <c r="I1230" s="213"/>
      <c r="J1230" s="161"/>
      <c r="K1230" s="161"/>
      <c r="L1230" s="161"/>
      <c r="M1230" s="161"/>
      <c r="N1230" s="377"/>
      <c r="O1230" s="228"/>
      <c r="P1230" s="228"/>
      <c r="Q1230" s="174"/>
      <c r="R1230" s="173"/>
      <c r="S1230" s="158"/>
      <c r="T1230" s="158"/>
      <c r="U1230" s="158"/>
      <c r="V1230" s="158"/>
      <c r="W1230" s="158"/>
    </row>
    <row r="1231" spans="1:23" ht="14.1" customHeight="1" x14ac:dyDescent="0.25">
      <c r="A1231" s="44"/>
      <c r="B1231" s="45">
        <v>5504</v>
      </c>
      <c r="C1231" s="46" t="s">
        <v>165</v>
      </c>
      <c r="D1231" s="55"/>
      <c r="E1231" s="160"/>
      <c r="F1231" s="20"/>
      <c r="G1231" s="289"/>
      <c r="H1231" s="160">
        <f t="shared" si="387"/>
        <v>0</v>
      </c>
      <c r="I1231" s="213"/>
      <c r="J1231" s="161"/>
      <c r="K1231" s="161"/>
      <c r="L1231" s="161"/>
      <c r="M1231" s="161"/>
      <c r="N1231" s="377"/>
      <c r="O1231" s="228"/>
      <c r="P1231" s="228"/>
      <c r="Q1231" s="174"/>
      <c r="R1231" s="173"/>
      <c r="S1231" s="158"/>
      <c r="T1231" s="158"/>
      <c r="U1231" s="158"/>
      <c r="V1231" s="158"/>
      <c r="W1231" s="158"/>
    </row>
    <row r="1232" spans="1:23" ht="14.1" customHeight="1" x14ac:dyDescent="0.25">
      <c r="A1232" s="44"/>
      <c r="B1232" s="45">
        <v>5511</v>
      </c>
      <c r="C1232" s="46" t="s">
        <v>156</v>
      </c>
      <c r="D1232" s="20"/>
      <c r="E1232" s="160"/>
      <c r="F1232" s="20"/>
      <c r="G1232" s="289">
        <f t="shared" si="389"/>
        <v>0</v>
      </c>
      <c r="H1232" s="160">
        <f t="shared" si="387"/>
        <v>0</v>
      </c>
      <c r="I1232" s="213"/>
      <c r="J1232" s="161"/>
      <c r="K1232" s="161"/>
      <c r="L1232" s="161"/>
      <c r="M1232" s="161"/>
      <c r="N1232" s="377"/>
      <c r="O1232" s="228"/>
      <c r="P1232" s="228"/>
      <c r="Q1232" s="174"/>
      <c r="R1232" s="173"/>
      <c r="S1232" s="158"/>
      <c r="T1232" s="158"/>
      <c r="U1232" s="158"/>
      <c r="V1232" s="158"/>
      <c r="W1232" s="158"/>
    </row>
    <row r="1233" spans="1:24" ht="14.1" customHeight="1" x14ac:dyDescent="0.25">
      <c r="A1233" s="44"/>
      <c r="B1233" s="45">
        <v>5513</v>
      </c>
      <c r="C1233" s="54" t="s">
        <v>490</v>
      </c>
      <c r="D1233" s="93"/>
      <c r="E1233" s="160"/>
      <c r="F1233" s="20">
        <v>0</v>
      </c>
      <c r="G1233" s="289">
        <f t="shared" si="389"/>
        <v>0</v>
      </c>
      <c r="H1233" s="160">
        <f t="shared" si="387"/>
        <v>0</v>
      </c>
      <c r="I1233" s="213">
        <v>0</v>
      </c>
      <c r="J1233" s="161"/>
      <c r="K1233" s="161"/>
      <c r="L1233" s="161"/>
      <c r="M1233" s="161"/>
      <c r="N1233" s="377"/>
      <c r="O1233" s="228"/>
      <c r="P1233" s="228"/>
      <c r="Q1233" s="174"/>
      <c r="R1233" s="173"/>
      <c r="S1233" s="158"/>
      <c r="T1233" s="158"/>
      <c r="U1233" s="158"/>
      <c r="V1233" s="158"/>
      <c r="W1233" s="158"/>
    </row>
    <row r="1234" spans="1:24" ht="14.1" customHeight="1" x14ac:dyDescent="0.25">
      <c r="A1234" s="44"/>
      <c r="B1234" s="45">
        <v>5514</v>
      </c>
      <c r="C1234" s="46" t="s">
        <v>158</v>
      </c>
      <c r="D1234" s="63">
        <v>40</v>
      </c>
      <c r="E1234" s="160"/>
      <c r="F1234" s="20">
        <v>0</v>
      </c>
      <c r="G1234" s="289">
        <f t="shared" si="389"/>
        <v>0</v>
      </c>
      <c r="H1234" s="160">
        <f t="shared" si="387"/>
        <v>0</v>
      </c>
      <c r="I1234" s="213">
        <v>0</v>
      </c>
      <c r="J1234" s="161"/>
      <c r="K1234" s="161"/>
      <c r="L1234" s="161"/>
      <c r="M1234" s="161">
        <v>220</v>
      </c>
      <c r="N1234" s="377"/>
      <c r="O1234" s="228"/>
      <c r="P1234" s="228"/>
      <c r="Q1234" s="174"/>
      <c r="R1234" s="173"/>
      <c r="S1234" s="158"/>
      <c r="T1234" s="158"/>
      <c r="U1234" s="158"/>
      <c r="V1234" s="158"/>
      <c r="W1234" s="158"/>
    </row>
    <row r="1235" spans="1:24" ht="14.1" customHeight="1" x14ac:dyDescent="0.25">
      <c r="A1235" s="44"/>
      <c r="B1235" s="45">
        <v>5526</v>
      </c>
      <c r="C1235" s="46" t="s">
        <v>555</v>
      </c>
      <c r="D1235" s="63"/>
      <c r="E1235" s="160"/>
      <c r="F1235" s="20"/>
      <c r="G1235" s="289">
        <f t="shared" si="389"/>
        <v>0</v>
      </c>
      <c r="H1235" s="160">
        <f t="shared" si="387"/>
        <v>0</v>
      </c>
      <c r="I1235" s="213"/>
      <c r="J1235" s="161"/>
      <c r="K1235" s="161"/>
      <c r="L1235" s="161"/>
      <c r="M1235" s="161"/>
      <c r="N1235" s="377"/>
      <c r="O1235" s="228"/>
      <c r="P1235" s="228"/>
      <c r="Q1235" s="174"/>
      <c r="R1235" s="173"/>
      <c r="S1235" s="158"/>
      <c r="T1235" s="158"/>
      <c r="U1235" s="158"/>
      <c r="V1235" s="158"/>
      <c r="W1235" s="158"/>
    </row>
    <row r="1236" spans="1:24" ht="14.1" customHeight="1" x14ac:dyDescent="0.25">
      <c r="A1236" s="69" t="s">
        <v>556</v>
      </c>
      <c r="B1236" s="70"/>
      <c r="C1236" s="71" t="s">
        <v>739</v>
      </c>
      <c r="D1236" s="77">
        <f>+D1237</f>
        <v>63137</v>
      </c>
      <c r="E1236" s="81">
        <f>+E1237</f>
        <v>78000</v>
      </c>
      <c r="F1236" s="81">
        <f>+F1237</f>
        <v>0</v>
      </c>
      <c r="G1236" s="219">
        <f>+G1237</f>
        <v>78000</v>
      </c>
      <c r="H1236" s="81">
        <f t="shared" si="387"/>
        <v>78000</v>
      </c>
      <c r="I1236" s="254">
        <f>+I1237</f>
        <v>0</v>
      </c>
      <c r="J1236" s="77"/>
      <c r="K1236" s="77">
        <f>+K1237</f>
        <v>51500</v>
      </c>
      <c r="L1236" s="77">
        <f t="shared" ref="L1236:M1236" si="390">+L1237</f>
        <v>129500</v>
      </c>
      <c r="M1236" s="77">
        <f t="shared" si="390"/>
        <v>114058</v>
      </c>
      <c r="N1236" s="379">
        <f>+N1237</f>
        <v>204000</v>
      </c>
      <c r="O1236" s="231">
        <f>+O1237</f>
        <v>0</v>
      </c>
      <c r="P1236" s="231">
        <f>+P1237</f>
        <v>204000</v>
      </c>
      <c r="Q1236" s="174"/>
      <c r="R1236" s="173"/>
      <c r="S1236" s="158"/>
      <c r="T1236" s="158"/>
      <c r="U1236" s="158"/>
      <c r="V1236" s="158"/>
      <c r="W1236" s="158"/>
    </row>
    <row r="1237" spans="1:24" ht="14.1" customHeight="1" x14ac:dyDescent="0.25">
      <c r="A1237" s="44" t="s">
        <v>557</v>
      </c>
      <c r="B1237" s="45">
        <v>5526</v>
      </c>
      <c r="C1237" s="46" t="s">
        <v>558</v>
      </c>
      <c r="D1237" s="63">
        <v>63137</v>
      </c>
      <c r="E1237" s="160">
        <v>78000</v>
      </c>
      <c r="F1237" s="20"/>
      <c r="G1237" s="289">
        <v>78000</v>
      </c>
      <c r="H1237" s="160">
        <f t="shared" si="387"/>
        <v>78000</v>
      </c>
      <c r="I1237" s="213"/>
      <c r="J1237" s="161"/>
      <c r="K1237" s="161">
        <v>51500</v>
      </c>
      <c r="L1237" s="161">
        <v>129500</v>
      </c>
      <c r="M1237" s="161">
        <v>114058</v>
      </c>
      <c r="N1237" s="378">
        <v>204000</v>
      </c>
      <c r="O1237" s="232">
        <v>0</v>
      </c>
      <c r="P1237" s="232">
        <v>204000</v>
      </c>
      <c r="Q1237" s="174"/>
      <c r="R1237" s="173"/>
      <c r="S1237" s="158"/>
      <c r="T1237" s="158"/>
      <c r="U1237" s="158"/>
      <c r="V1237" s="158"/>
      <c r="W1237" s="158"/>
    </row>
    <row r="1238" spans="1:24" ht="14.1" customHeight="1" x14ac:dyDescent="0.25">
      <c r="A1238" s="69">
        <v>102001</v>
      </c>
      <c r="B1238" s="70"/>
      <c r="C1238" s="71" t="s">
        <v>740</v>
      </c>
      <c r="D1238" s="77">
        <f>+D1239+D1240</f>
        <v>219425</v>
      </c>
      <c r="E1238" s="81">
        <f>+E1239+E1240</f>
        <v>259490</v>
      </c>
      <c r="F1238" s="81">
        <f>+F1239+F1240</f>
        <v>0</v>
      </c>
      <c r="G1238" s="219"/>
      <c r="H1238" s="81">
        <f t="shared" si="387"/>
        <v>259490</v>
      </c>
      <c r="I1238" s="254">
        <f>+I1239+I1240</f>
        <v>0</v>
      </c>
      <c r="J1238" s="77">
        <f>+J1239</f>
        <v>1000</v>
      </c>
      <c r="K1238" s="77">
        <f>+K1239+K1240</f>
        <v>2440</v>
      </c>
      <c r="L1238" s="77">
        <f t="shared" ref="L1238:M1238" si="391">+L1239+L1240</f>
        <v>262930</v>
      </c>
      <c r="M1238" s="77">
        <f t="shared" si="391"/>
        <v>260952.65000000002</v>
      </c>
      <c r="N1238" s="379"/>
      <c r="O1238" s="231"/>
      <c r="P1238" s="231"/>
      <c r="Q1238" s="174"/>
      <c r="R1238" s="173"/>
      <c r="S1238" s="158"/>
      <c r="T1238" s="158"/>
      <c r="U1238" s="158"/>
      <c r="V1238" s="158"/>
      <c r="W1238" s="158"/>
    </row>
    <row r="1239" spans="1:24" ht="14.1" customHeight="1" x14ac:dyDescent="0.25">
      <c r="A1239" s="44"/>
      <c r="B1239" s="51">
        <v>50</v>
      </c>
      <c r="C1239" s="52" t="s">
        <v>148</v>
      </c>
      <c r="D1239" s="19">
        <v>144317</v>
      </c>
      <c r="E1239" s="156">
        <v>162700</v>
      </c>
      <c r="F1239" s="156"/>
      <c r="G1239" s="289"/>
      <c r="H1239" s="160">
        <f t="shared" si="387"/>
        <v>162700</v>
      </c>
      <c r="I1239" s="211"/>
      <c r="J1239" s="190">
        <v>1000</v>
      </c>
      <c r="K1239" s="190">
        <v>27440</v>
      </c>
      <c r="L1239" s="190">
        <v>191140</v>
      </c>
      <c r="M1239" s="190">
        <v>191140.72</v>
      </c>
      <c r="N1239" s="377"/>
      <c r="O1239" s="228"/>
      <c r="P1239" s="228"/>
      <c r="Q1239" s="174"/>
      <c r="R1239" s="173"/>
      <c r="S1239" s="158"/>
      <c r="T1239" s="158"/>
      <c r="U1239" s="158"/>
      <c r="V1239" s="158"/>
      <c r="W1239" s="158"/>
    </row>
    <row r="1240" spans="1:24" ht="14.1" customHeight="1" x14ac:dyDescent="0.25">
      <c r="A1240" s="44"/>
      <c r="B1240" s="51">
        <v>55</v>
      </c>
      <c r="C1240" s="52" t="s">
        <v>505</v>
      </c>
      <c r="D1240" s="62">
        <f>+D1241+D1242+D1243+D1248+D1249+D1250+D1251+D1252+D1253+D1254+D1256</f>
        <v>75108</v>
      </c>
      <c r="E1240" s="156">
        <f>SUM(E1241:E1256)</f>
        <v>96790</v>
      </c>
      <c r="F1240" s="21">
        <f>SUM(F1241:F1256)</f>
        <v>0</v>
      </c>
      <c r="G1240" s="305"/>
      <c r="H1240" s="160">
        <f t="shared" si="387"/>
        <v>96790</v>
      </c>
      <c r="I1240" s="211"/>
      <c r="J1240" s="190"/>
      <c r="K1240" s="190">
        <f>+K1241+K1242+K1243+K1248+K1249+K1250+K1251+K1252+K1253+K1254+K1255+K1256</f>
        <v>-25000</v>
      </c>
      <c r="L1240" s="190">
        <f t="shared" ref="L1240:M1240" si="392">+L1241+L1242+L1243+L1248+L1249+L1250+L1251+L1252+L1253+L1254+L1255+L1256</f>
        <v>71790</v>
      </c>
      <c r="M1240" s="190">
        <f t="shared" si="392"/>
        <v>69811.930000000008</v>
      </c>
      <c r="N1240" s="377"/>
      <c r="O1240" s="228"/>
      <c r="P1240" s="228"/>
      <c r="Q1240" s="174"/>
      <c r="R1240" s="173"/>
      <c r="S1240" s="158"/>
      <c r="T1240" s="158"/>
      <c r="U1240" s="158"/>
      <c r="V1240" s="158"/>
      <c r="W1240" s="158"/>
    </row>
    <row r="1241" spans="1:24" ht="14.1" customHeight="1" x14ac:dyDescent="0.25">
      <c r="A1241" s="44"/>
      <c r="B1241" s="45">
        <v>5500</v>
      </c>
      <c r="C1241" s="54" t="s">
        <v>162</v>
      </c>
      <c r="D1241" s="93">
        <v>755</v>
      </c>
      <c r="E1241" s="160">
        <v>820</v>
      </c>
      <c r="F1241" s="20"/>
      <c r="G1241" s="289"/>
      <c r="H1241" s="160">
        <f t="shared" si="387"/>
        <v>820</v>
      </c>
      <c r="I1241" s="213"/>
      <c r="J1241" s="161"/>
      <c r="K1241" s="161"/>
      <c r="L1241" s="161">
        <v>820</v>
      </c>
      <c r="M1241" s="161">
        <v>1150</v>
      </c>
      <c r="N1241" s="377"/>
      <c r="O1241" s="228"/>
      <c r="P1241" s="228"/>
      <c r="Q1241" s="174"/>
      <c r="R1241" s="174"/>
      <c r="S1241" s="158"/>
      <c r="T1241" s="158"/>
      <c r="U1241" s="158"/>
      <c r="V1241" s="158"/>
      <c r="W1241" s="158"/>
      <c r="X1241" s="203"/>
    </row>
    <row r="1242" spans="1:24" ht="14.1" customHeight="1" x14ac:dyDescent="0.25">
      <c r="A1242" s="44"/>
      <c r="B1242" s="45">
        <v>5504</v>
      </c>
      <c r="C1242" s="46" t="s">
        <v>165</v>
      </c>
      <c r="D1242" s="63">
        <v>428</v>
      </c>
      <c r="E1242" s="160">
        <v>1200</v>
      </c>
      <c r="F1242" s="20"/>
      <c r="G1242" s="289"/>
      <c r="H1242" s="160">
        <f t="shared" si="387"/>
        <v>1200</v>
      </c>
      <c r="I1242" s="213"/>
      <c r="J1242" s="161"/>
      <c r="K1242" s="161"/>
      <c r="L1242" s="161">
        <v>1200</v>
      </c>
      <c r="M1242" s="161">
        <v>769</v>
      </c>
      <c r="N1242" s="377"/>
      <c r="O1242" s="228"/>
      <c r="P1242" s="228"/>
      <c r="Q1242" s="174"/>
      <c r="R1242" s="173"/>
      <c r="S1242" s="158"/>
      <c r="T1242" s="158"/>
      <c r="U1242" s="158"/>
      <c r="V1242" s="158"/>
      <c r="W1242" s="158"/>
      <c r="X1242" s="203"/>
    </row>
    <row r="1243" spans="1:24" ht="14.1" customHeight="1" x14ac:dyDescent="0.25">
      <c r="A1243" s="44"/>
      <c r="B1243" s="45">
        <v>5511</v>
      </c>
      <c r="C1243" s="46" t="s">
        <v>156</v>
      </c>
      <c r="D1243" s="63">
        <f>SUM(D1244:D1247)</f>
        <v>7817</v>
      </c>
      <c r="E1243" s="160"/>
      <c r="F1243" s="20"/>
      <c r="G1243" s="289"/>
      <c r="H1243" s="160">
        <f t="shared" si="387"/>
        <v>0</v>
      </c>
      <c r="I1243" s="213"/>
      <c r="J1243" s="161"/>
      <c r="K1243" s="161">
        <v>-8000</v>
      </c>
      <c r="L1243" s="161">
        <v>12600</v>
      </c>
      <c r="M1243" s="161">
        <v>15218.44</v>
      </c>
      <c r="N1243" s="377"/>
      <c r="O1243" s="228"/>
      <c r="P1243" s="228"/>
      <c r="Q1243" s="174"/>
      <c r="R1243" s="173"/>
      <c r="S1243" s="158"/>
      <c r="T1243" s="158"/>
      <c r="U1243" s="174"/>
      <c r="V1243" s="158"/>
      <c r="W1243" s="158"/>
      <c r="X1243" s="203"/>
    </row>
    <row r="1244" spans="1:24" ht="14.1" customHeight="1" x14ac:dyDescent="0.25">
      <c r="A1244" s="112"/>
      <c r="B1244" s="117"/>
      <c r="C1244" s="106" t="s">
        <v>170</v>
      </c>
      <c r="D1244" s="135">
        <v>3246</v>
      </c>
      <c r="E1244" s="179">
        <v>3700</v>
      </c>
      <c r="F1244" s="20"/>
      <c r="G1244" s="289"/>
      <c r="H1244" s="160">
        <f t="shared" si="387"/>
        <v>3700</v>
      </c>
      <c r="I1244" s="213"/>
      <c r="J1244" s="161"/>
      <c r="K1244" s="161"/>
      <c r="L1244" s="161"/>
      <c r="M1244" s="161">
        <v>9412.09</v>
      </c>
      <c r="N1244" s="377"/>
      <c r="O1244" s="228"/>
      <c r="P1244" s="228"/>
      <c r="Q1244" s="174"/>
      <c r="R1244" s="173"/>
      <c r="S1244" s="158"/>
      <c r="T1244" s="158"/>
      <c r="U1244" s="158"/>
      <c r="V1244" s="158"/>
      <c r="W1244" s="158"/>
      <c r="X1244" s="203"/>
    </row>
    <row r="1245" spans="1:24" ht="14.1" customHeight="1" x14ac:dyDescent="0.25">
      <c r="A1245" s="112"/>
      <c r="B1245" s="117"/>
      <c r="C1245" s="106" t="s">
        <v>171</v>
      </c>
      <c r="D1245" s="135">
        <v>4059</v>
      </c>
      <c r="E1245" s="179">
        <v>4500</v>
      </c>
      <c r="F1245" s="20"/>
      <c r="G1245" s="289"/>
      <c r="H1245" s="160">
        <f t="shared" si="387"/>
        <v>4500</v>
      </c>
      <c r="I1245" s="213"/>
      <c r="J1245" s="161"/>
      <c r="K1245" s="161"/>
      <c r="L1245" s="161"/>
      <c r="M1245" s="161">
        <v>4402.2</v>
      </c>
      <c r="N1245" s="377"/>
      <c r="O1245" s="228"/>
      <c r="P1245" s="228"/>
      <c r="Q1245" s="174"/>
      <c r="R1245" s="173"/>
      <c r="S1245" s="158"/>
      <c r="T1245" s="158"/>
      <c r="U1245" s="158"/>
      <c r="V1245" s="158"/>
      <c r="W1245" s="158"/>
    </row>
    <row r="1246" spans="1:24" ht="14.1" customHeight="1" x14ac:dyDescent="0.25">
      <c r="A1246" s="112"/>
      <c r="B1246" s="117"/>
      <c r="C1246" s="106" t="s">
        <v>334</v>
      </c>
      <c r="D1246" s="135">
        <v>59</v>
      </c>
      <c r="E1246" s="179">
        <v>12000</v>
      </c>
      <c r="F1246" s="20"/>
      <c r="G1246" s="289"/>
      <c r="H1246" s="160">
        <f t="shared" si="387"/>
        <v>12000</v>
      </c>
      <c r="I1246" s="213"/>
      <c r="J1246" s="161"/>
      <c r="K1246" s="161"/>
      <c r="L1246" s="161"/>
      <c r="M1246" s="161">
        <v>1404.15</v>
      </c>
      <c r="N1246" s="377"/>
      <c r="O1246" s="228"/>
      <c r="P1246" s="228"/>
      <c r="Q1246" s="174"/>
      <c r="R1246" s="173"/>
      <c r="S1246" s="158"/>
      <c r="T1246" s="158"/>
      <c r="U1246" s="158"/>
      <c r="V1246" s="158"/>
      <c r="W1246" s="158"/>
    </row>
    <row r="1247" spans="1:24" ht="14.1" customHeight="1" x14ac:dyDescent="0.25">
      <c r="A1247" s="112"/>
      <c r="B1247" s="117"/>
      <c r="C1247" s="106" t="s">
        <v>366</v>
      </c>
      <c r="D1247" s="135">
        <v>453</v>
      </c>
      <c r="E1247" s="179">
        <v>400</v>
      </c>
      <c r="F1247" s="20"/>
      <c r="G1247" s="289"/>
      <c r="H1247" s="160">
        <f t="shared" si="387"/>
        <v>400</v>
      </c>
      <c r="I1247" s="213"/>
      <c r="J1247" s="161"/>
      <c r="K1247" s="161"/>
      <c r="L1247" s="161"/>
      <c r="M1247" s="161"/>
      <c r="N1247" s="377"/>
      <c r="O1247" s="228"/>
      <c r="P1247" s="228"/>
      <c r="Q1247" s="174"/>
      <c r="R1247" s="173"/>
      <c r="S1247" s="158"/>
      <c r="T1247" s="158"/>
      <c r="U1247" s="158"/>
      <c r="V1247" s="158"/>
      <c r="W1247" s="158"/>
    </row>
    <row r="1248" spans="1:24" ht="14.1" customHeight="1" x14ac:dyDescent="0.25">
      <c r="A1248" s="44"/>
      <c r="B1248" s="45">
        <v>5513</v>
      </c>
      <c r="C1248" s="54" t="s">
        <v>490</v>
      </c>
      <c r="D1248" s="93">
        <v>5048</v>
      </c>
      <c r="E1248" s="160">
        <v>5520</v>
      </c>
      <c r="F1248" s="113"/>
      <c r="G1248" s="289"/>
      <c r="H1248" s="160">
        <f t="shared" si="387"/>
        <v>5520</v>
      </c>
      <c r="I1248" s="213"/>
      <c r="J1248" s="161"/>
      <c r="K1248" s="161"/>
      <c r="L1248" s="161">
        <v>5520</v>
      </c>
      <c r="M1248" s="161">
        <v>4602</v>
      </c>
      <c r="N1248" s="377"/>
      <c r="O1248" s="228"/>
      <c r="P1248" s="228"/>
      <c r="Q1248" s="174"/>
      <c r="R1248" s="173"/>
      <c r="S1248" s="158"/>
      <c r="T1248" s="158"/>
      <c r="U1248" s="158"/>
      <c r="V1248" s="158"/>
      <c r="W1248" s="158"/>
    </row>
    <row r="1249" spans="1:23" ht="14.1" customHeight="1" x14ac:dyDescent="0.25">
      <c r="A1249" s="44"/>
      <c r="B1249" s="45">
        <v>5514</v>
      </c>
      <c r="C1249" s="46" t="s">
        <v>158</v>
      </c>
      <c r="D1249" s="63">
        <v>171</v>
      </c>
      <c r="E1249" s="160">
        <v>200</v>
      </c>
      <c r="F1249" s="20"/>
      <c r="G1249" s="289"/>
      <c r="H1249" s="160">
        <f t="shared" si="387"/>
        <v>200</v>
      </c>
      <c r="I1249" s="213"/>
      <c r="J1249" s="161"/>
      <c r="K1249" s="161"/>
      <c r="L1249" s="161">
        <v>200</v>
      </c>
      <c r="M1249" s="161">
        <v>2.17</v>
      </c>
      <c r="N1249" s="377"/>
      <c r="O1249" s="228"/>
      <c r="P1249" s="228"/>
      <c r="Q1249" s="174"/>
      <c r="R1249" s="173"/>
      <c r="S1249" s="158"/>
      <c r="T1249" s="158"/>
      <c r="U1249" s="158"/>
      <c r="V1249" s="158"/>
      <c r="W1249" s="158"/>
    </row>
    <row r="1250" spans="1:23" ht="14.1" customHeight="1" x14ac:dyDescent="0.25">
      <c r="A1250" s="44"/>
      <c r="B1250" s="45">
        <v>5515</v>
      </c>
      <c r="C1250" s="46" t="s">
        <v>180</v>
      </c>
      <c r="D1250" s="63">
        <v>5359</v>
      </c>
      <c r="E1250" s="160">
        <v>6100</v>
      </c>
      <c r="F1250" s="20"/>
      <c r="G1250" s="289"/>
      <c r="H1250" s="160">
        <f t="shared" si="387"/>
        <v>6100</v>
      </c>
      <c r="I1250" s="213"/>
      <c r="J1250" s="161"/>
      <c r="K1250" s="161"/>
      <c r="L1250" s="161">
        <v>6100</v>
      </c>
      <c r="M1250" s="161">
        <v>4560.08</v>
      </c>
      <c r="N1250" s="377"/>
      <c r="O1250" s="228"/>
      <c r="P1250" s="228"/>
      <c r="Q1250" s="174"/>
      <c r="R1250" s="173"/>
      <c r="S1250" s="158"/>
      <c r="T1250" s="158"/>
      <c r="U1250" s="158"/>
      <c r="V1250" s="158"/>
      <c r="W1250" s="158"/>
    </row>
    <row r="1251" spans="1:23" ht="14.1" customHeight="1" x14ac:dyDescent="0.25">
      <c r="A1251" s="44"/>
      <c r="B1251" s="45">
        <v>5521</v>
      </c>
      <c r="C1251" s="46" t="s">
        <v>313</v>
      </c>
      <c r="D1251" s="63">
        <v>35387</v>
      </c>
      <c r="E1251" s="160">
        <v>37000</v>
      </c>
      <c r="F1251" s="56"/>
      <c r="G1251" s="289"/>
      <c r="H1251" s="160">
        <f t="shared" si="387"/>
        <v>37000</v>
      </c>
      <c r="I1251" s="213"/>
      <c r="J1251" s="161"/>
      <c r="K1251" s="161">
        <v>-17000</v>
      </c>
      <c r="L1251" s="161">
        <v>20000</v>
      </c>
      <c r="M1251" s="161">
        <v>19699.75</v>
      </c>
      <c r="N1251" s="377"/>
      <c r="O1251" s="228"/>
      <c r="P1251" s="228"/>
      <c r="Q1251" s="174"/>
      <c r="R1251" s="173"/>
      <c r="S1251" s="158"/>
      <c r="T1251" s="158"/>
      <c r="U1251" s="158"/>
      <c r="V1251" s="158"/>
      <c r="W1251" s="158"/>
    </row>
    <row r="1252" spans="1:23" ht="14.1" customHeight="1" x14ac:dyDescent="0.25">
      <c r="A1252" s="44"/>
      <c r="B1252" s="45">
        <v>5522</v>
      </c>
      <c r="C1252" s="46" t="s">
        <v>184</v>
      </c>
      <c r="D1252" s="63">
        <v>19542</v>
      </c>
      <c r="E1252" s="160">
        <v>24500</v>
      </c>
      <c r="F1252" s="20"/>
      <c r="G1252" s="289"/>
      <c r="H1252" s="160">
        <f t="shared" si="387"/>
        <v>24500</v>
      </c>
      <c r="I1252" s="213"/>
      <c r="J1252" s="161"/>
      <c r="K1252" s="161"/>
      <c r="L1252" s="161">
        <v>24500</v>
      </c>
      <c r="M1252" s="161">
        <v>20137</v>
      </c>
      <c r="N1252" s="377"/>
      <c r="O1252" s="228"/>
      <c r="P1252" s="228"/>
      <c r="Q1252" s="174"/>
      <c r="R1252" s="173"/>
      <c r="S1252" s="158"/>
      <c r="T1252" s="158"/>
      <c r="U1252" s="158"/>
      <c r="V1252" s="158"/>
      <c r="W1252" s="158"/>
    </row>
    <row r="1253" spans="1:23" ht="14.1" customHeight="1" x14ac:dyDescent="0.25">
      <c r="A1253" s="44"/>
      <c r="B1253" s="45">
        <v>5525</v>
      </c>
      <c r="C1253" s="54" t="s">
        <v>186</v>
      </c>
      <c r="D1253" s="93">
        <v>401</v>
      </c>
      <c r="E1253" s="160">
        <v>500</v>
      </c>
      <c r="F1253" s="113"/>
      <c r="G1253" s="289"/>
      <c r="H1253" s="160">
        <f t="shared" si="387"/>
        <v>500</v>
      </c>
      <c r="I1253" s="213"/>
      <c r="J1253" s="161"/>
      <c r="K1253" s="161"/>
      <c r="L1253" s="161">
        <v>500</v>
      </c>
      <c r="M1253" s="161">
        <v>337.99</v>
      </c>
      <c r="N1253" s="377"/>
      <c r="O1253" s="228"/>
      <c r="P1253" s="228"/>
      <c r="Q1253" s="174"/>
      <c r="R1253" s="173"/>
      <c r="S1253" s="158"/>
      <c r="T1253" s="158"/>
      <c r="U1253" s="158"/>
      <c r="V1253" s="158"/>
      <c r="W1253" s="158"/>
    </row>
    <row r="1254" spans="1:23" ht="14.1" customHeight="1" x14ac:dyDescent="0.25">
      <c r="A1254" s="44"/>
      <c r="B1254" s="45">
        <v>5526</v>
      </c>
      <c r="C1254" s="54" t="s">
        <v>558</v>
      </c>
      <c r="D1254" s="93">
        <v>0</v>
      </c>
      <c r="E1254" s="160"/>
      <c r="F1254" s="113"/>
      <c r="G1254" s="289"/>
      <c r="H1254" s="160">
        <f t="shared" si="387"/>
        <v>0</v>
      </c>
      <c r="I1254" s="213"/>
      <c r="J1254" s="161"/>
      <c r="K1254" s="161"/>
      <c r="L1254" s="161">
        <v>0</v>
      </c>
      <c r="M1254" s="161">
        <v>5.97</v>
      </c>
      <c r="N1254" s="377"/>
      <c r="O1254" s="228"/>
      <c r="P1254" s="228"/>
      <c r="Q1254" s="174"/>
      <c r="R1254" s="173"/>
      <c r="S1254" s="158"/>
      <c r="T1254" s="158"/>
      <c r="U1254" s="158"/>
      <c r="V1254" s="158"/>
      <c r="W1254" s="158"/>
    </row>
    <row r="1255" spans="1:23" ht="14.1" customHeight="1" x14ac:dyDescent="0.25">
      <c r="A1255" s="44"/>
      <c r="B1255" s="45">
        <v>5532</v>
      </c>
      <c r="C1255" s="54" t="s">
        <v>559</v>
      </c>
      <c r="D1255" s="93"/>
      <c r="E1255" s="160"/>
      <c r="F1255" s="113"/>
      <c r="G1255" s="289"/>
      <c r="H1255" s="160"/>
      <c r="I1255" s="213"/>
      <c r="J1255" s="161"/>
      <c r="K1255" s="161"/>
      <c r="L1255" s="161">
        <v>0</v>
      </c>
      <c r="M1255" s="161">
        <v>22.19</v>
      </c>
      <c r="N1255" s="377"/>
      <c r="O1255" s="228"/>
      <c r="P1255" s="228"/>
      <c r="Q1255" s="174"/>
      <c r="R1255" s="173"/>
      <c r="S1255" s="158"/>
      <c r="T1255" s="158"/>
      <c r="U1255" s="158"/>
      <c r="V1255" s="158"/>
      <c r="W1255" s="158"/>
    </row>
    <row r="1256" spans="1:23" ht="14.1" customHeight="1" x14ac:dyDescent="0.25">
      <c r="A1256" s="44"/>
      <c r="B1256" s="45">
        <v>5540</v>
      </c>
      <c r="C1256" s="54" t="s">
        <v>159</v>
      </c>
      <c r="D1256" s="93">
        <v>200</v>
      </c>
      <c r="E1256" s="160">
        <v>350</v>
      </c>
      <c r="F1256" s="20"/>
      <c r="G1256" s="289"/>
      <c r="H1256" s="160">
        <f t="shared" si="387"/>
        <v>350</v>
      </c>
      <c r="I1256" s="213"/>
      <c r="J1256" s="161"/>
      <c r="K1256" s="161"/>
      <c r="L1256" s="161">
        <v>350</v>
      </c>
      <c r="M1256" s="161">
        <v>3307.34</v>
      </c>
      <c r="N1256" s="377"/>
      <c r="O1256" s="228"/>
      <c r="P1256" s="228"/>
      <c r="Q1256" s="174"/>
      <c r="R1256" s="173"/>
      <c r="S1256" s="158"/>
      <c r="T1256" s="158"/>
      <c r="U1256" s="158"/>
      <c r="V1256" s="158"/>
      <c r="W1256" s="158"/>
    </row>
    <row r="1257" spans="1:23" ht="14.1" customHeight="1" x14ac:dyDescent="0.25">
      <c r="A1257" s="69" t="s">
        <v>560</v>
      </c>
      <c r="B1257" s="70"/>
      <c r="C1257" s="71" t="s">
        <v>736</v>
      </c>
      <c r="D1257" s="77">
        <f t="shared" ref="D1257" si="393">+D1258+D1260+D1261</f>
        <v>32724</v>
      </c>
      <c r="E1257" s="81">
        <f>+E1258+E1260+E1261</f>
        <v>45000</v>
      </c>
      <c r="F1257" s="81">
        <f>+F1258+F1260+F1261</f>
        <v>0</v>
      </c>
      <c r="G1257" s="219"/>
      <c r="H1257" s="81">
        <f t="shared" si="387"/>
        <v>45000</v>
      </c>
      <c r="I1257" s="254">
        <f>+I1258+I1260+I1261</f>
        <v>0</v>
      </c>
      <c r="J1257" s="77">
        <f>+J1258+J1260+J1261</f>
        <v>55</v>
      </c>
      <c r="K1257" s="77">
        <f t="shared" ref="K1257:M1257" si="394">+K1258+K1260+K1261</f>
        <v>0</v>
      </c>
      <c r="L1257" s="77">
        <f t="shared" si="394"/>
        <v>45055</v>
      </c>
      <c r="M1257" s="77">
        <f t="shared" si="394"/>
        <v>8601</v>
      </c>
      <c r="N1257" s="379">
        <f>+N1258+N1260+N1261</f>
        <v>40000</v>
      </c>
      <c r="O1257" s="231">
        <f>+O1258</f>
        <v>-5000</v>
      </c>
      <c r="P1257" s="231">
        <f>+O1257+N1257</f>
        <v>35000</v>
      </c>
      <c r="Q1257" s="174"/>
      <c r="R1257" s="173"/>
      <c r="S1257" s="158"/>
      <c r="T1257" s="158"/>
      <c r="U1257" s="158"/>
      <c r="V1257" s="158"/>
      <c r="W1257" s="158"/>
    </row>
    <row r="1258" spans="1:23" ht="14.1" customHeight="1" x14ac:dyDescent="0.25">
      <c r="A1258" s="44" t="s">
        <v>561</v>
      </c>
      <c r="B1258" s="45">
        <v>4138</v>
      </c>
      <c r="C1258" s="46" t="s">
        <v>562</v>
      </c>
      <c r="D1258" s="63">
        <v>28030</v>
      </c>
      <c r="E1258" s="160">
        <v>40000</v>
      </c>
      <c r="F1258" s="20"/>
      <c r="G1258" s="289"/>
      <c r="H1258" s="160">
        <f t="shared" si="387"/>
        <v>40000</v>
      </c>
      <c r="I1258" s="213"/>
      <c r="J1258" s="161"/>
      <c r="K1258" s="161"/>
      <c r="L1258" s="161">
        <v>40000</v>
      </c>
      <c r="M1258" s="161">
        <v>6435</v>
      </c>
      <c r="N1258" s="378">
        <v>30000</v>
      </c>
      <c r="O1258" s="232">
        <v>-5000</v>
      </c>
      <c r="P1258" s="232"/>
      <c r="Q1258" s="174"/>
      <c r="R1258" s="173"/>
      <c r="S1258" s="158"/>
      <c r="T1258" s="158"/>
      <c r="U1258" s="158"/>
      <c r="V1258" s="158"/>
      <c r="W1258" s="158"/>
    </row>
    <row r="1259" spans="1:23" ht="14.1" customHeight="1" x14ac:dyDescent="0.25">
      <c r="A1259" s="44"/>
      <c r="B1259" s="45">
        <v>4138</v>
      </c>
      <c r="C1259" s="46" t="s">
        <v>724</v>
      </c>
      <c r="D1259" s="63"/>
      <c r="E1259" s="160"/>
      <c r="F1259" s="20"/>
      <c r="G1259" s="289"/>
      <c r="H1259" s="160"/>
      <c r="I1259" s="213"/>
      <c r="J1259" s="161"/>
      <c r="K1259" s="161"/>
      <c r="L1259" s="161"/>
      <c r="M1259" s="161"/>
      <c r="N1259" s="378"/>
      <c r="O1259" s="232"/>
      <c r="P1259" s="232"/>
      <c r="Q1259" s="174"/>
      <c r="R1259" s="173"/>
      <c r="S1259" s="158"/>
      <c r="T1259" s="158"/>
      <c r="U1259" s="158"/>
      <c r="V1259" s="158"/>
      <c r="W1259" s="158"/>
    </row>
    <row r="1260" spans="1:23" ht="14.1" customHeight="1" x14ac:dyDescent="0.25">
      <c r="A1260" s="44" t="s">
        <v>563</v>
      </c>
      <c r="B1260" s="45">
        <v>4138</v>
      </c>
      <c r="C1260" s="46" t="s">
        <v>564</v>
      </c>
      <c r="D1260" s="63">
        <v>4694</v>
      </c>
      <c r="E1260" s="160">
        <v>5000</v>
      </c>
      <c r="F1260" s="20"/>
      <c r="G1260" s="289"/>
      <c r="H1260" s="160">
        <f t="shared" si="387"/>
        <v>5000</v>
      </c>
      <c r="I1260" s="213"/>
      <c r="J1260" s="161">
        <v>55</v>
      </c>
      <c r="K1260" s="161"/>
      <c r="L1260" s="161">
        <v>5055</v>
      </c>
      <c r="M1260" s="161">
        <v>2166</v>
      </c>
      <c r="N1260" s="378">
        <v>5000</v>
      </c>
      <c r="O1260" s="232"/>
      <c r="P1260" s="232"/>
      <c r="Q1260" s="174"/>
      <c r="R1260" s="173"/>
      <c r="S1260" s="158"/>
      <c r="T1260" s="158"/>
      <c r="U1260" s="158"/>
      <c r="V1260" s="158"/>
      <c r="W1260" s="158"/>
    </row>
    <row r="1261" spans="1:23" ht="14.1" customHeight="1" x14ac:dyDescent="0.25">
      <c r="A1261" s="44" t="s">
        <v>565</v>
      </c>
      <c r="B1261" s="45">
        <v>4138</v>
      </c>
      <c r="C1261" s="46" t="s">
        <v>566</v>
      </c>
      <c r="D1261" s="63">
        <v>0</v>
      </c>
      <c r="E1261" s="160"/>
      <c r="F1261" s="20"/>
      <c r="G1261" s="289"/>
      <c r="H1261" s="160">
        <f t="shared" si="387"/>
        <v>0</v>
      </c>
      <c r="I1261" s="213"/>
      <c r="J1261" s="161"/>
      <c r="K1261" s="161"/>
      <c r="L1261" s="161"/>
      <c r="M1261" s="161"/>
      <c r="N1261" s="378">
        <v>5000</v>
      </c>
      <c r="O1261" s="232"/>
      <c r="P1261" s="232"/>
      <c r="Q1261" s="174"/>
      <c r="R1261" s="173"/>
      <c r="S1261" s="158"/>
      <c r="T1261" s="158"/>
      <c r="U1261" s="158"/>
      <c r="V1261" s="158"/>
      <c r="W1261" s="158"/>
    </row>
    <row r="1262" spans="1:23" ht="14.1" customHeight="1" x14ac:dyDescent="0.25">
      <c r="A1262" s="69" t="s">
        <v>567</v>
      </c>
      <c r="B1262" s="70">
        <v>4138</v>
      </c>
      <c r="C1262" s="71" t="s">
        <v>568</v>
      </c>
      <c r="D1262" s="77">
        <v>26635</v>
      </c>
      <c r="E1262" s="81">
        <v>28147</v>
      </c>
      <c r="F1262" s="81"/>
      <c r="G1262" s="219"/>
      <c r="H1262" s="81">
        <f t="shared" si="387"/>
        <v>28147</v>
      </c>
      <c r="I1262" s="254"/>
      <c r="J1262" s="77">
        <v>3021</v>
      </c>
      <c r="K1262" s="77">
        <v>0</v>
      </c>
      <c r="L1262" s="77">
        <v>0</v>
      </c>
      <c r="M1262" s="77">
        <v>0</v>
      </c>
      <c r="N1262" s="379">
        <v>0</v>
      </c>
      <c r="O1262" s="231">
        <v>0</v>
      </c>
      <c r="P1262" s="231">
        <v>0</v>
      </c>
      <c r="Q1262" s="440"/>
      <c r="R1262" s="173"/>
      <c r="S1262" s="158"/>
      <c r="T1262" s="158"/>
      <c r="U1262" s="158"/>
      <c r="V1262" s="158"/>
      <c r="W1262" s="158"/>
    </row>
    <row r="1263" spans="1:23" ht="14.1" customHeight="1" x14ac:dyDescent="0.25">
      <c r="A1263" s="69" t="s">
        <v>569</v>
      </c>
      <c r="B1263" s="70"/>
      <c r="C1263" s="71" t="s">
        <v>570</v>
      </c>
      <c r="D1263" s="77">
        <f>+D1264+D1265</f>
        <v>5895</v>
      </c>
      <c r="E1263" s="81">
        <f>+E1264+E1265</f>
        <v>0</v>
      </c>
      <c r="F1263" s="81">
        <f>+F1264+F1265</f>
        <v>0</v>
      </c>
      <c r="G1263" s="219">
        <f t="shared" ref="G1263" si="395">F1263-E1263</f>
        <v>0</v>
      </c>
      <c r="H1263" s="81">
        <f t="shared" si="387"/>
        <v>0</v>
      </c>
      <c r="I1263" s="254">
        <f>+I1264+I1265</f>
        <v>0</v>
      </c>
      <c r="J1263" s="77">
        <v>0</v>
      </c>
      <c r="K1263" s="77">
        <v>0</v>
      </c>
      <c r="L1263" s="77">
        <v>0</v>
      </c>
      <c r="M1263" s="77">
        <v>0</v>
      </c>
      <c r="N1263" s="379">
        <f>+N1264+N1265</f>
        <v>0</v>
      </c>
      <c r="O1263" s="231">
        <v>0</v>
      </c>
      <c r="P1263" s="231">
        <v>0</v>
      </c>
      <c r="Q1263" s="174"/>
      <c r="R1263" s="173"/>
      <c r="S1263" s="158"/>
      <c r="T1263" s="158"/>
      <c r="U1263" s="158"/>
      <c r="V1263" s="158"/>
      <c r="W1263" s="158"/>
    </row>
    <row r="1264" spans="1:23" ht="14.1" customHeight="1" x14ac:dyDescent="0.25">
      <c r="A1264" s="101"/>
      <c r="B1264" s="96">
        <v>50</v>
      </c>
      <c r="C1264" s="54" t="s">
        <v>148</v>
      </c>
      <c r="D1264" s="93">
        <v>5286</v>
      </c>
      <c r="E1264" s="160"/>
      <c r="F1264" s="20"/>
      <c r="G1264" s="289"/>
      <c r="H1264" s="160">
        <f t="shared" si="387"/>
        <v>0</v>
      </c>
      <c r="I1264" s="213"/>
      <c r="J1264" s="161"/>
      <c r="K1264" s="161"/>
      <c r="L1264" s="161"/>
      <c r="M1264" s="161"/>
      <c r="N1264" s="378">
        <v>0</v>
      </c>
      <c r="O1264" s="232"/>
      <c r="P1264" s="232"/>
      <c r="Q1264" s="174"/>
      <c r="R1264" s="173"/>
      <c r="S1264" s="158"/>
      <c r="T1264" s="158"/>
      <c r="U1264" s="158"/>
      <c r="V1264" s="158"/>
      <c r="W1264" s="158"/>
    </row>
    <row r="1265" spans="1:29" ht="14.1" customHeight="1" x14ac:dyDescent="0.25">
      <c r="A1265" s="101"/>
      <c r="B1265" s="96">
        <v>55</v>
      </c>
      <c r="C1265" s="54" t="s">
        <v>571</v>
      </c>
      <c r="D1265" s="93">
        <v>609</v>
      </c>
      <c r="E1265" s="160"/>
      <c r="F1265" s="20"/>
      <c r="G1265" s="289"/>
      <c r="H1265" s="160">
        <f t="shared" si="387"/>
        <v>0</v>
      </c>
      <c r="I1265" s="213"/>
      <c r="J1265" s="161"/>
      <c r="K1265" s="161"/>
      <c r="L1265" s="161"/>
      <c r="M1265" s="161"/>
      <c r="N1265" s="378">
        <v>0</v>
      </c>
      <c r="O1265" s="232"/>
      <c r="P1265" s="232"/>
      <c r="Q1265" s="174"/>
      <c r="R1265" s="173"/>
      <c r="S1265" s="158"/>
      <c r="T1265" s="158"/>
      <c r="U1265" s="158"/>
      <c r="V1265" s="158"/>
      <c r="W1265" s="158"/>
    </row>
    <row r="1266" spans="1:29" ht="14.1" customHeight="1" x14ac:dyDescent="0.25">
      <c r="A1266" s="69">
        <v>10400</v>
      </c>
      <c r="B1266" s="70"/>
      <c r="C1266" s="71" t="s">
        <v>572</v>
      </c>
      <c r="D1266" s="77">
        <f>+D1267</f>
        <v>47895</v>
      </c>
      <c r="E1266" s="81">
        <f>+E1267</f>
        <v>58794</v>
      </c>
      <c r="F1266" s="81">
        <f>+F1267</f>
        <v>0</v>
      </c>
      <c r="G1266" s="219"/>
      <c r="H1266" s="81">
        <f t="shared" si="387"/>
        <v>58794</v>
      </c>
      <c r="I1266" s="254"/>
      <c r="J1266" s="77">
        <f>+J1267</f>
        <v>2999</v>
      </c>
      <c r="K1266" s="77">
        <f>+K1267</f>
        <v>5207</v>
      </c>
      <c r="L1266" s="77">
        <f t="shared" ref="L1266:M1266" si="396">+L1267</f>
        <v>67000</v>
      </c>
      <c r="M1266" s="77">
        <f t="shared" si="396"/>
        <v>54150</v>
      </c>
      <c r="N1266" s="374">
        <f>+N1267</f>
        <v>61793</v>
      </c>
      <c r="O1266" s="80">
        <f>+O1267</f>
        <v>-8550</v>
      </c>
      <c r="P1266" s="80">
        <f>+P1267</f>
        <v>53243</v>
      </c>
      <c r="Q1266" s="174"/>
      <c r="R1266" s="173"/>
      <c r="S1266" s="158"/>
      <c r="T1266" s="158"/>
      <c r="U1266" s="158"/>
      <c r="V1266" s="158"/>
      <c r="W1266" s="158"/>
    </row>
    <row r="1267" spans="1:29" s="7" customFormat="1" ht="14.1" customHeight="1" x14ac:dyDescent="0.25">
      <c r="A1267" s="101"/>
      <c r="B1267" s="90">
        <v>5526</v>
      </c>
      <c r="C1267" s="54" t="s">
        <v>573</v>
      </c>
      <c r="D1267" s="93">
        <v>47895</v>
      </c>
      <c r="E1267" s="160">
        <v>58794</v>
      </c>
      <c r="F1267" s="20"/>
      <c r="G1267" s="289"/>
      <c r="H1267" s="160">
        <f t="shared" si="387"/>
        <v>58794</v>
      </c>
      <c r="I1267" s="213"/>
      <c r="J1267" s="161">
        <v>2999</v>
      </c>
      <c r="K1267" s="161">
        <v>5207</v>
      </c>
      <c r="L1267" s="161">
        <v>67000</v>
      </c>
      <c r="M1267" s="161">
        <v>54150</v>
      </c>
      <c r="N1267" s="378">
        <v>61793</v>
      </c>
      <c r="O1267" s="232">
        <v>-8550</v>
      </c>
      <c r="P1267" s="232">
        <f>+O1267+N1267</f>
        <v>53243</v>
      </c>
      <c r="Q1267" s="440"/>
      <c r="R1267" s="352"/>
      <c r="S1267" s="158"/>
      <c r="T1267" s="158"/>
      <c r="U1267" s="158"/>
      <c r="V1267" s="158"/>
      <c r="W1267" s="158"/>
      <c r="X1267" s="159"/>
      <c r="Y1267" s="159"/>
      <c r="Z1267" s="159"/>
      <c r="AA1267" s="159"/>
      <c r="AB1267" s="159"/>
      <c r="AC1267" s="159"/>
    </row>
    <row r="1268" spans="1:29" ht="14.1" customHeight="1" x14ac:dyDescent="0.25">
      <c r="A1268" s="69" t="s">
        <v>574</v>
      </c>
      <c r="B1268" s="70">
        <v>10402</v>
      </c>
      <c r="C1268" s="71" t="s">
        <v>741</v>
      </c>
      <c r="D1268" s="77">
        <f t="shared" ref="D1268:E1268" si="397">+D1269+D1270+D1271+D1272+D1273+D1274+D1275</f>
        <v>174264</v>
      </c>
      <c r="E1268" s="77">
        <f t="shared" si="397"/>
        <v>221610</v>
      </c>
      <c r="F1268" s="81">
        <f>SUM(F1269:F1275)</f>
        <v>0</v>
      </c>
      <c r="G1268" s="219"/>
      <c r="H1268" s="81">
        <f t="shared" si="387"/>
        <v>221610</v>
      </c>
      <c r="I1268" s="254">
        <f>SUM(I1269:I1275)</f>
        <v>0</v>
      </c>
      <c r="J1268" s="77"/>
      <c r="K1268" s="77">
        <f>+K1269+K1270+K1271+K1272+K1273+K1274+K1275+K1276</f>
        <v>-38500</v>
      </c>
      <c r="L1268" s="77">
        <f t="shared" ref="L1268:M1268" si="398">+L1269+L1270+L1271+L1272+L1273+L1274+L1275+L1276</f>
        <v>214278</v>
      </c>
      <c r="M1268" s="77">
        <f t="shared" si="398"/>
        <v>166455</v>
      </c>
      <c r="N1268" s="379">
        <f>+N1269+N1270+N1271+N1272+N1273+N1274+N1275+N1276</f>
        <v>222778</v>
      </c>
      <c r="O1268" s="231">
        <f>SUM(O1269:O1276)</f>
        <v>-12230</v>
      </c>
      <c r="P1268" s="231">
        <f>+O1268+N1268</f>
        <v>210548</v>
      </c>
      <c r="Q1268" s="174"/>
      <c r="R1268" s="173"/>
      <c r="S1268" s="158"/>
      <c r="T1268" s="158"/>
      <c r="U1268" s="158"/>
      <c r="V1268" s="158"/>
      <c r="W1268" s="158"/>
    </row>
    <row r="1269" spans="1:29" ht="14.1" customHeight="1" x14ac:dyDescent="0.25">
      <c r="A1269" s="44" t="s">
        <v>575</v>
      </c>
      <c r="B1269" s="45">
        <v>4130</v>
      </c>
      <c r="C1269" s="46" t="s">
        <v>576</v>
      </c>
      <c r="D1269" s="63">
        <v>102974</v>
      </c>
      <c r="E1269" s="160">
        <v>120000</v>
      </c>
      <c r="F1269" s="20"/>
      <c r="G1269" s="289"/>
      <c r="H1269" s="160">
        <f t="shared" si="387"/>
        <v>120000</v>
      </c>
      <c r="I1269" s="213"/>
      <c r="J1269" s="161"/>
      <c r="K1269" s="161">
        <v>-25000</v>
      </c>
      <c r="L1269" s="161">
        <v>95000</v>
      </c>
      <c r="M1269" s="161">
        <v>85781</v>
      </c>
      <c r="N1269" s="378">
        <v>97000</v>
      </c>
      <c r="O1269" s="232"/>
      <c r="P1269" s="232"/>
      <c r="Q1269" s="174"/>
      <c r="R1269" s="173"/>
      <c r="S1269" s="158"/>
      <c r="T1269" s="158"/>
      <c r="U1269" s="158"/>
      <c r="V1269" s="158"/>
      <c r="W1269" s="158"/>
    </row>
    <row r="1270" spans="1:29" ht="14.1" customHeight="1" x14ac:dyDescent="0.25">
      <c r="A1270" s="44" t="s">
        <v>577</v>
      </c>
      <c r="B1270" s="45">
        <v>4130</v>
      </c>
      <c r="C1270" s="46" t="s">
        <v>578</v>
      </c>
      <c r="D1270" s="63">
        <v>16050</v>
      </c>
      <c r="E1270" s="160">
        <v>30000</v>
      </c>
      <c r="F1270" s="20"/>
      <c r="G1270" s="289"/>
      <c r="H1270" s="160">
        <f t="shared" si="387"/>
        <v>30000</v>
      </c>
      <c r="I1270" s="213"/>
      <c r="J1270" s="161"/>
      <c r="K1270" s="161">
        <v>-13000</v>
      </c>
      <c r="L1270" s="161">
        <v>17000</v>
      </c>
      <c r="M1270" s="161">
        <v>16800</v>
      </c>
      <c r="N1270" s="378">
        <v>20000</v>
      </c>
      <c r="O1270" s="232"/>
      <c r="P1270" s="232"/>
      <c r="Q1270" s="174"/>
      <c r="R1270" s="173"/>
      <c r="S1270" s="158"/>
      <c r="T1270" s="158"/>
      <c r="U1270" s="158"/>
      <c r="V1270" s="158"/>
      <c r="W1270" s="158"/>
    </row>
    <row r="1271" spans="1:29" ht="14.1" customHeight="1" x14ac:dyDescent="0.25">
      <c r="A1271" s="44" t="s">
        <v>579</v>
      </c>
      <c r="B1271" s="45">
        <v>4134</v>
      </c>
      <c r="C1271" s="46" t="s">
        <v>580</v>
      </c>
      <c r="D1271" s="63">
        <v>6129</v>
      </c>
      <c r="E1271" s="160">
        <v>3000</v>
      </c>
      <c r="F1271" s="20"/>
      <c r="G1271" s="289"/>
      <c r="H1271" s="160">
        <f t="shared" si="387"/>
        <v>3000</v>
      </c>
      <c r="I1271" s="213"/>
      <c r="J1271" s="161"/>
      <c r="K1271" s="161">
        <v>1000</v>
      </c>
      <c r="L1271" s="161">
        <v>4000</v>
      </c>
      <c r="M1271" s="161">
        <v>3807</v>
      </c>
      <c r="N1271" s="378">
        <v>6000</v>
      </c>
      <c r="O1271" s="232"/>
      <c r="P1271" s="232"/>
      <c r="Q1271" s="174"/>
      <c r="R1271" s="173"/>
      <c r="S1271" s="158"/>
      <c r="T1271" s="158"/>
      <c r="U1271" s="158"/>
      <c r="V1271" s="158"/>
      <c r="W1271" s="158"/>
    </row>
    <row r="1272" spans="1:29" ht="14.1" customHeight="1" x14ac:dyDescent="0.25">
      <c r="A1272" s="44" t="s">
        <v>581</v>
      </c>
      <c r="B1272" s="45">
        <v>4134</v>
      </c>
      <c r="C1272" s="46" t="s">
        <v>582</v>
      </c>
      <c r="D1272" s="63">
        <v>1921</v>
      </c>
      <c r="E1272" s="160">
        <v>3000</v>
      </c>
      <c r="F1272" s="20"/>
      <c r="G1272" s="289"/>
      <c r="H1272" s="160">
        <f t="shared" si="387"/>
        <v>3000</v>
      </c>
      <c r="I1272" s="213"/>
      <c r="J1272" s="161"/>
      <c r="K1272" s="161">
        <v>-1500</v>
      </c>
      <c r="L1272" s="161">
        <v>1500</v>
      </c>
      <c r="M1272" s="161">
        <v>1296</v>
      </c>
      <c r="N1272" s="378">
        <v>3000</v>
      </c>
      <c r="O1272" s="232"/>
      <c r="P1272" s="232"/>
      <c r="Q1272" s="174"/>
      <c r="R1272" s="173"/>
      <c r="S1272" s="158"/>
      <c r="T1272" s="158"/>
      <c r="U1272" s="158"/>
      <c r="V1272" s="158"/>
      <c r="W1272" s="158"/>
    </row>
    <row r="1273" spans="1:29" ht="14.1" customHeight="1" x14ac:dyDescent="0.25">
      <c r="A1273" s="44" t="s">
        <v>583</v>
      </c>
      <c r="B1273" s="45">
        <v>4134</v>
      </c>
      <c r="C1273" s="46" t="s">
        <v>584</v>
      </c>
      <c r="D1273" s="63">
        <v>485</v>
      </c>
      <c r="E1273" s="160">
        <v>2000</v>
      </c>
      <c r="F1273" s="20"/>
      <c r="G1273" s="289"/>
      <c r="H1273" s="160">
        <f t="shared" si="387"/>
        <v>2000</v>
      </c>
      <c r="I1273" s="213"/>
      <c r="J1273" s="161"/>
      <c r="K1273" s="161"/>
      <c r="L1273" s="161">
        <v>2000</v>
      </c>
      <c r="M1273" s="161">
        <v>88</v>
      </c>
      <c r="N1273" s="378">
        <v>2000</v>
      </c>
      <c r="O1273" s="232"/>
      <c r="P1273" s="232"/>
      <c r="Q1273" s="174"/>
      <c r="R1273" s="173"/>
      <c r="S1273" s="158"/>
      <c r="T1273" s="158"/>
      <c r="U1273" s="158"/>
      <c r="V1273" s="158"/>
      <c r="W1273" s="158"/>
    </row>
    <row r="1274" spans="1:29" ht="14.1" customHeight="1" x14ac:dyDescent="0.25">
      <c r="A1274" s="44" t="s">
        <v>585</v>
      </c>
      <c r="B1274" s="45">
        <v>5526</v>
      </c>
      <c r="C1274" s="46" t="s">
        <v>586</v>
      </c>
      <c r="D1274" s="63">
        <v>27458</v>
      </c>
      <c r="E1274" s="160">
        <v>33610</v>
      </c>
      <c r="F1274" s="20"/>
      <c r="G1274" s="289"/>
      <c r="H1274" s="160">
        <f t="shared" si="387"/>
        <v>33610</v>
      </c>
      <c r="I1274" s="213"/>
      <c r="J1274" s="161"/>
      <c r="K1274" s="161"/>
      <c r="L1274" s="161">
        <v>33610</v>
      </c>
      <c r="M1274" s="161">
        <v>13825</v>
      </c>
      <c r="N1274" s="384">
        <v>33610</v>
      </c>
      <c r="O1274" s="229"/>
      <c r="P1274" s="229"/>
      <c r="Q1274" s="174"/>
      <c r="R1274" s="173"/>
      <c r="S1274" s="158"/>
      <c r="T1274" s="158"/>
      <c r="U1274" s="158"/>
      <c r="V1274" s="158"/>
      <c r="W1274" s="158"/>
    </row>
    <row r="1275" spans="1:29" ht="14.1" customHeight="1" x14ac:dyDescent="0.25">
      <c r="A1275" s="44" t="s">
        <v>587</v>
      </c>
      <c r="B1275" s="45">
        <v>4130</v>
      </c>
      <c r="C1275" s="46" t="s">
        <v>588</v>
      </c>
      <c r="D1275" s="63">
        <v>19247</v>
      </c>
      <c r="E1275" s="160">
        <v>30000</v>
      </c>
      <c r="F1275" s="20"/>
      <c r="G1275" s="289"/>
      <c r="H1275" s="160">
        <f t="shared" si="387"/>
        <v>30000</v>
      </c>
      <c r="I1275" s="213"/>
      <c r="J1275" s="161"/>
      <c r="K1275" s="161"/>
      <c r="L1275" s="161">
        <v>30000</v>
      </c>
      <c r="M1275" s="161">
        <v>22108</v>
      </c>
      <c r="N1275" s="378">
        <v>30000</v>
      </c>
      <c r="O1275" s="232">
        <v>-12230</v>
      </c>
      <c r="P1275" s="232"/>
      <c r="Q1275" s="174"/>
      <c r="R1275" s="173"/>
      <c r="S1275" s="158"/>
      <c r="T1275" s="158"/>
      <c r="U1275" s="158"/>
      <c r="V1275" s="158"/>
      <c r="W1275" s="158"/>
    </row>
    <row r="1276" spans="1:29" ht="14.1" customHeight="1" x14ac:dyDescent="0.25">
      <c r="A1276" s="44" t="s">
        <v>589</v>
      </c>
      <c r="B1276" s="45">
        <v>4130</v>
      </c>
      <c r="C1276" s="46" t="s">
        <v>590</v>
      </c>
      <c r="D1276" s="63"/>
      <c r="E1276" s="160"/>
      <c r="F1276" s="20"/>
      <c r="G1276" s="289"/>
      <c r="H1276" s="160"/>
      <c r="I1276" s="213"/>
      <c r="J1276" s="161"/>
      <c r="K1276" s="161"/>
      <c r="L1276" s="161">
        <v>31168</v>
      </c>
      <c r="M1276" s="161">
        <v>22750</v>
      </c>
      <c r="N1276" s="378">
        <v>31168</v>
      </c>
      <c r="O1276" s="232"/>
      <c r="P1276" s="232"/>
      <c r="R1276" s="173"/>
      <c r="S1276" s="158"/>
      <c r="T1276" s="158"/>
      <c r="U1276" s="158"/>
      <c r="V1276" s="158"/>
      <c r="W1276" s="158"/>
    </row>
    <row r="1277" spans="1:29" ht="14.1" customHeight="1" x14ac:dyDescent="0.25">
      <c r="A1277" s="69" t="s">
        <v>591</v>
      </c>
      <c r="B1277" s="70">
        <v>10701</v>
      </c>
      <c r="C1277" s="71" t="s">
        <v>742</v>
      </c>
      <c r="D1277" s="77">
        <f>+D1278+D1279</f>
        <v>36366</v>
      </c>
      <c r="E1277" s="81">
        <v>39846</v>
      </c>
      <c r="F1277" s="81">
        <f>+F1278+F1279</f>
        <v>0</v>
      </c>
      <c r="G1277" s="219"/>
      <c r="H1277" s="81">
        <f t="shared" si="387"/>
        <v>39846</v>
      </c>
      <c r="I1277" s="254">
        <f>+I1278+I1279</f>
        <v>0</v>
      </c>
      <c r="J1277" s="77">
        <f>+J1278</f>
        <v>13169</v>
      </c>
      <c r="K1277" s="77">
        <f>+K1278+K1279</f>
        <v>15972</v>
      </c>
      <c r="L1277" s="77">
        <f t="shared" ref="L1277:M1277" si="399">+L1278+L1279</f>
        <v>68987</v>
      </c>
      <c r="M1277" s="77">
        <f t="shared" si="399"/>
        <v>50341</v>
      </c>
      <c r="N1277" s="374">
        <f>+N1278</f>
        <v>50015</v>
      </c>
      <c r="O1277" s="80">
        <f>+O1278</f>
        <v>19634</v>
      </c>
      <c r="P1277" s="80">
        <f>+O1277+N1277</f>
        <v>69649</v>
      </c>
      <c r="R1277" s="173"/>
      <c r="S1277" s="158"/>
      <c r="T1277" s="158"/>
      <c r="U1277" s="158"/>
      <c r="V1277" s="158"/>
      <c r="W1277" s="158"/>
    </row>
    <row r="1278" spans="1:29" ht="14.1" customHeight="1" x14ac:dyDescent="0.25">
      <c r="A1278" s="44" t="s">
        <v>592</v>
      </c>
      <c r="B1278" s="45">
        <v>4131</v>
      </c>
      <c r="C1278" s="46" t="s">
        <v>593</v>
      </c>
      <c r="D1278" s="63">
        <v>36155</v>
      </c>
      <c r="E1278" s="160">
        <v>36846</v>
      </c>
      <c r="F1278" s="20"/>
      <c r="G1278" s="289"/>
      <c r="H1278" s="160">
        <f t="shared" ref="H1278:H1297" si="400">E1278+I1278</f>
        <v>36846</v>
      </c>
      <c r="I1278" s="213"/>
      <c r="J1278" s="161">
        <v>13169</v>
      </c>
      <c r="K1278" s="161">
        <v>18972</v>
      </c>
      <c r="L1278" s="161">
        <v>68987</v>
      </c>
      <c r="M1278" s="161">
        <v>50341</v>
      </c>
      <c r="N1278" s="372">
        <v>50015</v>
      </c>
      <c r="O1278" s="78">
        <v>19634</v>
      </c>
      <c r="P1278" s="78">
        <f>+O1278+N1278</f>
        <v>69649</v>
      </c>
      <c r="Q1278" s="346"/>
      <c r="R1278" s="173"/>
      <c r="S1278" s="158"/>
      <c r="T1278" s="158"/>
      <c r="U1278" s="158"/>
      <c r="V1278" s="158"/>
      <c r="W1278" s="158"/>
    </row>
    <row r="1279" spans="1:29" s="8" customFormat="1" ht="14.1" customHeight="1" x14ac:dyDescent="0.25">
      <c r="A1279" s="69" t="s">
        <v>730</v>
      </c>
      <c r="B1279" s="70">
        <v>55</v>
      </c>
      <c r="C1279" s="71" t="s">
        <v>725</v>
      </c>
      <c r="D1279" s="77">
        <v>211</v>
      </c>
      <c r="E1279" s="81">
        <v>3000</v>
      </c>
      <c r="F1279" s="81"/>
      <c r="G1279" s="219"/>
      <c r="H1279" s="81">
        <f t="shared" si="400"/>
        <v>3000</v>
      </c>
      <c r="I1279" s="254"/>
      <c r="J1279" s="77"/>
      <c r="K1279" s="77">
        <v>-3000</v>
      </c>
      <c r="L1279" s="77"/>
      <c r="M1279" s="77"/>
      <c r="N1279" s="374">
        <v>0</v>
      </c>
      <c r="O1279" s="80">
        <v>3000</v>
      </c>
      <c r="P1279" s="80">
        <f>+O1279+N1279</f>
        <v>3000</v>
      </c>
      <c r="Q1279" s="242"/>
      <c r="R1279" s="174"/>
      <c r="S1279" s="174"/>
      <c r="T1279" s="174"/>
      <c r="U1279" s="174"/>
      <c r="V1279" s="174"/>
      <c r="W1279" s="174"/>
      <c r="X1279" s="336"/>
      <c r="Y1279" s="336"/>
      <c r="Z1279" s="336"/>
      <c r="AA1279" s="336"/>
      <c r="AB1279" s="336"/>
      <c r="AC1279" s="336"/>
    </row>
    <row r="1280" spans="1:29" ht="14.1" customHeight="1" x14ac:dyDescent="0.25">
      <c r="A1280" s="69" t="s">
        <v>594</v>
      </c>
      <c r="B1280" s="70">
        <v>10900</v>
      </c>
      <c r="C1280" s="71" t="s">
        <v>743</v>
      </c>
      <c r="D1280" s="77">
        <f>+D1281+D1295+D1296+D1297</f>
        <v>245426</v>
      </c>
      <c r="E1280" s="81">
        <f>+E1281+E1295+E1296+E1297</f>
        <v>284480</v>
      </c>
      <c r="F1280" s="81"/>
      <c r="G1280" s="219"/>
      <c r="H1280" s="81">
        <f t="shared" si="400"/>
        <v>284480</v>
      </c>
      <c r="I1280" s="254"/>
      <c r="J1280" s="77">
        <f>+J1281+J1295+J1296+J1297</f>
        <v>25000</v>
      </c>
      <c r="K1280" s="77">
        <f>+K1281+K1295+K1296+K1297</f>
        <v>-10000</v>
      </c>
      <c r="L1280" s="77">
        <f>+L1281+L1295+L1296+L1297</f>
        <v>299480</v>
      </c>
      <c r="M1280" s="77">
        <f t="shared" ref="M1280" si="401">+M1281+M1295+M1296+M1297</f>
        <v>255188.19</v>
      </c>
      <c r="N1280" s="374">
        <f>+N1281+N1295+N1296+N1297</f>
        <v>323747</v>
      </c>
      <c r="O1280" s="374">
        <f>+O1281+O1295+O1296+O1297</f>
        <v>-12260</v>
      </c>
      <c r="P1280" s="80">
        <f>+O1280+N1280</f>
        <v>311487</v>
      </c>
      <c r="R1280" s="352"/>
      <c r="S1280" s="158"/>
      <c r="T1280" s="158"/>
      <c r="U1280" s="158"/>
      <c r="V1280" s="158"/>
      <c r="W1280" s="158"/>
    </row>
    <row r="1281" spans="1:29" s="2" customFormat="1" ht="14.1" customHeight="1" x14ac:dyDescent="0.25">
      <c r="A1281" s="44" t="s">
        <v>595</v>
      </c>
      <c r="B1281" s="51"/>
      <c r="C1281" s="46" t="s">
        <v>596</v>
      </c>
      <c r="D1281" s="63">
        <f>+D1282+D1283+D1294</f>
        <v>201122</v>
      </c>
      <c r="E1281" s="156">
        <f>+E1282+E1283</f>
        <v>231480</v>
      </c>
      <c r="F1281" s="21">
        <f>+F1282+F1283</f>
        <v>0</v>
      </c>
      <c r="G1281" s="289"/>
      <c r="H1281" s="160">
        <f t="shared" si="400"/>
        <v>231480</v>
      </c>
      <c r="I1281" s="211">
        <f>+I1282+I1283</f>
        <v>0</v>
      </c>
      <c r="J1281" s="190"/>
      <c r="K1281" s="190">
        <f>+K1282+K1283</f>
        <v>8000</v>
      </c>
      <c r="L1281" s="190">
        <f>+L1282+L1283</f>
        <v>239480</v>
      </c>
      <c r="M1281" s="190">
        <f>+M1282+M1283</f>
        <v>212916.19</v>
      </c>
      <c r="N1281" s="372">
        <f>+N1282+N1283</f>
        <v>268747</v>
      </c>
      <c r="O1281" s="78"/>
      <c r="P1281" s="227">
        <f t="shared" ref="P1281:P1297" si="402">+O1281+N1281</f>
        <v>268747</v>
      </c>
      <c r="Q1281" s="242"/>
      <c r="R1281" s="173"/>
      <c r="S1281" s="158"/>
      <c r="T1281" s="158"/>
      <c r="U1281" s="158"/>
      <c r="V1281" s="158"/>
      <c r="W1281" s="158"/>
      <c r="X1281" s="203"/>
      <c r="Y1281" s="203"/>
      <c r="Z1281" s="203"/>
      <c r="AA1281" s="203"/>
      <c r="AB1281" s="203"/>
      <c r="AC1281" s="203"/>
    </row>
    <row r="1282" spans="1:29" ht="14.1" customHeight="1" x14ac:dyDescent="0.25">
      <c r="A1282" s="44"/>
      <c r="B1282" s="45">
        <v>50</v>
      </c>
      <c r="C1282" s="46" t="s">
        <v>148</v>
      </c>
      <c r="D1282" s="26">
        <v>176331</v>
      </c>
      <c r="E1282" s="160">
        <v>206480</v>
      </c>
      <c r="F1282" s="20"/>
      <c r="G1282" s="289"/>
      <c r="H1282" s="160">
        <f t="shared" si="400"/>
        <v>206480</v>
      </c>
      <c r="I1282" s="213"/>
      <c r="J1282" s="161"/>
      <c r="K1282" s="161"/>
      <c r="L1282" s="161">
        <v>206480</v>
      </c>
      <c r="M1282" s="161">
        <v>181882.43</v>
      </c>
      <c r="N1282" s="372">
        <v>225747</v>
      </c>
      <c r="O1282" s="78"/>
      <c r="P1282" s="227">
        <f t="shared" si="402"/>
        <v>225747</v>
      </c>
      <c r="R1282" s="173"/>
      <c r="S1282" s="158"/>
      <c r="T1282" s="158"/>
      <c r="U1282" s="158"/>
      <c r="V1282" s="158"/>
      <c r="W1282" s="158"/>
    </row>
    <row r="1283" spans="1:29" ht="14.1" customHeight="1" x14ac:dyDescent="0.25">
      <c r="A1283" s="44"/>
      <c r="B1283" s="45">
        <v>55</v>
      </c>
      <c r="C1283" s="46" t="s">
        <v>571</v>
      </c>
      <c r="D1283" s="63">
        <f>SUM(D1284:D1293)</f>
        <v>24578</v>
      </c>
      <c r="E1283" s="160">
        <f>+E1284+E1285+E1287+E1288+E1289+E1290</f>
        <v>25000</v>
      </c>
      <c r="F1283" s="20"/>
      <c r="G1283" s="289"/>
      <c r="H1283" s="160">
        <f t="shared" si="400"/>
        <v>25000</v>
      </c>
      <c r="I1283" s="213"/>
      <c r="J1283" s="161"/>
      <c r="K1283" s="161">
        <f>+K1284+K1285+K1286+K1287+K1288+K1289+K1290+K1291+K1292+K1293+K1294</f>
        <v>8000</v>
      </c>
      <c r="L1283" s="161">
        <f t="shared" ref="L1283:M1283" si="403">+L1284+L1285+L1286+L1287+L1288+L1289+L1290+L1291+L1292+L1293+L1294</f>
        <v>33000</v>
      </c>
      <c r="M1283" s="161">
        <f t="shared" si="403"/>
        <v>31033.760000000002</v>
      </c>
      <c r="N1283" s="372">
        <f>+N1284+N1285+N1286+N1287+N1288+N1289+N1290+N1291+N1293+N1294</f>
        <v>43000</v>
      </c>
      <c r="O1283" s="78"/>
      <c r="P1283" s="227">
        <f t="shared" si="402"/>
        <v>43000</v>
      </c>
      <c r="R1283" s="173"/>
      <c r="S1283" s="158"/>
      <c r="T1283" s="158"/>
      <c r="U1283" s="158"/>
      <c r="V1283" s="158"/>
      <c r="W1283" s="158"/>
    </row>
    <row r="1284" spans="1:29" ht="14.1" customHeight="1" x14ac:dyDescent="0.25">
      <c r="A1284" s="44"/>
      <c r="B1284" s="45">
        <v>5500</v>
      </c>
      <c r="C1284" s="46" t="s">
        <v>162</v>
      </c>
      <c r="D1284" s="63">
        <v>698</v>
      </c>
      <c r="E1284" s="160">
        <v>2000</v>
      </c>
      <c r="F1284" s="20"/>
      <c r="G1284" s="289"/>
      <c r="H1284" s="160">
        <f t="shared" si="400"/>
        <v>2000</v>
      </c>
      <c r="I1284" s="213"/>
      <c r="J1284" s="161"/>
      <c r="K1284" s="161"/>
      <c r="L1284" s="161">
        <v>2000</v>
      </c>
      <c r="M1284" s="161">
        <v>873</v>
      </c>
      <c r="N1284" s="375">
        <v>2000</v>
      </c>
      <c r="O1284" s="79"/>
      <c r="P1284" s="229">
        <f t="shared" si="402"/>
        <v>2000</v>
      </c>
      <c r="R1284" s="173"/>
      <c r="S1284" s="158"/>
      <c r="T1284" s="158"/>
      <c r="U1284" s="158"/>
      <c r="V1284" s="158"/>
      <c r="W1284" s="158"/>
    </row>
    <row r="1285" spans="1:29" ht="14.1" customHeight="1" x14ac:dyDescent="0.25">
      <c r="A1285" s="44"/>
      <c r="B1285" s="45">
        <v>5504</v>
      </c>
      <c r="C1285" s="46" t="s">
        <v>165</v>
      </c>
      <c r="D1285" s="63">
        <v>1373</v>
      </c>
      <c r="E1285" s="160">
        <v>4000</v>
      </c>
      <c r="F1285" s="20"/>
      <c r="G1285" s="289"/>
      <c r="H1285" s="160">
        <f t="shared" si="400"/>
        <v>4000</v>
      </c>
      <c r="I1285" s="213"/>
      <c r="J1285" s="161"/>
      <c r="K1285" s="161"/>
      <c r="L1285" s="161">
        <v>4000</v>
      </c>
      <c r="M1285" s="161">
        <v>1270</v>
      </c>
      <c r="N1285" s="375">
        <v>4000</v>
      </c>
      <c r="O1285" s="79"/>
      <c r="P1285" s="229">
        <f t="shared" si="402"/>
        <v>4000</v>
      </c>
      <c r="R1285" s="173"/>
      <c r="S1285" s="158"/>
      <c r="T1285" s="158"/>
      <c r="U1285" s="158"/>
      <c r="V1285" s="158"/>
      <c r="W1285" s="158"/>
    </row>
    <row r="1286" spans="1:29" ht="14.1" customHeight="1" x14ac:dyDescent="0.25">
      <c r="A1286" s="44"/>
      <c r="B1286" s="45">
        <v>5511</v>
      </c>
      <c r="C1286" s="46" t="s">
        <v>156</v>
      </c>
      <c r="D1286" s="63">
        <v>144</v>
      </c>
      <c r="E1286" s="160"/>
      <c r="F1286" s="20"/>
      <c r="G1286" s="289"/>
      <c r="H1286" s="160"/>
      <c r="I1286" s="213"/>
      <c r="J1286" s="161"/>
      <c r="K1286" s="161">
        <v>8000</v>
      </c>
      <c r="L1286" s="161">
        <v>8000</v>
      </c>
      <c r="M1286" s="161">
        <v>8116</v>
      </c>
      <c r="N1286" s="375">
        <v>0</v>
      </c>
      <c r="O1286" s="79"/>
      <c r="P1286" s="229">
        <f t="shared" si="402"/>
        <v>0</v>
      </c>
      <c r="R1286" s="173"/>
      <c r="S1286" s="158"/>
      <c r="T1286" s="158"/>
      <c r="U1286" s="158"/>
      <c r="V1286" s="158"/>
      <c r="W1286" s="158"/>
    </row>
    <row r="1287" spans="1:29" ht="14.1" customHeight="1" x14ac:dyDescent="0.25">
      <c r="A1287" s="44"/>
      <c r="B1287" s="45">
        <v>5513</v>
      </c>
      <c r="C1287" s="46" t="s">
        <v>490</v>
      </c>
      <c r="D1287" s="63">
        <v>14046</v>
      </c>
      <c r="E1287" s="160">
        <v>14000</v>
      </c>
      <c r="F1287" s="20"/>
      <c r="G1287" s="289"/>
      <c r="H1287" s="160">
        <f t="shared" si="400"/>
        <v>14000</v>
      </c>
      <c r="I1287" s="213"/>
      <c r="J1287" s="161"/>
      <c r="K1287" s="161"/>
      <c r="L1287" s="161">
        <v>14000</v>
      </c>
      <c r="M1287" s="161">
        <v>10761</v>
      </c>
      <c r="N1287" s="375">
        <v>25000</v>
      </c>
      <c r="O1287" s="79"/>
      <c r="P1287" s="229">
        <f t="shared" si="402"/>
        <v>25000</v>
      </c>
      <c r="R1287" s="173"/>
      <c r="S1287" s="158"/>
      <c r="T1287" s="158"/>
      <c r="U1287" s="158"/>
      <c r="V1287" s="158"/>
      <c r="W1287" s="158"/>
    </row>
    <row r="1288" spans="1:29" ht="14.1" customHeight="1" x14ac:dyDescent="0.25">
      <c r="A1288" s="44"/>
      <c r="B1288" s="45">
        <v>5514</v>
      </c>
      <c r="C1288" s="46" t="s">
        <v>158</v>
      </c>
      <c r="D1288" s="63">
        <v>6157</v>
      </c>
      <c r="E1288" s="160">
        <v>3000</v>
      </c>
      <c r="F1288" s="20"/>
      <c r="G1288" s="289"/>
      <c r="H1288" s="160">
        <f t="shared" si="400"/>
        <v>3000</v>
      </c>
      <c r="I1288" s="213"/>
      <c r="J1288" s="161"/>
      <c r="K1288" s="161"/>
      <c r="L1288" s="161">
        <v>3000</v>
      </c>
      <c r="M1288" s="161">
        <v>864.5</v>
      </c>
      <c r="N1288" s="375">
        <v>3000</v>
      </c>
      <c r="O1288" s="79"/>
      <c r="P1288" s="229">
        <f t="shared" si="402"/>
        <v>3000</v>
      </c>
      <c r="R1288" s="173"/>
      <c r="S1288" s="158"/>
      <c r="T1288" s="158"/>
      <c r="U1288" s="158"/>
      <c r="V1288" s="158"/>
      <c r="W1288" s="158"/>
    </row>
    <row r="1289" spans="1:29" ht="14.1" customHeight="1" x14ac:dyDescent="0.25">
      <c r="A1289" s="44"/>
      <c r="B1289" s="45">
        <v>5515</v>
      </c>
      <c r="C1289" s="46" t="s">
        <v>180</v>
      </c>
      <c r="D1289" s="63">
        <v>1018</v>
      </c>
      <c r="E1289" s="160">
        <v>1000</v>
      </c>
      <c r="F1289" s="20"/>
      <c r="G1289" s="289"/>
      <c r="H1289" s="160">
        <f t="shared" si="400"/>
        <v>1000</v>
      </c>
      <c r="I1289" s="213"/>
      <c r="J1289" s="161"/>
      <c r="K1289" s="161"/>
      <c r="L1289" s="161">
        <v>1000</v>
      </c>
      <c r="M1289" s="161">
        <v>1896.9</v>
      </c>
      <c r="N1289" s="375">
        <v>8000</v>
      </c>
      <c r="O1289" s="79"/>
      <c r="P1289" s="229">
        <f t="shared" si="402"/>
        <v>8000</v>
      </c>
      <c r="R1289" s="173"/>
      <c r="S1289" s="158"/>
      <c r="T1289" s="158"/>
      <c r="U1289" s="158"/>
      <c r="V1289" s="158"/>
      <c r="W1289" s="158"/>
    </row>
    <row r="1290" spans="1:29" ht="14.1" customHeight="1" x14ac:dyDescent="0.25">
      <c r="A1290" s="44"/>
      <c r="B1290" s="45">
        <v>5522</v>
      </c>
      <c r="C1290" s="46" t="s">
        <v>184</v>
      </c>
      <c r="D1290" s="63">
        <v>468</v>
      </c>
      <c r="E1290" s="160">
        <v>1000</v>
      </c>
      <c r="F1290" s="20"/>
      <c r="G1290" s="289"/>
      <c r="H1290" s="160">
        <f t="shared" si="400"/>
        <v>1000</v>
      </c>
      <c r="I1290" s="213"/>
      <c r="J1290" s="161"/>
      <c r="K1290" s="161"/>
      <c r="L1290" s="161">
        <v>1000</v>
      </c>
      <c r="M1290" s="161">
        <v>2543.04</v>
      </c>
      <c r="N1290" s="375">
        <v>1000</v>
      </c>
      <c r="O1290" s="79"/>
      <c r="P1290" s="229">
        <f t="shared" si="402"/>
        <v>1000</v>
      </c>
      <c r="R1290" s="173"/>
      <c r="S1290" s="158"/>
      <c r="T1290" s="158"/>
      <c r="U1290" s="158"/>
      <c r="V1290" s="158"/>
      <c r="W1290" s="158"/>
    </row>
    <row r="1291" spans="1:29" ht="14.1" customHeight="1" x14ac:dyDescent="0.25">
      <c r="A1291" s="44"/>
      <c r="B1291" s="45">
        <v>5525</v>
      </c>
      <c r="C1291" s="54" t="s">
        <v>186</v>
      </c>
      <c r="D1291" s="63">
        <v>85</v>
      </c>
      <c r="E1291" s="160"/>
      <c r="F1291" s="20"/>
      <c r="G1291" s="289"/>
      <c r="H1291" s="160"/>
      <c r="I1291" s="213"/>
      <c r="J1291" s="161"/>
      <c r="K1291" s="161"/>
      <c r="L1291" s="161">
        <v>0</v>
      </c>
      <c r="M1291" s="161">
        <v>167.76</v>
      </c>
      <c r="N1291" s="375">
        <v>0</v>
      </c>
      <c r="O1291" s="79"/>
      <c r="P1291" s="229">
        <f t="shared" si="402"/>
        <v>0</v>
      </c>
      <c r="R1291" s="173"/>
      <c r="S1291" s="158"/>
      <c r="T1291" s="158"/>
      <c r="U1291" s="158"/>
      <c r="V1291" s="158"/>
      <c r="W1291" s="158"/>
    </row>
    <row r="1292" spans="1:29" ht="14.1" customHeight="1" x14ac:dyDescent="0.25">
      <c r="A1292" s="44"/>
      <c r="B1292" s="45">
        <v>5526</v>
      </c>
      <c r="C1292" s="54" t="s">
        <v>558</v>
      </c>
      <c r="D1292" s="63"/>
      <c r="E1292" s="160"/>
      <c r="F1292" s="20"/>
      <c r="G1292" s="289"/>
      <c r="H1292" s="160"/>
      <c r="I1292" s="213"/>
      <c r="J1292" s="161"/>
      <c r="K1292" s="161"/>
      <c r="L1292" s="161">
        <v>0</v>
      </c>
      <c r="M1292" s="161">
        <v>525.29999999999995</v>
      </c>
      <c r="N1292" s="375"/>
      <c r="O1292" s="79"/>
      <c r="P1292" s="229">
        <f t="shared" si="402"/>
        <v>0</v>
      </c>
      <c r="R1292" s="173"/>
      <c r="S1292" s="158"/>
      <c r="T1292" s="158"/>
      <c r="U1292" s="158"/>
      <c r="V1292" s="158"/>
      <c r="W1292" s="158"/>
    </row>
    <row r="1293" spans="1:29" ht="14.1" customHeight="1" x14ac:dyDescent="0.25">
      <c r="A1293" s="44"/>
      <c r="B1293" s="45">
        <v>5540</v>
      </c>
      <c r="C1293" s="54" t="s">
        <v>159</v>
      </c>
      <c r="D1293" s="63">
        <v>589</v>
      </c>
      <c r="E1293" s="160"/>
      <c r="F1293" s="20"/>
      <c r="G1293" s="289"/>
      <c r="H1293" s="160"/>
      <c r="I1293" s="213"/>
      <c r="J1293" s="161"/>
      <c r="K1293" s="161"/>
      <c r="L1293" s="161">
        <v>0</v>
      </c>
      <c r="M1293" s="161">
        <v>4016.26</v>
      </c>
      <c r="N1293" s="375">
        <v>0</v>
      </c>
      <c r="O1293" s="79"/>
      <c r="P1293" s="229">
        <f t="shared" si="402"/>
        <v>0</v>
      </c>
      <c r="R1293" s="173"/>
      <c r="S1293" s="158"/>
      <c r="T1293" s="158"/>
      <c r="U1293" s="158"/>
      <c r="V1293" s="158"/>
      <c r="W1293" s="158"/>
    </row>
    <row r="1294" spans="1:29" ht="14.1" customHeight="1" x14ac:dyDescent="0.25">
      <c r="A1294" s="44"/>
      <c r="B1294" s="45">
        <v>601</v>
      </c>
      <c r="C1294" s="46" t="s">
        <v>597</v>
      </c>
      <c r="D1294" s="63">
        <v>213</v>
      </c>
      <c r="E1294" s="160"/>
      <c r="F1294" s="20"/>
      <c r="G1294" s="289"/>
      <c r="H1294" s="160"/>
      <c r="I1294" s="213"/>
      <c r="J1294" s="161"/>
      <c r="K1294" s="161"/>
      <c r="L1294" s="161"/>
      <c r="M1294" s="161"/>
      <c r="N1294" s="375">
        <v>0</v>
      </c>
      <c r="O1294" s="79"/>
      <c r="P1294" s="229">
        <f t="shared" si="402"/>
        <v>0</v>
      </c>
      <c r="R1294" s="173"/>
      <c r="S1294" s="158"/>
      <c r="T1294" s="158"/>
      <c r="U1294" s="158"/>
      <c r="V1294" s="158"/>
      <c r="W1294" s="158"/>
    </row>
    <row r="1295" spans="1:29" ht="14.1" customHeight="1" x14ac:dyDescent="0.25">
      <c r="A1295" s="44" t="s">
        <v>598</v>
      </c>
      <c r="B1295" s="45">
        <v>4138</v>
      </c>
      <c r="C1295" s="46" t="s">
        <v>599</v>
      </c>
      <c r="D1295" s="63">
        <v>5187</v>
      </c>
      <c r="E1295" s="160">
        <v>18000</v>
      </c>
      <c r="F1295" s="20"/>
      <c r="G1295" s="289"/>
      <c r="H1295" s="160" t="s">
        <v>489</v>
      </c>
      <c r="I1295" s="213"/>
      <c r="J1295" s="161"/>
      <c r="K1295" s="161">
        <v>-18000</v>
      </c>
      <c r="L1295" s="161">
        <v>0</v>
      </c>
      <c r="M1295" s="161">
        <v>0</v>
      </c>
      <c r="N1295" s="375">
        <v>0</v>
      </c>
      <c r="O1295" s="79"/>
      <c r="P1295" s="229">
        <f t="shared" si="402"/>
        <v>0</v>
      </c>
      <c r="R1295" s="173"/>
      <c r="S1295" s="158"/>
      <c r="T1295" s="158"/>
      <c r="U1295" s="158"/>
      <c r="V1295" s="158"/>
      <c r="W1295" s="158"/>
    </row>
    <row r="1296" spans="1:29" ht="14.1" customHeight="1" x14ac:dyDescent="0.25">
      <c r="A1296" s="44" t="s">
        <v>600</v>
      </c>
      <c r="B1296" s="45">
        <v>4138</v>
      </c>
      <c r="C1296" s="46" t="s">
        <v>601</v>
      </c>
      <c r="D1296" s="63">
        <v>14000</v>
      </c>
      <c r="E1296" s="160">
        <v>15000</v>
      </c>
      <c r="F1296" s="20"/>
      <c r="G1296" s="289"/>
      <c r="H1296" s="160">
        <f t="shared" si="400"/>
        <v>15000</v>
      </c>
      <c r="I1296" s="213"/>
      <c r="J1296" s="161">
        <v>25000</v>
      </c>
      <c r="K1296" s="161"/>
      <c r="L1296" s="161">
        <v>40000</v>
      </c>
      <c r="M1296" s="161">
        <v>37375</v>
      </c>
      <c r="N1296" s="375">
        <v>35000</v>
      </c>
      <c r="O1296" s="79">
        <v>-5000</v>
      </c>
      <c r="P1296" s="227">
        <f t="shared" si="402"/>
        <v>30000</v>
      </c>
      <c r="Q1296" s="346"/>
      <c r="R1296" s="173"/>
      <c r="S1296" s="158"/>
      <c r="T1296" s="158"/>
      <c r="U1296" s="158"/>
      <c r="V1296" s="158"/>
      <c r="W1296" s="158"/>
    </row>
    <row r="1297" spans="1:29" ht="14.1" customHeight="1" x14ac:dyDescent="0.25">
      <c r="A1297" s="44" t="s">
        <v>602</v>
      </c>
      <c r="B1297" s="45">
        <v>4138</v>
      </c>
      <c r="C1297" s="46" t="s">
        <v>603</v>
      </c>
      <c r="D1297" s="63">
        <v>25117</v>
      </c>
      <c r="E1297" s="160">
        <v>20000</v>
      </c>
      <c r="F1297" s="20"/>
      <c r="G1297" s="289"/>
      <c r="H1297" s="160">
        <f t="shared" si="400"/>
        <v>20000</v>
      </c>
      <c r="I1297" s="213"/>
      <c r="J1297" s="161"/>
      <c r="K1297" s="161"/>
      <c r="L1297" s="161">
        <v>20000</v>
      </c>
      <c r="M1297" s="161">
        <v>4897</v>
      </c>
      <c r="N1297" s="375">
        <v>20000</v>
      </c>
      <c r="O1297" s="79">
        <v>-7260</v>
      </c>
      <c r="P1297" s="227">
        <f t="shared" si="402"/>
        <v>12740</v>
      </c>
      <c r="R1297" s="173"/>
      <c r="S1297" s="158"/>
      <c r="T1297" s="158"/>
      <c r="U1297" s="158"/>
      <c r="V1297" s="158"/>
      <c r="W1297" s="158"/>
    </row>
    <row r="1298" spans="1:29" s="2" customFormat="1" ht="14.1" customHeight="1" x14ac:dyDescent="0.25">
      <c r="A1298" s="39" t="s">
        <v>140</v>
      </c>
      <c r="B1298" s="40"/>
      <c r="C1298" s="41" t="s">
        <v>604</v>
      </c>
      <c r="D1298" s="43">
        <f t="shared" ref="D1298:N1298" si="404">+D102+D145+D148+D151+D215+D234+D279+D285+D769+D1191</f>
        <v>15946840</v>
      </c>
      <c r="E1298" s="49">
        <f t="shared" si="404"/>
        <v>17348168</v>
      </c>
      <c r="F1298" s="49">
        <f t="shared" si="404"/>
        <v>1277168</v>
      </c>
      <c r="G1298" s="42">
        <f t="shared" si="404"/>
        <v>533273</v>
      </c>
      <c r="H1298" s="49">
        <f t="shared" si="404"/>
        <v>17097386</v>
      </c>
      <c r="I1298" s="293">
        <f t="shared" si="404"/>
        <v>-331282</v>
      </c>
      <c r="J1298" s="42">
        <f t="shared" si="404"/>
        <v>-314873</v>
      </c>
      <c r="K1298" s="42">
        <f t="shared" si="404"/>
        <v>290157</v>
      </c>
      <c r="L1298" s="42">
        <f t="shared" si="404"/>
        <v>17074566</v>
      </c>
      <c r="M1298" s="42">
        <f t="shared" si="404"/>
        <v>14599414.48</v>
      </c>
      <c r="N1298" s="373">
        <f t="shared" si="404"/>
        <v>17762143</v>
      </c>
      <c r="O1298" s="373">
        <f>+O102+O145+O148+O151+O215+O234+O279+O285+O769+O1191</f>
        <v>184944</v>
      </c>
      <c r="P1298" s="68">
        <f>+O1298+N1298</f>
        <v>17947087</v>
      </c>
      <c r="Q1298" s="346"/>
      <c r="R1298" s="173"/>
      <c r="S1298" s="158"/>
      <c r="T1298" s="158"/>
      <c r="U1298" s="158"/>
      <c r="V1298" s="158"/>
      <c r="W1298" s="158"/>
      <c r="X1298" s="203"/>
      <c r="Y1298" s="203"/>
      <c r="Z1298" s="203"/>
      <c r="AA1298" s="203"/>
      <c r="AB1298" s="203"/>
      <c r="AC1298" s="203"/>
    </row>
    <row r="1299" spans="1:29" s="2" customFormat="1" ht="14.1" customHeight="1" x14ac:dyDescent="0.25">
      <c r="A1299" s="39"/>
      <c r="B1299" s="40"/>
      <c r="C1299" s="41" t="s">
        <v>605</v>
      </c>
      <c r="D1299" s="43">
        <f t="shared" ref="D1299:O1299" si="405">+D96-D1298</f>
        <v>2432647.3200000003</v>
      </c>
      <c r="E1299" s="49">
        <f t="shared" si="405"/>
        <v>1579112</v>
      </c>
      <c r="F1299" s="49">
        <f t="shared" si="405"/>
        <v>-1277168</v>
      </c>
      <c r="G1299" s="42">
        <f t="shared" si="405"/>
        <v>-19460553</v>
      </c>
      <c r="H1299" s="49">
        <f t="shared" si="405"/>
        <v>3227824</v>
      </c>
      <c r="I1299" s="293">
        <f t="shared" si="405"/>
        <v>1729212</v>
      </c>
      <c r="J1299" s="42">
        <f t="shared" si="405"/>
        <v>-58054</v>
      </c>
      <c r="K1299" s="42">
        <f t="shared" si="405"/>
        <v>-288280</v>
      </c>
      <c r="L1299" s="42">
        <f t="shared" si="405"/>
        <v>2879594</v>
      </c>
      <c r="M1299" s="42">
        <f t="shared" si="405"/>
        <v>4614544.7699999996</v>
      </c>
      <c r="N1299" s="373">
        <f t="shared" si="405"/>
        <v>2505233</v>
      </c>
      <c r="O1299" s="373">
        <f t="shared" si="405"/>
        <v>924688</v>
      </c>
      <c r="P1299" s="68">
        <f>+O1299+N1299</f>
        <v>3429921</v>
      </c>
      <c r="Q1299" s="242"/>
      <c r="R1299" s="173"/>
      <c r="S1299" s="158"/>
      <c r="T1299" s="158"/>
      <c r="U1299" s="158"/>
      <c r="V1299" s="158"/>
      <c r="W1299" s="158"/>
      <c r="X1299" s="203"/>
      <c r="Y1299" s="203"/>
      <c r="Z1299" s="203"/>
      <c r="AA1299" s="203"/>
      <c r="AB1299" s="203"/>
      <c r="AC1299" s="203"/>
    </row>
    <row r="1300" spans="1:29" s="2" customFormat="1" ht="14.1" customHeight="1" x14ac:dyDescent="0.25">
      <c r="A1300" s="44"/>
      <c r="B1300" s="45"/>
      <c r="C1300" s="330"/>
      <c r="D1300" s="331"/>
      <c r="E1300" s="156"/>
      <c r="F1300" s="21"/>
      <c r="G1300" s="21"/>
      <c r="H1300" s="160"/>
      <c r="I1300" s="156"/>
      <c r="J1300" s="156"/>
      <c r="K1300" s="156"/>
      <c r="L1300" s="156"/>
      <c r="M1300" s="156"/>
      <c r="N1300" s="372"/>
      <c r="O1300" s="78"/>
      <c r="P1300" s="78"/>
      <c r="Q1300" s="346"/>
      <c r="R1300" s="173"/>
      <c r="S1300" s="158"/>
      <c r="T1300" s="158"/>
      <c r="U1300" s="158"/>
      <c r="V1300" s="158"/>
      <c r="W1300" s="158"/>
      <c r="X1300" s="203"/>
      <c r="Y1300" s="203"/>
      <c r="Z1300" s="203"/>
      <c r="AA1300" s="203"/>
      <c r="AB1300" s="203"/>
      <c r="AC1300" s="203"/>
    </row>
    <row r="1301" spans="1:29" s="2" customFormat="1" ht="14.1" customHeight="1" x14ac:dyDescent="0.25">
      <c r="A1301" s="50"/>
      <c r="B1301" s="45"/>
      <c r="C1301" s="332"/>
      <c r="D1301" s="20"/>
      <c r="E1301" s="156"/>
      <c r="F1301" s="21"/>
      <c r="G1301" s="21"/>
      <c r="H1301" s="160"/>
      <c r="I1301" s="156"/>
      <c r="J1301" s="156"/>
      <c r="K1301" s="156"/>
      <c r="L1301" s="156"/>
      <c r="M1301" s="156"/>
      <c r="N1301" s="372"/>
      <c r="O1301" s="78"/>
      <c r="P1301" s="78"/>
      <c r="Q1301" s="242"/>
      <c r="R1301" s="173"/>
      <c r="S1301" s="158"/>
      <c r="T1301" s="158"/>
      <c r="U1301" s="158"/>
      <c r="V1301" s="158"/>
      <c r="W1301" s="158"/>
      <c r="X1301" s="203"/>
      <c r="Y1301" s="203"/>
      <c r="Z1301" s="203"/>
      <c r="AA1301" s="203"/>
      <c r="AB1301" s="203"/>
      <c r="AC1301" s="203"/>
    </row>
    <row r="1302" spans="1:29" ht="14.1" customHeight="1" x14ac:dyDescent="0.25">
      <c r="A1302" s="223" t="s">
        <v>606</v>
      </c>
      <c r="B1302" s="40"/>
      <c r="C1302" s="140" t="s">
        <v>607</v>
      </c>
      <c r="D1302" s="333"/>
      <c r="E1302" s="48"/>
      <c r="F1302" s="48"/>
      <c r="G1302" s="48"/>
      <c r="H1302" s="48">
        <f t="shared" ref="H1302:H1352" si="406">E1302+I1302</f>
        <v>0</v>
      </c>
      <c r="I1302" s="48"/>
      <c r="J1302" s="48"/>
      <c r="K1302" s="48"/>
      <c r="L1302" s="48"/>
      <c r="M1302" s="48"/>
      <c r="N1302" s="373"/>
      <c r="O1302" s="68"/>
      <c r="P1302" s="68"/>
      <c r="R1302" s="173"/>
      <c r="S1302" s="158"/>
      <c r="T1302" s="158"/>
      <c r="U1302" s="158"/>
      <c r="V1302" s="158"/>
      <c r="W1302" s="158"/>
    </row>
    <row r="1303" spans="1:29" ht="14.1" customHeight="1" x14ac:dyDescent="0.25">
      <c r="A1303" s="69">
        <v>3502</v>
      </c>
      <c r="B1303" s="70"/>
      <c r="C1303" s="71" t="s">
        <v>608</v>
      </c>
      <c r="D1303" s="77">
        <f>SUM(D1304:D1313)</f>
        <v>849690</v>
      </c>
      <c r="E1303" s="77">
        <f>SUM(E1304:E1313)</f>
        <v>2343000</v>
      </c>
      <c r="F1303" s="77">
        <f t="shared" ref="F1303:I1303" si="407">SUM(F1304:F1313)</f>
        <v>0</v>
      </c>
      <c r="G1303" s="77">
        <f t="shared" si="407"/>
        <v>-18000</v>
      </c>
      <c r="H1303" s="81">
        <f t="shared" si="407"/>
        <v>1943000</v>
      </c>
      <c r="I1303" s="254">
        <f t="shared" si="407"/>
        <v>-400000</v>
      </c>
      <c r="J1303" s="77">
        <f>SUM(J1304:J1318)</f>
        <v>1160827</v>
      </c>
      <c r="K1303" s="77">
        <f t="shared" ref="K1303:L1303" si="408">SUM(K1304:K1318)</f>
        <v>0</v>
      </c>
      <c r="L1303" s="77">
        <f t="shared" si="408"/>
        <v>3103827</v>
      </c>
      <c r="M1303" s="77">
        <f>SUM(M1304:M1318)</f>
        <v>2751135</v>
      </c>
      <c r="N1303" s="374">
        <f>+N1304+N1305+N1306+N1307+N1308+N1309+N1310+N1311+N1312+N1313+N1314+N1316+N1318</f>
        <v>425000</v>
      </c>
      <c r="O1303" s="80">
        <f>SUM(O1304:O1318)</f>
        <v>326000</v>
      </c>
      <c r="P1303" s="80">
        <f>SUM(P1304:P1318)</f>
        <v>751000</v>
      </c>
      <c r="R1303" s="173"/>
      <c r="S1303" s="353"/>
      <c r="T1303" s="158"/>
      <c r="U1303" s="158"/>
      <c r="V1303" s="158"/>
      <c r="W1303" s="158"/>
    </row>
    <row r="1304" spans="1:29" ht="14.1" customHeight="1" x14ac:dyDescent="0.25">
      <c r="A1304" s="50" t="s">
        <v>609</v>
      </c>
      <c r="B1304" s="51"/>
      <c r="C1304" s="46" t="s">
        <v>610</v>
      </c>
      <c r="D1304" s="63">
        <v>332450</v>
      </c>
      <c r="E1304" s="161"/>
      <c r="F1304" s="63"/>
      <c r="G1304" s="289">
        <f t="shared" ref="G1304:G1308" si="409">F1304-E1304</f>
        <v>0</v>
      </c>
      <c r="H1304" s="160">
        <f t="shared" si="406"/>
        <v>0</v>
      </c>
      <c r="I1304" s="213"/>
      <c r="J1304" s="161"/>
      <c r="K1304" s="161"/>
      <c r="L1304" s="161"/>
      <c r="M1304" s="161"/>
      <c r="N1304" s="372"/>
      <c r="O1304" s="78"/>
      <c r="P1304" s="79">
        <f>+O1304+N1304</f>
        <v>0</v>
      </c>
      <c r="R1304" s="173"/>
      <c r="S1304" s="158"/>
      <c r="T1304" s="158"/>
      <c r="U1304" s="158"/>
      <c r="V1304" s="158"/>
      <c r="W1304" s="158"/>
    </row>
    <row r="1305" spans="1:29" ht="14.1" customHeight="1" x14ac:dyDescent="0.25">
      <c r="A1305" s="134" t="s">
        <v>611</v>
      </c>
      <c r="B1305" s="45">
        <v>350201</v>
      </c>
      <c r="C1305" s="46" t="s">
        <v>612</v>
      </c>
      <c r="D1305" s="63">
        <v>0</v>
      </c>
      <c r="E1305" s="210">
        <v>300000</v>
      </c>
      <c r="F1305" s="135"/>
      <c r="G1305" s="289"/>
      <c r="H1305" s="160">
        <f t="shared" si="406"/>
        <v>300000</v>
      </c>
      <c r="I1305" s="295"/>
      <c r="J1305" s="210">
        <v>-83567</v>
      </c>
      <c r="K1305" s="210"/>
      <c r="L1305" s="210">
        <f>+J1305+H1305</f>
        <v>216433</v>
      </c>
      <c r="M1305" s="210"/>
      <c r="N1305" s="372"/>
      <c r="O1305" s="78"/>
      <c r="P1305" s="79">
        <f t="shared" ref="P1305:P1318" si="410">+O1305+N1305</f>
        <v>0</v>
      </c>
      <c r="R1305" s="173"/>
      <c r="S1305" s="158"/>
      <c r="T1305" s="158"/>
      <c r="U1305" s="158"/>
      <c r="V1305" s="158"/>
      <c r="W1305" s="158"/>
    </row>
    <row r="1306" spans="1:29" ht="14.1" customHeight="1" x14ac:dyDescent="0.25">
      <c r="A1306" s="44" t="s">
        <v>613</v>
      </c>
      <c r="B1306" s="45"/>
      <c r="C1306" s="46" t="s">
        <v>614</v>
      </c>
      <c r="D1306" s="63">
        <v>0</v>
      </c>
      <c r="E1306" s="210">
        <v>18000</v>
      </c>
      <c r="F1306" s="135"/>
      <c r="G1306" s="289">
        <f t="shared" si="409"/>
        <v>-18000</v>
      </c>
      <c r="H1306" s="160">
        <f t="shared" si="406"/>
        <v>18000</v>
      </c>
      <c r="I1306" s="295"/>
      <c r="J1306" s="210"/>
      <c r="K1306" s="210"/>
      <c r="L1306" s="210">
        <f t="shared" ref="L1306:L1318" si="411">+J1306+H1306</f>
        <v>18000</v>
      </c>
      <c r="M1306" s="210"/>
      <c r="N1306" s="372"/>
      <c r="O1306" s="78"/>
      <c r="P1306" s="79">
        <f t="shared" si="410"/>
        <v>0</v>
      </c>
      <c r="R1306" s="173"/>
      <c r="S1306" s="158"/>
      <c r="T1306" s="158"/>
      <c r="U1306" s="158"/>
      <c r="V1306" s="158"/>
      <c r="W1306" s="158"/>
    </row>
    <row r="1307" spans="1:29" ht="14.1" customHeight="1" x14ac:dyDescent="0.25">
      <c r="A1307" s="44" t="s">
        <v>615</v>
      </c>
      <c r="B1307" s="45"/>
      <c r="C1307" s="46" t="s">
        <v>616</v>
      </c>
      <c r="D1307" s="63">
        <v>64457</v>
      </c>
      <c r="E1307" s="210">
        <v>2000000</v>
      </c>
      <c r="F1307" s="135"/>
      <c r="G1307" s="289"/>
      <c r="H1307" s="160">
        <f t="shared" si="406"/>
        <v>1500000</v>
      </c>
      <c r="I1307" s="295">
        <v>-500000</v>
      </c>
      <c r="J1307" s="210">
        <v>456394</v>
      </c>
      <c r="K1307" s="210"/>
      <c r="L1307" s="210">
        <f t="shared" si="411"/>
        <v>1956394</v>
      </c>
      <c r="M1307" s="210">
        <v>1838135</v>
      </c>
      <c r="N1307" s="372"/>
      <c r="O1307" s="78"/>
      <c r="P1307" s="79">
        <f t="shared" si="410"/>
        <v>0</v>
      </c>
      <c r="Q1307" s="443"/>
      <c r="R1307" s="173"/>
      <c r="S1307" s="158"/>
      <c r="T1307" s="158"/>
      <c r="U1307" s="158"/>
      <c r="V1307" s="158"/>
      <c r="W1307" s="158"/>
    </row>
    <row r="1308" spans="1:29" ht="14.1" customHeight="1" x14ac:dyDescent="0.25">
      <c r="A1308" s="44"/>
      <c r="B1308" s="45"/>
      <c r="C1308" s="46" t="s">
        <v>617</v>
      </c>
      <c r="D1308" s="63">
        <v>300000</v>
      </c>
      <c r="E1308" s="210"/>
      <c r="F1308" s="135"/>
      <c r="G1308" s="289">
        <f t="shared" si="409"/>
        <v>0</v>
      </c>
      <c r="H1308" s="160">
        <f t="shared" si="406"/>
        <v>0</v>
      </c>
      <c r="I1308" s="295"/>
      <c r="J1308" s="210"/>
      <c r="K1308" s="210"/>
      <c r="L1308" s="210">
        <f t="shared" si="411"/>
        <v>0</v>
      </c>
      <c r="M1308" s="210"/>
      <c r="N1308" s="372"/>
      <c r="O1308" s="78"/>
      <c r="P1308" s="79">
        <f t="shared" si="410"/>
        <v>0</v>
      </c>
      <c r="R1308" s="173"/>
      <c r="S1308" s="158"/>
      <c r="T1308" s="158"/>
      <c r="U1308" s="158"/>
      <c r="V1308" s="158"/>
      <c r="W1308" s="158"/>
    </row>
    <row r="1309" spans="1:29" ht="14.1" customHeight="1" x14ac:dyDescent="0.25">
      <c r="A1309" s="44"/>
      <c r="B1309" s="45"/>
      <c r="C1309" s="46" t="s">
        <v>618</v>
      </c>
      <c r="D1309" s="63">
        <v>100000</v>
      </c>
      <c r="E1309" s="210">
        <v>0</v>
      </c>
      <c r="F1309" s="135"/>
      <c r="G1309" s="289"/>
      <c r="H1309" s="160">
        <f t="shared" si="406"/>
        <v>0</v>
      </c>
      <c r="I1309" s="295"/>
      <c r="J1309" s="210">
        <v>-25000</v>
      </c>
      <c r="K1309" s="210"/>
      <c r="L1309" s="210">
        <f t="shared" si="411"/>
        <v>-25000</v>
      </c>
      <c r="M1309" s="210">
        <v>-25000</v>
      </c>
      <c r="N1309" s="372"/>
      <c r="O1309" s="78"/>
      <c r="P1309" s="79">
        <f t="shared" si="410"/>
        <v>0</v>
      </c>
      <c r="R1309" s="173"/>
      <c r="S1309" s="158"/>
      <c r="T1309" s="158"/>
      <c r="U1309" s="158"/>
      <c r="V1309" s="158"/>
      <c r="W1309" s="158"/>
    </row>
    <row r="1310" spans="1:29" ht="14.1" customHeight="1" x14ac:dyDescent="0.25">
      <c r="A1310" s="44"/>
      <c r="B1310" s="45"/>
      <c r="C1310" s="46" t="s">
        <v>619</v>
      </c>
      <c r="D1310" s="63"/>
      <c r="E1310" s="210"/>
      <c r="F1310" s="135"/>
      <c r="G1310" s="289"/>
      <c r="H1310" s="160"/>
      <c r="I1310" s="295"/>
      <c r="J1310" s="210">
        <v>200000</v>
      </c>
      <c r="K1310" s="210"/>
      <c r="L1310" s="210">
        <f t="shared" si="411"/>
        <v>200000</v>
      </c>
      <c r="M1310" s="210">
        <v>200000</v>
      </c>
      <c r="N1310" s="372"/>
      <c r="O1310" s="78"/>
      <c r="P1310" s="79">
        <f t="shared" si="410"/>
        <v>0</v>
      </c>
      <c r="R1310" s="173"/>
      <c r="S1310" s="158"/>
      <c r="T1310" s="158"/>
      <c r="U1310" s="158"/>
      <c r="V1310" s="158"/>
      <c r="W1310" s="158"/>
    </row>
    <row r="1311" spans="1:29" ht="14.1" customHeight="1" x14ac:dyDescent="0.25">
      <c r="A1311" s="44"/>
      <c r="B1311" s="45"/>
      <c r="C1311" s="46" t="s">
        <v>620</v>
      </c>
      <c r="D1311" s="63"/>
      <c r="E1311" s="210"/>
      <c r="F1311" s="135"/>
      <c r="G1311" s="289"/>
      <c r="H1311" s="160"/>
      <c r="I1311" s="295"/>
      <c r="J1311" s="210"/>
      <c r="K1311" s="210"/>
      <c r="L1311" s="210">
        <f t="shared" si="411"/>
        <v>0</v>
      </c>
      <c r="M1311" s="210"/>
      <c r="N1311" s="375">
        <v>100000</v>
      </c>
      <c r="O1311" s="79"/>
      <c r="P1311" s="79">
        <f t="shared" si="410"/>
        <v>100000</v>
      </c>
      <c r="R1311" s="173"/>
      <c r="S1311" s="158"/>
      <c r="T1311" s="158"/>
      <c r="U1311" s="158"/>
      <c r="V1311" s="158"/>
      <c r="W1311" s="158"/>
    </row>
    <row r="1312" spans="1:29" ht="14.1" customHeight="1" x14ac:dyDescent="0.25">
      <c r="A1312" s="44"/>
      <c r="B1312" s="45"/>
      <c r="C1312" s="46" t="s">
        <v>621</v>
      </c>
      <c r="D1312" s="63">
        <v>52783</v>
      </c>
      <c r="E1312" s="210"/>
      <c r="F1312" s="135"/>
      <c r="G1312" s="289"/>
      <c r="H1312" s="160">
        <f t="shared" si="406"/>
        <v>100000</v>
      </c>
      <c r="I1312" s="295">
        <v>100000</v>
      </c>
      <c r="J1312" s="210">
        <v>-17000</v>
      </c>
      <c r="K1312" s="210"/>
      <c r="L1312" s="210">
        <f t="shared" si="411"/>
        <v>83000</v>
      </c>
      <c r="M1312" s="210">
        <v>83000</v>
      </c>
      <c r="N1312" s="375">
        <v>100000</v>
      </c>
      <c r="O1312" s="79"/>
      <c r="P1312" s="79">
        <f t="shared" si="410"/>
        <v>100000</v>
      </c>
      <c r="R1312" s="173"/>
      <c r="S1312" s="158"/>
      <c r="T1312" s="158"/>
      <c r="U1312" s="158"/>
      <c r="V1312" s="158"/>
      <c r="W1312" s="158"/>
    </row>
    <row r="1313" spans="1:23" ht="14.1" customHeight="1" x14ac:dyDescent="0.25">
      <c r="A1313" s="44"/>
      <c r="B1313" s="45"/>
      <c r="C1313" s="46" t="s">
        <v>622</v>
      </c>
      <c r="D1313" s="63">
        <v>0</v>
      </c>
      <c r="E1313" s="210">
        <v>25000</v>
      </c>
      <c r="F1313" s="135"/>
      <c r="G1313" s="287"/>
      <c r="H1313" s="160">
        <f t="shared" si="406"/>
        <v>25000</v>
      </c>
      <c r="I1313" s="295"/>
      <c r="J1313" s="210"/>
      <c r="K1313" s="210"/>
      <c r="L1313" s="210">
        <f t="shared" si="411"/>
        <v>25000</v>
      </c>
      <c r="M1313" s="210">
        <v>25000</v>
      </c>
      <c r="N1313" s="375">
        <v>25000</v>
      </c>
      <c r="O1313" s="79"/>
      <c r="P1313" s="79">
        <f t="shared" si="410"/>
        <v>25000</v>
      </c>
      <c r="R1313" s="173"/>
      <c r="S1313" s="158"/>
      <c r="T1313" s="158"/>
      <c r="U1313" s="158"/>
      <c r="V1313" s="158"/>
      <c r="W1313" s="158"/>
    </row>
    <row r="1314" spans="1:23" ht="14.1" customHeight="1" x14ac:dyDescent="0.25">
      <c r="A1314" s="44"/>
      <c r="B1314" s="45"/>
      <c r="C1314" s="46" t="s">
        <v>623</v>
      </c>
      <c r="D1314" s="63"/>
      <c r="E1314" s="210"/>
      <c r="F1314" s="135"/>
      <c r="G1314" s="20"/>
      <c r="H1314" s="160"/>
      <c r="I1314" s="295"/>
      <c r="J1314" s="210"/>
      <c r="K1314" s="210"/>
      <c r="L1314" s="210">
        <f t="shared" si="411"/>
        <v>0</v>
      </c>
      <c r="M1314" s="210"/>
      <c r="N1314" s="375">
        <v>200000</v>
      </c>
      <c r="O1314" s="79"/>
      <c r="P1314" s="79">
        <f t="shared" si="410"/>
        <v>200000</v>
      </c>
      <c r="R1314" s="173"/>
      <c r="S1314" s="158"/>
      <c r="T1314" s="158"/>
      <c r="U1314" s="158"/>
      <c r="V1314" s="158"/>
      <c r="W1314" s="158"/>
    </row>
    <row r="1315" spans="1:23" ht="14.1" customHeight="1" x14ac:dyDescent="0.25">
      <c r="A1315" s="44"/>
      <c r="B1315" s="45"/>
      <c r="C1315" s="46" t="s">
        <v>731</v>
      </c>
      <c r="D1315" s="63"/>
      <c r="E1315" s="210"/>
      <c r="F1315" s="135"/>
      <c r="G1315" s="20"/>
      <c r="H1315" s="160"/>
      <c r="I1315" s="295"/>
      <c r="J1315" s="210"/>
      <c r="K1315" s="210"/>
      <c r="L1315" s="210"/>
      <c r="M1315" s="210"/>
      <c r="N1315" s="375"/>
      <c r="O1315" s="79">
        <v>41000</v>
      </c>
      <c r="P1315" s="79">
        <f t="shared" si="410"/>
        <v>41000</v>
      </c>
      <c r="R1315" s="173"/>
      <c r="S1315" s="158"/>
      <c r="T1315" s="158"/>
      <c r="U1315" s="158"/>
      <c r="V1315" s="158"/>
      <c r="W1315" s="158"/>
    </row>
    <row r="1316" spans="1:23" ht="14.1" customHeight="1" x14ac:dyDescent="0.25">
      <c r="A1316" s="44"/>
      <c r="B1316" s="45"/>
      <c r="C1316" s="46" t="s">
        <v>417</v>
      </c>
      <c r="D1316" s="63"/>
      <c r="E1316" s="210"/>
      <c r="F1316" s="135"/>
      <c r="G1316" s="20"/>
      <c r="H1316" s="160"/>
      <c r="I1316" s="295"/>
      <c r="J1316" s="210"/>
      <c r="K1316" s="210"/>
      <c r="L1316" s="210">
        <f t="shared" si="411"/>
        <v>0</v>
      </c>
      <c r="M1316" s="210"/>
      <c r="N1316" s="375"/>
      <c r="O1316" s="79">
        <v>172000</v>
      </c>
      <c r="P1316" s="79">
        <f t="shared" si="410"/>
        <v>172000</v>
      </c>
      <c r="R1316" s="173"/>
      <c r="S1316" s="158"/>
      <c r="T1316" s="158"/>
      <c r="U1316" s="158"/>
      <c r="V1316" s="158"/>
      <c r="W1316" s="158"/>
    </row>
    <row r="1317" spans="1:23" ht="14.1" customHeight="1" x14ac:dyDescent="0.25">
      <c r="A1317" s="44"/>
      <c r="B1317" s="45"/>
      <c r="C1317" s="46" t="s">
        <v>721</v>
      </c>
      <c r="D1317" s="63"/>
      <c r="E1317" s="210"/>
      <c r="F1317" s="135"/>
      <c r="G1317" s="20"/>
      <c r="H1317" s="160"/>
      <c r="I1317" s="295"/>
      <c r="J1317" s="210"/>
      <c r="K1317" s="210"/>
      <c r="L1317" s="210"/>
      <c r="M1317" s="210"/>
      <c r="N1317" s="375"/>
      <c r="O1317" s="79">
        <v>113000</v>
      </c>
      <c r="P1317" s="79">
        <f t="shared" si="410"/>
        <v>113000</v>
      </c>
      <c r="R1317" s="173"/>
      <c r="S1317" s="158"/>
      <c r="T1317" s="158"/>
      <c r="U1317" s="158"/>
      <c r="V1317" s="158"/>
      <c r="W1317" s="158"/>
    </row>
    <row r="1318" spans="1:23" ht="14.1" customHeight="1" x14ac:dyDescent="0.25">
      <c r="A1318" s="44"/>
      <c r="B1318" s="45"/>
      <c r="C1318" s="46" t="s">
        <v>624</v>
      </c>
      <c r="D1318" s="63"/>
      <c r="E1318" s="210"/>
      <c r="F1318" s="135"/>
      <c r="G1318" s="20"/>
      <c r="H1318" s="160"/>
      <c r="I1318" s="295"/>
      <c r="J1318" s="210">
        <v>630000</v>
      </c>
      <c r="K1318" s="210"/>
      <c r="L1318" s="210">
        <f t="shared" si="411"/>
        <v>630000</v>
      </c>
      <c r="M1318" s="210">
        <v>630000</v>
      </c>
      <c r="N1318" s="375"/>
      <c r="O1318" s="79"/>
      <c r="P1318" s="79">
        <f t="shared" si="410"/>
        <v>0</v>
      </c>
      <c r="R1318" s="173"/>
      <c r="S1318" s="158"/>
      <c r="T1318" s="158"/>
      <c r="U1318" s="158"/>
      <c r="V1318" s="158"/>
      <c r="W1318" s="158"/>
    </row>
    <row r="1319" spans="1:23" ht="14.1" customHeight="1" x14ac:dyDescent="0.25">
      <c r="A1319" s="69">
        <v>4502</v>
      </c>
      <c r="B1319" s="70"/>
      <c r="C1319" s="71" t="s">
        <v>625</v>
      </c>
      <c r="D1319" s="77">
        <f>SUM(D1322:D1326)</f>
        <v>-233161</v>
      </c>
      <c r="E1319" s="77">
        <f>SUM(E1322:E1326)</f>
        <v>-341000</v>
      </c>
      <c r="F1319" s="77">
        <f t="shared" ref="F1319:G1319" si="412">SUM(F1322:F1326)</f>
        <v>0</v>
      </c>
      <c r="G1319" s="77">
        <f t="shared" si="412"/>
        <v>0</v>
      </c>
      <c r="H1319" s="81">
        <f>SUM(H1320:H1326)</f>
        <v>-739144</v>
      </c>
      <c r="I1319" s="254">
        <f>SUM(I1320:I1326)</f>
        <v>-398144</v>
      </c>
      <c r="J1319" s="77">
        <f>SUM(J1320:J1326)</f>
        <v>-102613</v>
      </c>
      <c r="K1319" s="77">
        <f t="shared" ref="K1319:M1319" si="413">SUM(K1320:K1326)</f>
        <v>-27600</v>
      </c>
      <c r="L1319" s="77">
        <f t="shared" si="413"/>
        <v>-869357</v>
      </c>
      <c r="M1319" s="77">
        <f t="shared" si="413"/>
        <v>-619663</v>
      </c>
      <c r="N1319" s="374">
        <f>+N1320+N1321+N1322+N1323+N1324+N1325+N1326</f>
        <v>-659975</v>
      </c>
      <c r="O1319" s="374">
        <f>+O1320+O1321+O1322+O1323+O1324+O1325+O1326</f>
        <v>-78000</v>
      </c>
      <c r="P1319" s="80">
        <f>SUM(N1319:O1319)</f>
        <v>-737975</v>
      </c>
      <c r="R1319" s="173"/>
      <c r="S1319" s="158"/>
      <c r="T1319" s="173"/>
      <c r="U1319" s="158"/>
      <c r="V1319" s="158"/>
      <c r="W1319" s="158"/>
    </row>
    <row r="1320" spans="1:23" ht="14.1" customHeight="1" x14ac:dyDescent="0.25">
      <c r="A1320" s="153"/>
      <c r="B1320" s="154"/>
      <c r="C1320" s="193" t="s">
        <v>626</v>
      </c>
      <c r="D1320" s="190"/>
      <c r="E1320" s="190"/>
      <c r="F1320" s="156"/>
      <c r="G1320" s="156"/>
      <c r="H1320" s="160">
        <f t="shared" si="406"/>
        <v>-398144</v>
      </c>
      <c r="I1320" s="156">
        <v>-398144</v>
      </c>
      <c r="J1320" s="190">
        <v>65507</v>
      </c>
      <c r="K1320" s="190"/>
      <c r="L1320" s="190">
        <f>+J1320+I1320</f>
        <v>-332637</v>
      </c>
      <c r="M1320" s="190">
        <v>-332637</v>
      </c>
      <c r="N1320" s="375">
        <v>-303975</v>
      </c>
      <c r="O1320" s="79"/>
      <c r="P1320" s="79">
        <f>+O1320+N1320</f>
        <v>-303975</v>
      </c>
      <c r="R1320" s="173"/>
      <c r="S1320" s="158"/>
      <c r="T1320" s="158"/>
      <c r="U1320" s="158"/>
      <c r="V1320" s="158"/>
      <c r="W1320" s="158"/>
    </row>
    <row r="1321" spans="1:23" ht="14.1" customHeight="1" x14ac:dyDescent="0.25">
      <c r="A1321" s="153" t="s">
        <v>627</v>
      </c>
      <c r="B1321" s="154">
        <v>45</v>
      </c>
      <c r="C1321" s="193" t="s">
        <v>628</v>
      </c>
      <c r="D1321" s="190"/>
      <c r="E1321" s="190"/>
      <c r="F1321" s="156"/>
      <c r="G1321" s="156"/>
      <c r="H1321" s="160"/>
      <c r="I1321" s="156"/>
      <c r="J1321" s="161">
        <v>-95120</v>
      </c>
      <c r="K1321" s="161">
        <v>-27600</v>
      </c>
      <c r="L1321" s="161">
        <v>-122720</v>
      </c>
      <c r="M1321" s="161">
        <v>-122704</v>
      </c>
      <c r="N1321" s="375">
        <v>-56000</v>
      </c>
      <c r="O1321" s="79"/>
      <c r="P1321" s="79">
        <f t="shared" ref="P1321:P1326" si="414">+O1321+N1321</f>
        <v>-56000</v>
      </c>
      <c r="R1321" s="173"/>
    </row>
    <row r="1322" spans="1:23" ht="14.1" customHeight="1" x14ac:dyDescent="0.25">
      <c r="A1322" s="134"/>
      <c r="B1322" s="45"/>
      <c r="C1322" s="46" t="s">
        <v>621</v>
      </c>
      <c r="D1322" s="63">
        <v>-116071</v>
      </c>
      <c r="E1322" s="210">
        <v>-100000</v>
      </c>
      <c r="F1322" s="107"/>
      <c r="G1322" s="20"/>
      <c r="H1322" s="160">
        <f t="shared" si="406"/>
        <v>-100000</v>
      </c>
      <c r="I1322" s="179"/>
      <c r="J1322" s="210">
        <v>-73000</v>
      </c>
      <c r="K1322" s="210"/>
      <c r="L1322" s="210">
        <v>-173000</v>
      </c>
      <c r="M1322" s="210">
        <v>-35923</v>
      </c>
      <c r="N1322" s="375">
        <v>-200000</v>
      </c>
      <c r="O1322" s="79"/>
      <c r="P1322" s="79">
        <f t="shared" si="414"/>
        <v>-200000</v>
      </c>
      <c r="R1322" s="173"/>
      <c r="S1322" s="158"/>
      <c r="T1322" s="158"/>
      <c r="U1322" s="158"/>
      <c r="V1322" s="158"/>
      <c r="W1322" s="158"/>
    </row>
    <row r="1323" spans="1:23" ht="14.1" customHeight="1" x14ac:dyDescent="0.25">
      <c r="A1323" s="134"/>
      <c r="B1323" s="45"/>
      <c r="C1323" s="46" t="s">
        <v>629</v>
      </c>
      <c r="D1323" s="63">
        <v>0</v>
      </c>
      <c r="E1323" s="210"/>
      <c r="F1323" s="107"/>
      <c r="G1323" s="20"/>
      <c r="H1323" s="160">
        <f t="shared" si="406"/>
        <v>0</v>
      </c>
      <c r="I1323" s="179"/>
      <c r="J1323" s="210"/>
      <c r="K1323" s="210"/>
      <c r="L1323" s="210"/>
      <c r="M1323" s="210"/>
      <c r="N1323" s="375"/>
      <c r="O1323" s="79"/>
      <c r="P1323" s="79">
        <f t="shared" si="414"/>
        <v>0</v>
      </c>
      <c r="R1323" s="173"/>
      <c r="S1323" s="158"/>
      <c r="T1323" s="158"/>
      <c r="U1323" s="158"/>
      <c r="V1323" s="158"/>
      <c r="W1323" s="158"/>
    </row>
    <row r="1324" spans="1:23" ht="14.1" customHeight="1" x14ac:dyDescent="0.25">
      <c r="A1324" s="134" t="s">
        <v>630</v>
      </c>
      <c r="B1324" s="45"/>
      <c r="C1324" s="46" t="s">
        <v>631</v>
      </c>
      <c r="D1324" s="63">
        <v>0</v>
      </c>
      <c r="E1324" s="161"/>
      <c r="F1324" s="160"/>
      <c r="G1324" s="20"/>
      <c r="H1324" s="160">
        <f t="shared" si="406"/>
        <v>0</v>
      </c>
      <c r="I1324" s="160"/>
      <c r="J1324" s="161"/>
      <c r="K1324" s="161"/>
      <c r="L1324" s="161"/>
      <c r="M1324" s="161"/>
      <c r="N1324" s="375"/>
      <c r="O1324" s="79"/>
      <c r="P1324" s="79">
        <f t="shared" si="414"/>
        <v>0</v>
      </c>
      <c r="R1324" s="173"/>
      <c r="S1324" s="158"/>
      <c r="T1324" s="158"/>
      <c r="U1324" s="158"/>
      <c r="V1324" s="158"/>
      <c r="W1324" s="158"/>
    </row>
    <row r="1325" spans="1:23" ht="14.1" customHeight="1" x14ac:dyDescent="0.25">
      <c r="A1325" s="134"/>
      <c r="B1325" s="45"/>
      <c r="C1325" s="46" t="s">
        <v>632</v>
      </c>
      <c r="D1325" s="63">
        <v>-87090</v>
      </c>
      <c r="E1325" s="161">
        <v>-241000</v>
      </c>
      <c r="F1325" s="160"/>
      <c r="G1325" s="20"/>
      <c r="H1325" s="160">
        <f t="shared" si="406"/>
        <v>-241000</v>
      </c>
      <c r="I1325" s="160"/>
      <c r="J1325" s="161"/>
      <c r="K1325" s="161"/>
      <c r="L1325" s="161">
        <v>-241000</v>
      </c>
      <c r="M1325" s="161">
        <v>-128399</v>
      </c>
      <c r="N1325" s="375">
        <v>-100000</v>
      </c>
      <c r="O1325" s="79">
        <v>-78000</v>
      </c>
      <c r="P1325" s="79">
        <f t="shared" si="414"/>
        <v>-178000</v>
      </c>
      <c r="R1325" s="173"/>
      <c r="S1325" s="158"/>
      <c r="T1325" s="158"/>
      <c r="U1325" s="158"/>
      <c r="V1325" s="158"/>
      <c r="W1325" s="158"/>
    </row>
    <row r="1326" spans="1:23" ht="14.1" customHeight="1" x14ac:dyDescent="0.25">
      <c r="A1326" s="134"/>
      <c r="B1326" s="45"/>
      <c r="C1326" s="46" t="s">
        <v>633</v>
      </c>
      <c r="D1326" s="63">
        <v>-30000</v>
      </c>
      <c r="E1326" s="161"/>
      <c r="F1326" s="160"/>
      <c r="G1326" s="20"/>
      <c r="H1326" s="160">
        <f t="shared" si="406"/>
        <v>0</v>
      </c>
      <c r="I1326" s="160"/>
      <c r="J1326" s="161"/>
      <c r="K1326" s="161"/>
      <c r="L1326" s="161"/>
      <c r="M1326" s="161"/>
      <c r="N1326" s="375"/>
      <c r="O1326" s="79"/>
      <c r="P1326" s="79">
        <f t="shared" si="414"/>
        <v>0</v>
      </c>
      <c r="R1326" s="173"/>
      <c r="S1326" s="158"/>
      <c r="T1326" s="158"/>
      <c r="U1326" s="158"/>
      <c r="V1326" s="158"/>
      <c r="W1326" s="158"/>
    </row>
    <row r="1327" spans="1:23" ht="14.1" customHeight="1" x14ac:dyDescent="0.25">
      <c r="A1327" s="69">
        <v>381</v>
      </c>
      <c r="B1327" s="70"/>
      <c r="C1327" s="71"/>
      <c r="D1327" s="77">
        <f t="shared" ref="D1327:H1327" si="415">+D1328</f>
        <v>178943</v>
      </c>
      <c r="E1327" s="77">
        <f t="shared" si="415"/>
        <v>100000</v>
      </c>
      <c r="F1327" s="77">
        <f t="shared" si="415"/>
        <v>0</v>
      </c>
      <c r="G1327" s="77">
        <f t="shared" si="415"/>
        <v>0</v>
      </c>
      <c r="H1327" s="81">
        <f t="shared" si="415"/>
        <v>100000</v>
      </c>
      <c r="I1327" s="254">
        <v>0</v>
      </c>
      <c r="J1327" s="77">
        <v>0</v>
      </c>
      <c r="K1327" s="77">
        <v>0</v>
      </c>
      <c r="L1327" s="77">
        <f>+L1328</f>
        <v>100000</v>
      </c>
      <c r="M1327" s="77"/>
      <c r="N1327" s="374">
        <f>+N1328</f>
        <v>100000</v>
      </c>
      <c r="O1327" s="80">
        <f>+O1328</f>
        <v>100000</v>
      </c>
      <c r="P1327" s="80">
        <f>+O1327+N1327</f>
        <v>200000</v>
      </c>
      <c r="R1327" s="173"/>
    </row>
    <row r="1328" spans="1:23" ht="14.1" customHeight="1" x14ac:dyDescent="0.25">
      <c r="A1328" s="134"/>
      <c r="B1328" s="45"/>
      <c r="C1328" s="46" t="s">
        <v>634</v>
      </c>
      <c r="D1328" s="63">
        <v>178943</v>
      </c>
      <c r="E1328" s="210">
        <v>100000</v>
      </c>
      <c r="F1328" s="135">
        <v>0</v>
      </c>
      <c r="G1328" s="289">
        <v>0</v>
      </c>
      <c r="H1328" s="160">
        <f t="shared" si="406"/>
        <v>100000</v>
      </c>
      <c r="I1328" s="295">
        <v>0</v>
      </c>
      <c r="J1328" s="210"/>
      <c r="K1328" s="210"/>
      <c r="L1328" s="210">
        <v>100000</v>
      </c>
      <c r="M1328" s="210">
        <v>89350</v>
      </c>
      <c r="N1328" s="372">
        <v>100000</v>
      </c>
      <c r="O1328" s="78">
        <v>100000</v>
      </c>
      <c r="P1328" s="78">
        <v>100000</v>
      </c>
      <c r="R1328" s="173"/>
    </row>
    <row r="1329" spans="1:29" ht="14.1" customHeight="1" x14ac:dyDescent="0.25">
      <c r="A1329" s="69"/>
      <c r="B1329" s="70">
        <v>15</v>
      </c>
      <c r="C1329" s="71" t="s">
        <v>635</v>
      </c>
      <c r="D1329" s="77">
        <f>SUM(D1331:D1386)</f>
        <v>-4698887</v>
      </c>
      <c r="E1329" s="77">
        <f t="shared" ref="E1329:I1329" si="416">SUM(E1331:E1385)</f>
        <v>-12463000</v>
      </c>
      <c r="F1329" s="77">
        <f t="shared" si="416"/>
        <v>0</v>
      </c>
      <c r="G1329" s="77">
        <f t="shared" si="416"/>
        <v>0</v>
      </c>
      <c r="H1329" s="81">
        <f t="shared" si="416"/>
        <v>-12557293</v>
      </c>
      <c r="I1329" s="254">
        <f t="shared" si="416"/>
        <v>-94293</v>
      </c>
      <c r="J1329" s="77">
        <f t="shared" ref="J1329:O1329" si="417">SUM(J1330:J1386)</f>
        <v>-751708</v>
      </c>
      <c r="K1329" s="77">
        <f t="shared" si="417"/>
        <v>151833</v>
      </c>
      <c r="L1329" s="77">
        <f t="shared" si="417"/>
        <v>-13157168</v>
      </c>
      <c r="M1329" s="77">
        <f t="shared" si="417"/>
        <v>-11913500</v>
      </c>
      <c r="N1329" s="374">
        <f t="shared" si="417"/>
        <v>-6562000</v>
      </c>
      <c r="O1329" s="374">
        <f t="shared" si="417"/>
        <v>-180000</v>
      </c>
      <c r="P1329" s="80">
        <f>+O1329+N1329</f>
        <v>-6742000</v>
      </c>
      <c r="R1329" s="352"/>
      <c r="S1329" s="359"/>
      <c r="T1329" s="444"/>
    </row>
    <row r="1330" spans="1:29" s="159" customFormat="1" ht="14.1" customHeight="1" x14ac:dyDescent="0.25">
      <c r="A1330" s="153"/>
      <c r="B1330" s="154"/>
      <c r="C1330" s="193" t="s">
        <v>636</v>
      </c>
      <c r="D1330" s="190"/>
      <c r="E1330" s="190"/>
      <c r="F1330" s="190"/>
      <c r="G1330" s="170"/>
      <c r="H1330" s="156"/>
      <c r="I1330" s="211"/>
      <c r="J1330" s="190"/>
      <c r="K1330" s="161">
        <v>-17200</v>
      </c>
      <c r="L1330" s="161">
        <v>-17200</v>
      </c>
      <c r="M1330" s="161">
        <v>-17200</v>
      </c>
      <c r="N1330" s="376"/>
      <c r="O1330" s="227"/>
      <c r="P1330" s="229">
        <f>+O1330+N1330</f>
        <v>0</v>
      </c>
      <c r="Q1330" s="242"/>
      <c r="R1330" s="173"/>
    </row>
    <row r="1331" spans="1:29" s="9" customFormat="1" ht="14.1" customHeight="1" x14ac:dyDescent="0.25">
      <c r="A1331" s="44" t="s">
        <v>637</v>
      </c>
      <c r="B1331" s="45"/>
      <c r="C1331" s="46" t="s">
        <v>638</v>
      </c>
      <c r="D1331" s="63"/>
      <c r="E1331" s="161"/>
      <c r="F1331" s="63"/>
      <c r="G1331" s="289"/>
      <c r="H1331" s="160">
        <f t="shared" si="406"/>
        <v>-7500</v>
      </c>
      <c r="I1331" s="213">
        <v>-7500</v>
      </c>
      <c r="J1331" s="161"/>
      <c r="K1331" s="161"/>
      <c r="L1331" s="161">
        <v>-7500</v>
      </c>
      <c r="M1331" s="161">
        <v>-7500</v>
      </c>
      <c r="N1331" s="372"/>
      <c r="O1331" s="78"/>
      <c r="P1331" s="229">
        <f t="shared" ref="P1331:P1386" si="418">+O1331+N1331</f>
        <v>0</v>
      </c>
      <c r="Q1331" s="347"/>
      <c r="R1331" s="173"/>
      <c r="S1331" s="192"/>
      <c r="T1331" s="192"/>
      <c r="U1331" s="192"/>
      <c r="V1331" s="192"/>
      <c r="W1331" s="192"/>
      <c r="X1331" s="192"/>
      <c r="Y1331" s="192"/>
      <c r="Z1331" s="192"/>
      <c r="AA1331" s="192"/>
      <c r="AB1331" s="192"/>
      <c r="AC1331" s="192"/>
    </row>
    <row r="1332" spans="1:29" s="9" customFormat="1" ht="14.1" customHeight="1" x14ac:dyDescent="0.25">
      <c r="A1332" s="44" t="s">
        <v>637</v>
      </c>
      <c r="B1332" s="45"/>
      <c r="C1332" s="46" t="s">
        <v>639</v>
      </c>
      <c r="D1332" s="63">
        <v>-290919</v>
      </c>
      <c r="E1332" s="161"/>
      <c r="F1332" s="63"/>
      <c r="G1332" s="289"/>
      <c r="H1332" s="160">
        <f t="shared" si="406"/>
        <v>0</v>
      </c>
      <c r="I1332" s="213"/>
      <c r="J1332" s="161"/>
      <c r="K1332" s="161"/>
      <c r="L1332" s="161"/>
      <c r="M1332" s="161"/>
      <c r="N1332" s="372"/>
      <c r="O1332" s="78"/>
      <c r="P1332" s="229">
        <f t="shared" si="418"/>
        <v>0</v>
      </c>
      <c r="Q1332" s="347"/>
      <c r="R1332" s="173"/>
      <c r="S1332" s="192"/>
      <c r="T1332" s="192"/>
      <c r="U1332" s="192"/>
      <c r="V1332" s="192"/>
      <c r="W1332" s="192"/>
      <c r="X1332" s="192"/>
      <c r="Y1332" s="192"/>
      <c r="Z1332" s="192"/>
      <c r="AA1332" s="192"/>
      <c r="AB1332" s="192"/>
      <c r="AC1332" s="192"/>
    </row>
    <row r="1333" spans="1:29" s="9" customFormat="1" ht="14.1" customHeight="1" x14ac:dyDescent="0.25">
      <c r="A1333" s="44" t="s">
        <v>637</v>
      </c>
      <c r="B1333" s="45"/>
      <c r="C1333" s="46" t="s">
        <v>640</v>
      </c>
      <c r="D1333" s="63">
        <v>-10300</v>
      </c>
      <c r="E1333" s="161"/>
      <c r="F1333" s="63"/>
      <c r="G1333" s="289"/>
      <c r="H1333" s="160">
        <f t="shared" si="406"/>
        <v>0</v>
      </c>
      <c r="I1333" s="213"/>
      <c r="J1333" s="161"/>
      <c r="K1333" s="161"/>
      <c r="L1333" s="161"/>
      <c r="M1333" s="161"/>
      <c r="N1333" s="372"/>
      <c r="O1333" s="78"/>
      <c r="P1333" s="229">
        <f t="shared" si="418"/>
        <v>0</v>
      </c>
      <c r="Q1333" s="347"/>
      <c r="R1333" s="173"/>
      <c r="S1333" s="192"/>
      <c r="T1333" s="192"/>
      <c r="U1333" s="192"/>
      <c r="V1333" s="192"/>
      <c r="W1333" s="192"/>
      <c r="X1333" s="192"/>
      <c r="Y1333" s="192"/>
      <c r="Z1333" s="192"/>
      <c r="AA1333" s="192"/>
      <c r="AB1333" s="192"/>
      <c r="AC1333" s="192"/>
    </row>
    <row r="1334" spans="1:29" s="9" customFormat="1" ht="14.1" customHeight="1" x14ac:dyDescent="0.25">
      <c r="A1334" s="44" t="s">
        <v>641</v>
      </c>
      <c r="B1334" s="45"/>
      <c r="C1334" s="46" t="s">
        <v>642</v>
      </c>
      <c r="D1334" s="63">
        <v>-37992</v>
      </c>
      <c r="E1334" s="161"/>
      <c r="F1334" s="63"/>
      <c r="G1334" s="289"/>
      <c r="H1334" s="160">
        <f t="shared" si="406"/>
        <v>0</v>
      </c>
      <c r="I1334" s="213"/>
      <c r="J1334" s="161"/>
      <c r="K1334" s="161"/>
      <c r="L1334" s="161"/>
      <c r="M1334" s="161"/>
      <c r="N1334" s="372"/>
      <c r="O1334" s="78"/>
      <c r="P1334" s="229">
        <f t="shared" si="418"/>
        <v>0</v>
      </c>
      <c r="Q1334" s="347"/>
      <c r="R1334" s="173"/>
      <c r="S1334" s="192"/>
      <c r="T1334" s="192"/>
      <c r="U1334" s="192"/>
      <c r="V1334" s="192"/>
      <c r="W1334" s="192"/>
      <c r="X1334" s="192"/>
      <c r="Y1334" s="192"/>
      <c r="Z1334" s="192"/>
      <c r="AA1334" s="192"/>
      <c r="AB1334" s="192"/>
      <c r="AC1334" s="192"/>
    </row>
    <row r="1335" spans="1:29" ht="14.1" customHeight="1" x14ac:dyDescent="0.25">
      <c r="A1335" s="134" t="s">
        <v>643</v>
      </c>
      <c r="B1335" s="45"/>
      <c r="C1335" s="46" t="s">
        <v>644</v>
      </c>
      <c r="D1335" s="20">
        <v>-770707</v>
      </c>
      <c r="E1335" s="179">
        <v>-250000</v>
      </c>
      <c r="F1335" s="107"/>
      <c r="G1335" s="289"/>
      <c r="H1335" s="160">
        <f t="shared" si="406"/>
        <v>-250000</v>
      </c>
      <c r="I1335" s="295"/>
      <c r="J1335" s="210">
        <v>-50000</v>
      </c>
      <c r="K1335" s="210">
        <v>204000</v>
      </c>
      <c r="L1335" s="210">
        <v>-96000</v>
      </c>
      <c r="M1335" s="210">
        <v>-92530</v>
      </c>
      <c r="N1335" s="375">
        <v>-250000</v>
      </c>
      <c r="O1335" s="79"/>
      <c r="P1335" s="229">
        <f t="shared" si="418"/>
        <v>-250000</v>
      </c>
      <c r="Q1335" s="347"/>
      <c r="R1335" s="173"/>
    </row>
    <row r="1336" spans="1:29" ht="14.1" customHeight="1" x14ac:dyDescent="0.25">
      <c r="A1336" s="136" t="s">
        <v>645</v>
      </c>
      <c r="B1336" s="45"/>
      <c r="C1336" s="46" t="s">
        <v>646</v>
      </c>
      <c r="D1336" s="20">
        <v>-25592</v>
      </c>
      <c r="E1336" s="179">
        <v>-30000</v>
      </c>
      <c r="F1336" s="107"/>
      <c r="G1336" s="289"/>
      <c r="H1336" s="160">
        <f t="shared" si="406"/>
        <v>-40000</v>
      </c>
      <c r="I1336" s="295">
        <v>-10000</v>
      </c>
      <c r="J1336" s="210"/>
      <c r="K1336" s="210">
        <v>-17000</v>
      </c>
      <c r="L1336" s="210">
        <v>-57000</v>
      </c>
      <c r="M1336" s="210">
        <v>-47000</v>
      </c>
      <c r="N1336" s="375">
        <v>-30000</v>
      </c>
      <c r="O1336" s="79"/>
      <c r="P1336" s="229">
        <f t="shared" si="418"/>
        <v>-30000</v>
      </c>
      <c r="Q1336" s="347"/>
      <c r="R1336" s="173"/>
    </row>
    <row r="1337" spans="1:29" ht="14.1" customHeight="1" x14ac:dyDescent="0.25">
      <c r="A1337" s="134" t="s">
        <v>643</v>
      </c>
      <c r="B1337" s="45"/>
      <c r="C1337" s="46" t="s">
        <v>647</v>
      </c>
      <c r="D1337" s="20">
        <v>-81324</v>
      </c>
      <c r="E1337" s="179"/>
      <c r="F1337" s="107"/>
      <c r="G1337" s="289"/>
      <c r="H1337" s="160">
        <f t="shared" si="406"/>
        <v>0</v>
      </c>
      <c r="I1337" s="295"/>
      <c r="J1337" s="210"/>
      <c r="K1337" s="210"/>
      <c r="L1337" s="210"/>
      <c r="M1337" s="210">
        <v>-15374</v>
      </c>
      <c r="N1337" s="375"/>
      <c r="O1337" s="79"/>
      <c r="P1337" s="229">
        <f t="shared" si="418"/>
        <v>0</v>
      </c>
      <c r="Q1337" s="347"/>
    </row>
    <row r="1338" spans="1:29" ht="14.1" customHeight="1" x14ac:dyDescent="0.25">
      <c r="A1338" s="134" t="s">
        <v>643</v>
      </c>
      <c r="B1338" s="45"/>
      <c r="C1338" s="46" t="s">
        <v>648</v>
      </c>
      <c r="D1338" s="20">
        <v>-22508</v>
      </c>
      <c r="E1338" s="179">
        <v>-80000</v>
      </c>
      <c r="F1338" s="107"/>
      <c r="G1338" s="289"/>
      <c r="H1338" s="160">
        <f t="shared" si="406"/>
        <v>-100000</v>
      </c>
      <c r="I1338" s="295">
        <v>-20000</v>
      </c>
      <c r="J1338" s="210"/>
      <c r="K1338" s="210"/>
      <c r="L1338" s="210">
        <v>-100000</v>
      </c>
      <c r="M1338" s="210">
        <v>-9053</v>
      </c>
      <c r="N1338" s="375">
        <v>-200000</v>
      </c>
      <c r="O1338" s="79"/>
      <c r="P1338" s="229">
        <f t="shared" si="418"/>
        <v>-200000</v>
      </c>
      <c r="Q1338" s="347"/>
    </row>
    <row r="1339" spans="1:29" ht="14.1" customHeight="1" x14ac:dyDescent="0.25">
      <c r="A1339" s="134" t="s">
        <v>643</v>
      </c>
      <c r="B1339" s="45"/>
      <c r="C1339" s="46" t="s">
        <v>649</v>
      </c>
      <c r="D1339" s="20"/>
      <c r="E1339" s="179"/>
      <c r="F1339" s="107"/>
      <c r="G1339" s="289"/>
      <c r="H1339" s="160">
        <f t="shared" si="406"/>
        <v>-200000</v>
      </c>
      <c r="I1339" s="295">
        <v>-200000</v>
      </c>
      <c r="J1339" s="210">
        <v>-155000</v>
      </c>
      <c r="K1339" s="210"/>
      <c r="L1339" s="210">
        <v>-355000</v>
      </c>
      <c r="M1339" s="210">
        <v>-329860</v>
      </c>
      <c r="N1339" s="375">
        <v>-30000</v>
      </c>
      <c r="O1339" s="79"/>
      <c r="P1339" s="229">
        <f t="shared" si="418"/>
        <v>-30000</v>
      </c>
      <c r="Q1339" s="347"/>
    </row>
    <row r="1340" spans="1:29" ht="14.1" customHeight="1" x14ac:dyDescent="0.25">
      <c r="A1340" s="134" t="s">
        <v>643</v>
      </c>
      <c r="B1340" s="45"/>
      <c r="C1340" s="46" t="s">
        <v>650</v>
      </c>
      <c r="D1340" s="20">
        <v>-5875</v>
      </c>
      <c r="E1340" s="179">
        <v>-200000</v>
      </c>
      <c r="F1340" s="107"/>
      <c r="G1340" s="289"/>
      <c r="H1340" s="160">
        <f t="shared" si="406"/>
        <v>-200000</v>
      </c>
      <c r="I1340" s="295"/>
      <c r="J1340" s="210">
        <v>20000</v>
      </c>
      <c r="K1340" s="210"/>
      <c r="L1340" s="210">
        <v>-180000</v>
      </c>
      <c r="M1340" s="210">
        <v>-208723</v>
      </c>
      <c r="N1340" s="375">
        <v>0</v>
      </c>
      <c r="O1340" s="79"/>
      <c r="P1340" s="229">
        <f t="shared" si="418"/>
        <v>0</v>
      </c>
      <c r="Q1340" s="347"/>
    </row>
    <row r="1341" spans="1:29" ht="14.1" customHeight="1" x14ac:dyDescent="0.25">
      <c r="A1341" s="134" t="s">
        <v>643</v>
      </c>
      <c r="B1341" s="45"/>
      <c r="C1341" s="46" t="s">
        <v>651</v>
      </c>
      <c r="D1341" s="20"/>
      <c r="E1341" s="179">
        <v>-250000</v>
      </c>
      <c r="F1341" s="107"/>
      <c r="G1341" s="289"/>
      <c r="H1341" s="160">
        <f t="shared" si="406"/>
        <v>-250000</v>
      </c>
      <c r="I1341" s="295"/>
      <c r="J1341" s="210">
        <v>20000</v>
      </c>
      <c r="K1341" s="210"/>
      <c r="L1341" s="210">
        <v>-230000</v>
      </c>
      <c r="M1341" s="210">
        <v>-152286</v>
      </c>
      <c r="N1341" s="375">
        <v>-150000</v>
      </c>
      <c r="O1341" s="79"/>
      <c r="P1341" s="229">
        <f t="shared" si="418"/>
        <v>-150000</v>
      </c>
      <c r="Q1341" s="347"/>
    </row>
    <row r="1342" spans="1:29" ht="14.1" customHeight="1" x14ac:dyDescent="0.25">
      <c r="A1342" s="134" t="s">
        <v>643</v>
      </c>
      <c r="B1342" s="45"/>
      <c r="C1342" s="46" t="s">
        <v>652</v>
      </c>
      <c r="D1342" s="20"/>
      <c r="E1342" s="179">
        <v>-50000</v>
      </c>
      <c r="F1342" s="107"/>
      <c r="G1342" s="289"/>
      <c r="H1342" s="160">
        <f t="shared" si="406"/>
        <v>-50000</v>
      </c>
      <c r="I1342" s="295"/>
      <c r="J1342" s="210">
        <v>32000</v>
      </c>
      <c r="K1342" s="210"/>
      <c r="L1342" s="210">
        <v>-18000</v>
      </c>
      <c r="M1342" s="210">
        <v>-19455</v>
      </c>
      <c r="N1342" s="375">
        <v>-100000</v>
      </c>
      <c r="O1342" s="79">
        <v>55000</v>
      </c>
      <c r="P1342" s="229">
        <f t="shared" si="418"/>
        <v>-45000</v>
      </c>
      <c r="Q1342" s="354">
        <f>+O1342+O1348+O1349+O1354+O1355+O1362+O1375+O1377</f>
        <v>-180000</v>
      </c>
    </row>
    <row r="1343" spans="1:29" ht="14.1" customHeight="1" x14ac:dyDescent="0.25">
      <c r="A1343" s="134"/>
      <c r="B1343" s="45"/>
      <c r="C1343" s="46" t="s">
        <v>653</v>
      </c>
      <c r="D1343" s="20"/>
      <c r="E1343" s="179"/>
      <c r="F1343" s="107"/>
      <c r="G1343" s="289"/>
      <c r="H1343" s="160"/>
      <c r="I1343" s="295"/>
      <c r="J1343" s="210">
        <v>-100000</v>
      </c>
      <c r="K1343" s="210"/>
      <c r="L1343" s="210">
        <v>-100000</v>
      </c>
      <c r="M1343" s="210">
        <v>-9525</v>
      </c>
      <c r="N1343" s="375">
        <v>-160000</v>
      </c>
      <c r="O1343" s="79"/>
      <c r="P1343" s="229">
        <f t="shared" si="418"/>
        <v>-160000</v>
      </c>
      <c r="Q1343" s="347"/>
    </row>
    <row r="1344" spans="1:29" ht="14.1" customHeight="1" x14ac:dyDescent="0.25">
      <c r="A1344" s="134"/>
      <c r="B1344" s="45"/>
      <c r="C1344" s="46" t="s">
        <v>654</v>
      </c>
      <c r="D1344" s="20"/>
      <c r="E1344" s="179"/>
      <c r="F1344" s="107"/>
      <c r="G1344" s="289"/>
      <c r="H1344" s="160"/>
      <c r="I1344" s="295"/>
      <c r="J1344" s="210">
        <v>-100000</v>
      </c>
      <c r="K1344" s="210"/>
      <c r="L1344" s="210">
        <v>-100000</v>
      </c>
      <c r="M1344" s="210">
        <v>-5790</v>
      </c>
      <c r="N1344" s="375">
        <v>-220000</v>
      </c>
      <c r="O1344" s="79"/>
      <c r="P1344" s="229">
        <f t="shared" si="418"/>
        <v>-220000</v>
      </c>
      <c r="Q1344" s="347"/>
    </row>
    <row r="1345" spans="1:19" ht="14.1" customHeight="1" x14ac:dyDescent="0.25">
      <c r="A1345" s="134"/>
      <c r="B1345" s="45"/>
      <c r="C1345" s="46" t="s">
        <v>655</v>
      </c>
      <c r="D1345" s="20"/>
      <c r="E1345" s="179"/>
      <c r="F1345" s="107"/>
      <c r="G1345" s="289"/>
      <c r="H1345" s="160"/>
      <c r="I1345" s="295"/>
      <c r="J1345" s="210"/>
      <c r="K1345" s="210"/>
      <c r="L1345" s="210"/>
      <c r="M1345" s="210"/>
      <c r="N1345" s="375">
        <v>-100000</v>
      </c>
      <c r="O1345" s="79">
        <v>10000</v>
      </c>
      <c r="P1345" s="229">
        <f t="shared" si="418"/>
        <v>-90000</v>
      </c>
      <c r="Q1345" s="347"/>
    </row>
    <row r="1346" spans="1:19" ht="14.1" customHeight="1" x14ac:dyDescent="0.25">
      <c r="A1346" s="134"/>
      <c r="B1346" s="45"/>
      <c r="C1346" s="46" t="s">
        <v>656</v>
      </c>
      <c r="D1346" s="20"/>
      <c r="E1346" s="179"/>
      <c r="F1346" s="107"/>
      <c r="G1346" s="289"/>
      <c r="H1346" s="160"/>
      <c r="I1346" s="295"/>
      <c r="J1346" s="210"/>
      <c r="K1346" s="210"/>
      <c r="L1346" s="210"/>
      <c r="M1346" s="210">
        <v>-107707</v>
      </c>
      <c r="N1346" s="375"/>
      <c r="O1346" s="79"/>
      <c r="P1346" s="229">
        <f t="shared" si="418"/>
        <v>0</v>
      </c>
      <c r="Q1346" s="347"/>
    </row>
    <row r="1347" spans="1:19" ht="14.1" customHeight="1" x14ac:dyDescent="0.25">
      <c r="A1347" s="134"/>
      <c r="B1347" s="45"/>
      <c r="C1347" s="46" t="s">
        <v>657</v>
      </c>
      <c r="D1347" s="20"/>
      <c r="E1347" s="179"/>
      <c r="F1347" s="107"/>
      <c r="G1347" s="289"/>
      <c r="H1347" s="160"/>
      <c r="I1347" s="295"/>
      <c r="J1347" s="210"/>
      <c r="K1347" s="210"/>
      <c r="L1347" s="210"/>
      <c r="M1347" s="210">
        <v>-285302</v>
      </c>
      <c r="N1347" s="375"/>
      <c r="O1347" s="79"/>
      <c r="P1347" s="229">
        <f t="shared" si="418"/>
        <v>0</v>
      </c>
      <c r="Q1347" s="347"/>
    </row>
    <row r="1348" spans="1:19" ht="14.1" customHeight="1" x14ac:dyDescent="0.25">
      <c r="A1348" s="134"/>
      <c r="B1348" s="45"/>
      <c r="C1348" s="46" t="s">
        <v>658</v>
      </c>
      <c r="D1348" s="20"/>
      <c r="E1348" s="179"/>
      <c r="F1348" s="107"/>
      <c r="G1348" s="289"/>
      <c r="H1348" s="160"/>
      <c r="I1348" s="295"/>
      <c r="J1348" s="210"/>
      <c r="K1348" s="210"/>
      <c r="L1348" s="210"/>
      <c r="M1348" s="210"/>
      <c r="N1348" s="375">
        <v>-25000</v>
      </c>
      <c r="O1348" s="79">
        <v>25000</v>
      </c>
      <c r="P1348" s="229">
        <f t="shared" si="418"/>
        <v>0</v>
      </c>
      <c r="Q1348" s="347"/>
    </row>
    <row r="1349" spans="1:19" ht="14.1" customHeight="1" x14ac:dyDescent="0.25">
      <c r="A1349" s="134"/>
      <c r="B1349" s="45"/>
      <c r="C1349" s="46" t="s">
        <v>732</v>
      </c>
      <c r="D1349" s="20"/>
      <c r="E1349" s="179"/>
      <c r="F1349" s="107"/>
      <c r="G1349" s="289"/>
      <c r="H1349" s="160"/>
      <c r="I1349" s="295"/>
      <c r="J1349" s="210"/>
      <c r="K1349" s="210"/>
      <c r="L1349" s="210"/>
      <c r="M1349" s="210"/>
      <c r="N1349" s="375"/>
      <c r="O1349" s="79">
        <v>-300000</v>
      </c>
      <c r="P1349" s="229">
        <f t="shared" si="418"/>
        <v>-300000</v>
      </c>
      <c r="Q1349" s="347"/>
    </row>
    <row r="1350" spans="1:19" ht="14.1" customHeight="1" x14ac:dyDescent="0.25">
      <c r="A1350" s="134" t="s">
        <v>214</v>
      </c>
      <c r="B1350" s="45"/>
      <c r="C1350" s="46" t="s">
        <v>659</v>
      </c>
      <c r="D1350" s="20">
        <v>-15338</v>
      </c>
      <c r="E1350" s="179"/>
      <c r="F1350" s="107"/>
      <c r="G1350" s="289"/>
      <c r="H1350" s="160"/>
      <c r="I1350" s="295"/>
      <c r="J1350" s="210"/>
      <c r="K1350" s="210"/>
      <c r="L1350" s="210"/>
      <c r="M1350" s="210"/>
      <c r="N1350" s="375"/>
      <c r="O1350" s="79"/>
      <c r="P1350" s="229">
        <f t="shared" si="418"/>
        <v>0</v>
      </c>
      <c r="Q1350" s="347"/>
    </row>
    <row r="1351" spans="1:19" ht="14.1" customHeight="1" x14ac:dyDescent="0.25">
      <c r="A1351" s="134" t="s">
        <v>660</v>
      </c>
      <c r="B1351" s="45"/>
      <c r="C1351" s="46" t="s">
        <v>661</v>
      </c>
      <c r="D1351" s="20">
        <v>-553658</v>
      </c>
      <c r="E1351" s="179">
        <v>-375000</v>
      </c>
      <c r="F1351" s="107"/>
      <c r="G1351" s="289"/>
      <c r="H1351" s="160">
        <f t="shared" si="406"/>
        <v>-335000</v>
      </c>
      <c r="I1351" s="295">
        <v>40000</v>
      </c>
      <c r="J1351" s="210"/>
      <c r="K1351" s="210">
        <v>-15430</v>
      </c>
      <c r="L1351" s="210">
        <v>-350430</v>
      </c>
      <c r="M1351" s="210">
        <v>-350430</v>
      </c>
      <c r="N1351" s="375"/>
      <c r="O1351" s="79"/>
      <c r="P1351" s="229">
        <f t="shared" si="418"/>
        <v>0</v>
      </c>
      <c r="Q1351" s="347"/>
    </row>
    <row r="1352" spans="1:19" ht="14.1" customHeight="1" x14ac:dyDescent="0.25">
      <c r="A1352" s="134" t="s">
        <v>239</v>
      </c>
      <c r="B1352" s="85">
        <v>8103</v>
      </c>
      <c r="C1352" s="46" t="s">
        <v>662</v>
      </c>
      <c r="D1352" s="20">
        <v>-114019</v>
      </c>
      <c r="E1352" s="179">
        <v>-100000</v>
      </c>
      <c r="F1352" s="107"/>
      <c r="G1352" s="289"/>
      <c r="H1352" s="160">
        <f t="shared" si="406"/>
        <v>-100000</v>
      </c>
      <c r="I1352" s="295"/>
      <c r="J1352" s="210"/>
      <c r="K1352" s="210">
        <v>-33325</v>
      </c>
      <c r="L1352" s="210">
        <v>-133325</v>
      </c>
      <c r="M1352" s="210">
        <v>-133325</v>
      </c>
      <c r="N1352" s="375">
        <v>-100000</v>
      </c>
      <c r="O1352" s="79"/>
      <c r="P1352" s="229">
        <f t="shared" si="418"/>
        <v>-100000</v>
      </c>
      <c r="Q1352" s="347"/>
    </row>
    <row r="1353" spans="1:19" ht="14.25" customHeight="1" x14ac:dyDescent="0.25">
      <c r="A1353" s="134"/>
      <c r="B1353" s="45"/>
      <c r="C1353" s="46" t="s">
        <v>620</v>
      </c>
      <c r="D1353" s="20"/>
      <c r="E1353" s="179"/>
      <c r="F1353" s="107"/>
      <c r="G1353" s="289"/>
      <c r="H1353" s="160"/>
      <c r="I1353" s="295"/>
      <c r="J1353" s="210"/>
      <c r="K1353" s="210"/>
      <c r="L1353" s="210"/>
      <c r="M1353" s="210"/>
      <c r="N1353" s="375">
        <v>-110000</v>
      </c>
      <c r="O1353" s="79"/>
      <c r="P1353" s="229">
        <f t="shared" si="418"/>
        <v>-110000</v>
      </c>
      <c r="Q1353" s="347"/>
    </row>
    <row r="1354" spans="1:19" ht="14.1" customHeight="1" x14ac:dyDescent="0.25">
      <c r="A1354" s="134" t="s">
        <v>663</v>
      </c>
      <c r="B1354" s="45"/>
      <c r="C1354" s="46" t="s">
        <v>664</v>
      </c>
      <c r="D1354" s="20">
        <v>-31290</v>
      </c>
      <c r="E1354" s="179">
        <v>-50000</v>
      </c>
      <c r="F1354" s="107"/>
      <c r="G1354" s="289"/>
      <c r="H1354" s="160">
        <f>E1354+I1354</f>
        <v>-110000</v>
      </c>
      <c r="I1354" s="295">
        <v>-60000</v>
      </c>
      <c r="J1354" s="210"/>
      <c r="K1354" s="210"/>
      <c r="L1354" s="210">
        <v>-110000</v>
      </c>
      <c r="M1354" s="210">
        <v>-101937</v>
      </c>
      <c r="N1354" s="375">
        <v>-300000</v>
      </c>
      <c r="O1354" s="79">
        <v>25000</v>
      </c>
      <c r="P1354" s="229">
        <f t="shared" si="418"/>
        <v>-275000</v>
      </c>
      <c r="Q1354" s="347"/>
      <c r="S1354" s="242"/>
    </row>
    <row r="1355" spans="1:19" ht="14.1" customHeight="1" x14ac:dyDescent="0.25">
      <c r="A1355" s="134"/>
      <c r="B1355" s="45"/>
      <c r="C1355" s="46" t="s">
        <v>731</v>
      </c>
      <c r="D1355" s="20"/>
      <c r="E1355" s="179"/>
      <c r="F1355" s="107"/>
      <c r="G1355" s="289"/>
      <c r="H1355" s="160"/>
      <c r="I1355" s="295"/>
      <c r="J1355" s="210"/>
      <c r="K1355" s="210"/>
      <c r="L1355" s="210"/>
      <c r="M1355" s="210"/>
      <c r="N1355" s="375"/>
      <c r="O1355" s="79">
        <v>-49000</v>
      </c>
      <c r="P1355" s="229">
        <f t="shared" si="418"/>
        <v>-49000</v>
      </c>
      <c r="Q1355" s="347"/>
      <c r="S1355" s="242"/>
    </row>
    <row r="1356" spans="1:19" ht="14.1" customHeight="1" x14ac:dyDescent="0.25">
      <c r="A1356" s="134"/>
      <c r="B1356" s="45"/>
      <c r="C1356" s="46" t="s">
        <v>665</v>
      </c>
      <c r="D1356" s="20"/>
      <c r="E1356" s="179"/>
      <c r="F1356" s="107"/>
      <c r="G1356" s="289"/>
      <c r="H1356" s="160"/>
      <c r="I1356" s="295"/>
      <c r="J1356" s="210"/>
      <c r="K1356" s="210"/>
      <c r="L1356" s="210"/>
      <c r="M1356" s="210"/>
      <c r="N1356" s="375">
        <v>-20000</v>
      </c>
      <c r="O1356" s="79"/>
      <c r="P1356" s="229">
        <f t="shared" si="418"/>
        <v>-20000</v>
      </c>
      <c r="Q1356" s="347"/>
      <c r="S1356" s="242"/>
    </row>
    <row r="1357" spans="1:19" ht="14.1" customHeight="1" x14ac:dyDescent="0.25">
      <c r="A1357" s="134" t="s">
        <v>666</v>
      </c>
      <c r="B1357" s="45"/>
      <c r="C1357" s="46" t="s">
        <v>667</v>
      </c>
      <c r="D1357" s="20">
        <v>-102400</v>
      </c>
      <c r="E1357" s="179">
        <v>-50000</v>
      </c>
      <c r="F1357" s="107"/>
      <c r="G1357" s="289"/>
      <c r="H1357" s="160">
        <f t="shared" ref="H1357:H1385" si="419">E1357+I1357</f>
        <v>-50000</v>
      </c>
      <c r="I1357" s="295"/>
      <c r="J1357" s="210">
        <v>-65000</v>
      </c>
      <c r="K1357" s="210"/>
      <c r="L1357" s="210">
        <v>-115000</v>
      </c>
      <c r="M1357" s="210">
        <v>-98486</v>
      </c>
      <c r="N1357" s="375">
        <v>-200000</v>
      </c>
      <c r="O1357" s="79">
        <v>10000</v>
      </c>
      <c r="P1357" s="229">
        <f t="shared" si="418"/>
        <v>-190000</v>
      </c>
      <c r="Q1357" s="347"/>
      <c r="S1357" s="242"/>
    </row>
    <row r="1358" spans="1:19" ht="14.1" customHeight="1" x14ac:dyDescent="0.25">
      <c r="A1358" s="134" t="s">
        <v>668</v>
      </c>
      <c r="B1358" s="45"/>
      <c r="C1358" s="46" t="s">
        <v>669</v>
      </c>
      <c r="D1358" s="160">
        <v>-199937</v>
      </c>
      <c r="E1358" s="179"/>
      <c r="F1358" s="107"/>
      <c r="G1358" s="289"/>
      <c r="H1358" s="160">
        <f t="shared" si="419"/>
        <v>0</v>
      </c>
      <c r="I1358" s="295"/>
      <c r="J1358" s="210"/>
      <c r="K1358" s="210"/>
      <c r="L1358" s="210"/>
      <c r="M1358" s="210"/>
      <c r="N1358" s="375"/>
      <c r="O1358" s="79"/>
      <c r="P1358" s="229">
        <f t="shared" si="418"/>
        <v>0</v>
      </c>
      <c r="Q1358" s="347"/>
      <c r="S1358" s="242"/>
    </row>
    <row r="1359" spans="1:19" ht="14.1" customHeight="1" x14ac:dyDescent="0.25">
      <c r="A1359" s="134" t="s">
        <v>668</v>
      </c>
      <c r="B1359" s="45"/>
      <c r="C1359" s="46" t="s">
        <v>670</v>
      </c>
      <c r="D1359" s="20">
        <v>-29800</v>
      </c>
      <c r="E1359" s="179"/>
      <c r="F1359" s="107"/>
      <c r="G1359" s="289"/>
      <c r="H1359" s="160">
        <f t="shared" si="419"/>
        <v>0</v>
      </c>
      <c r="I1359" s="295"/>
      <c r="J1359" s="210"/>
      <c r="K1359" s="210"/>
      <c r="L1359" s="210"/>
      <c r="M1359" s="210"/>
      <c r="N1359" s="375"/>
      <c r="O1359" s="79"/>
      <c r="P1359" s="229">
        <f t="shared" si="418"/>
        <v>0</v>
      </c>
      <c r="Q1359" s="347"/>
    </row>
    <row r="1360" spans="1:19" ht="14.1" customHeight="1" x14ac:dyDescent="0.25">
      <c r="A1360" s="134" t="s">
        <v>239</v>
      </c>
      <c r="B1360" s="45">
        <v>8103</v>
      </c>
      <c r="C1360" s="46" t="s">
        <v>671</v>
      </c>
      <c r="D1360" s="20"/>
      <c r="E1360" s="179">
        <v>-28000</v>
      </c>
      <c r="F1360" s="107"/>
      <c r="G1360" s="289"/>
      <c r="H1360" s="160">
        <f t="shared" si="419"/>
        <v>-28000</v>
      </c>
      <c r="I1360" s="295"/>
      <c r="J1360" s="210">
        <v>-2000</v>
      </c>
      <c r="K1360" s="210"/>
      <c r="L1360" s="210">
        <v>-30000</v>
      </c>
      <c r="M1360" s="210">
        <v>-27800</v>
      </c>
      <c r="N1360" s="375"/>
      <c r="O1360" s="79"/>
      <c r="P1360" s="229">
        <f t="shared" si="418"/>
        <v>0</v>
      </c>
      <c r="Q1360" s="347"/>
    </row>
    <row r="1361" spans="1:19" ht="14.1" customHeight="1" x14ac:dyDescent="0.25">
      <c r="A1361" s="134" t="s">
        <v>663</v>
      </c>
      <c r="B1361" s="45"/>
      <c r="C1361" s="46" t="s">
        <v>672</v>
      </c>
      <c r="D1361" s="20">
        <v>-91100</v>
      </c>
      <c r="E1361" s="179"/>
      <c r="F1361" s="107"/>
      <c r="G1361" s="289"/>
      <c r="H1361" s="160">
        <f t="shared" si="419"/>
        <v>0</v>
      </c>
      <c r="I1361" s="295"/>
      <c r="J1361" s="210"/>
      <c r="K1361" s="210"/>
      <c r="L1361" s="210"/>
      <c r="M1361" s="210"/>
      <c r="N1361" s="375"/>
      <c r="O1361" s="79"/>
      <c r="P1361" s="229">
        <f t="shared" si="418"/>
        <v>0</v>
      </c>
      <c r="Q1361" s="347"/>
    </row>
    <row r="1362" spans="1:19" ht="14.1" customHeight="1" x14ac:dyDescent="0.25">
      <c r="A1362" s="134" t="s">
        <v>643</v>
      </c>
      <c r="B1362" s="45"/>
      <c r="C1362" s="46" t="s">
        <v>673</v>
      </c>
      <c r="D1362" s="20">
        <v>-20603</v>
      </c>
      <c r="E1362" s="179">
        <v>-50000</v>
      </c>
      <c r="F1362" s="107"/>
      <c r="G1362" s="289"/>
      <c r="H1362" s="160">
        <f t="shared" si="419"/>
        <v>-50000</v>
      </c>
      <c r="I1362" s="295"/>
      <c r="J1362" s="210"/>
      <c r="K1362" s="210"/>
      <c r="L1362" s="210">
        <v>-50000</v>
      </c>
      <c r="M1362" s="210">
        <v>-12452</v>
      </c>
      <c r="N1362" s="375">
        <v>-30000</v>
      </c>
      <c r="O1362" s="79">
        <v>-20000</v>
      </c>
      <c r="P1362" s="229">
        <f t="shared" si="418"/>
        <v>-50000</v>
      </c>
      <c r="Q1362" s="347"/>
    </row>
    <row r="1363" spans="1:19" ht="14.1" customHeight="1" x14ac:dyDescent="0.25">
      <c r="A1363" s="134" t="s">
        <v>287</v>
      </c>
      <c r="B1363" s="45"/>
      <c r="C1363" s="46" t="s">
        <v>733</v>
      </c>
      <c r="D1363" s="20"/>
      <c r="E1363" s="179"/>
      <c r="F1363" s="107"/>
      <c r="G1363" s="289"/>
      <c r="H1363" s="160">
        <f t="shared" si="419"/>
        <v>-25000</v>
      </c>
      <c r="I1363" s="295">
        <v>-25000</v>
      </c>
      <c r="J1363" s="210"/>
      <c r="K1363" s="210"/>
      <c r="L1363" s="210">
        <v>-25000</v>
      </c>
      <c r="M1363" s="210">
        <v>-13162</v>
      </c>
      <c r="N1363" s="375">
        <v>-20000</v>
      </c>
      <c r="O1363" s="79">
        <v>-20000</v>
      </c>
      <c r="P1363" s="229">
        <f t="shared" si="418"/>
        <v>-40000</v>
      </c>
      <c r="Q1363" s="347"/>
    </row>
    <row r="1364" spans="1:19" ht="14.1" customHeight="1" x14ac:dyDescent="0.25">
      <c r="A1364" s="134" t="s">
        <v>287</v>
      </c>
      <c r="B1364" s="45"/>
      <c r="C1364" s="46" t="s">
        <v>674</v>
      </c>
      <c r="D1364" s="20"/>
      <c r="E1364" s="179"/>
      <c r="F1364" s="179"/>
      <c r="G1364" s="215"/>
      <c r="H1364" s="160">
        <f t="shared" si="419"/>
        <v>0</v>
      </c>
      <c r="I1364" s="295"/>
      <c r="J1364" s="210"/>
      <c r="K1364" s="210"/>
      <c r="L1364" s="210"/>
      <c r="M1364" s="210"/>
      <c r="N1364" s="372"/>
      <c r="O1364" s="78"/>
      <c r="P1364" s="229">
        <f t="shared" si="418"/>
        <v>0</v>
      </c>
      <c r="Q1364" s="347"/>
    </row>
    <row r="1365" spans="1:19" ht="14.1" customHeight="1" x14ac:dyDescent="0.25">
      <c r="A1365" s="134" t="s">
        <v>675</v>
      </c>
      <c r="B1365" s="45"/>
      <c r="C1365" s="46" t="s">
        <v>676</v>
      </c>
      <c r="D1365" s="20">
        <v>-324603</v>
      </c>
      <c r="E1365" s="179"/>
      <c r="F1365" s="179"/>
      <c r="G1365" s="215"/>
      <c r="H1365" s="160">
        <f t="shared" si="419"/>
        <v>-35000</v>
      </c>
      <c r="I1365" s="295">
        <v>-35000</v>
      </c>
      <c r="J1365" s="210">
        <v>-13688</v>
      </c>
      <c r="K1365" s="210"/>
      <c r="L1365" s="210">
        <v>-48688</v>
      </c>
      <c r="M1365" s="210">
        <v>-48688</v>
      </c>
      <c r="N1365" s="372"/>
      <c r="O1365" s="78"/>
      <c r="P1365" s="229">
        <f t="shared" si="418"/>
        <v>0</v>
      </c>
      <c r="Q1365" s="347"/>
    </row>
    <row r="1366" spans="1:19" ht="14.1" customHeight="1" x14ac:dyDescent="0.25">
      <c r="A1366" s="134" t="s">
        <v>451</v>
      </c>
      <c r="B1366" s="45"/>
      <c r="C1366" s="46" t="s">
        <v>677</v>
      </c>
      <c r="D1366" s="20">
        <v>-90000</v>
      </c>
      <c r="E1366" s="179"/>
      <c r="F1366" s="179"/>
      <c r="G1366" s="215"/>
      <c r="H1366" s="160">
        <f t="shared" si="419"/>
        <v>0</v>
      </c>
      <c r="I1366" s="295"/>
      <c r="J1366" s="210"/>
      <c r="K1366" s="210"/>
      <c r="L1366" s="210" t="s">
        <v>678</v>
      </c>
      <c r="M1366" s="210"/>
      <c r="N1366" s="392"/>
      <c r="O1366" s="400"/>
      <c r="P1366" s="229">
        <f t="shared" si="418"/>
        <v>0</v>
      </c>
      <c r="Q1366" s="347"/>
    </row>
    <row r="1367" spans="1:19" ht="14.1" customHeight="1" x14ac:dyDescent="0.25">
      <c r="A1367" s="134" t="s">
        <v>287</v>
      </c>
      <c r="B1367" s="45"/>
      <c r="C1367" s="151" t="s">
        <v>679</v>
      </c>
      <c r="D1367" s="20">
        <v>-63992</v>
      </c>
      <c r="E1367" s="179">
        <v>-150000</v>
      </c>
      <c r="F1367" s="179"/>
      <c r="G1367" s="215"/>
      <c r="H1367" s="160">
        <f t="shared" si="419"/>
        <v>-150000</v>
      </c>
      <c r="I1367" s="320"/>
      <c r="J1367" s="210">
        <v>150000</v>
      </c>
      <c r="K1367" s="210"/>
      <c r="L1367" s="210"/>
      <c r="M1367" s="210"/>
      <c r="N1367" s="392"/>
      <c r="O1367" s="400"/>
      <c r="P1367" s="229">
        <f t="shared" si="418"/>
        <v>0</v>
      </c>
      <c r="Q1367" s="347"/>
      <c r="S1367" s="242"/>
    </row>
    <row r="1368" spans="1:19" ht="14.1" customHeight="1" x14ac:dyDescent="0.25">
      <c r="A1368" s="134" t="s">
        <v>680</v>
      </c>
      <c r="B1368" s="45"/>
      <c r="C1368" s="151" t="s">
        <v>681</v>
      </c>
      <c r="D1368" s="20"/>
      <c r="E1368" s="179"/>
      <c r="F1368" s="179"/>
      <c r="G1368" s="215"/>
      <c r="H1368" s="160">
        <f>E1368+I1368</f>
        <v>-100000</v>
      </c>
      <c r="I1368" s="321">
        <v>-100000</v>
      </c>
      <c r="J1368" s="220"/>
      <c r="K1368" s="220"/>
      <c r="L1368" s="220">
        <v>-100000</v>
      </c>
      <c r="M1368" s="220">
        <v>-15910</v>
      </c>
      <c r="N1368" s="375">
        <v>-1900000</v>
      </c>
      <c r="O1368" s="79"/>
      <c r="P1368" s="229">
        <f t="shared" si="418"/>
        <v>-1900000</v>
      </c>
      <c r="Q1368" s="347"/>
      <c r="S1368" s="242"/>
    </row>
    <row r="1369" spans="1:19" ht="14.1" customHeight="1" x14ac:dyDescent="0.25">
      <c r="A1369" s="134" t="s">
        <v>270</v>
      </c>
      <c r="B1369" s="45"/>
      <c r="C1369" s="46" t="s">
        <v>299</v>
      </c>
      <c r="D1369" s="20">
        <v>-63634</v>
      </c>
      <c r="E1369" s="179">
        <v>-50000</v>
      </c>
      <c r="F1369" s="107"/>
      <c r="G1369" s="289"/>
      <c r="H1369" s="160">
        <f>E1369+I1369</f>
        <v>-50000</v>
      </c>
      <c r="I1369" s="295"/>
      <c r="J1369" s="210">
        <v>-5000</v>
      </c>
      <c r="K1369" s="210"/>
      <c r="L1369" s="210">
        <v>-55000</v>
      </c>
      <c r="M1369" s="210">
        <v>-55872</v>
      </c>
      <c r="N1369" s="375">
        <v>-50000</v>
      </c>
      <c r="O1369" s="79"/>
      <c r="P1369" s="229">
        <f t="shared" si="418"/>
        <v>-50000</v>
      </c>
      <c r="Q1369" s="347"/>
    </row>
    <row r="1370" spans="1:19" ht="14.1" customHeight="1" x14ac:dyDescent="0.25">
      <c r="A1370" s="134"/>
      <c r="B1370" s="45"/>
      <c r="C1370" s="46" t="s">
        <v>715</v>
      </c>
      <c r="D1370" s="20"/>
      <c r="E1370" s="179"/>
      <c r="F1370" s="107"/>
      <c r="G1370" s="289"/>
      <c r="H1370" s="160"/>
      <c r="I1370" s="295"/>
      <c r="J1370" s="210"/>
      <c r="K1370" s="210"/>
      <c r="L1370" s="210"/>
      <c r="M1370" s="210"/>
      <c r="N1370" s="375">
        <v>-20000</v>
      </c>
      <c r="O1370" s="79"/>
      <c r="P1370" s="229">
        <f t="shared" si="418"/>
        <v>-20000</v>
      </c>
      <c r="Q1370" s="347"/>
    </row>
    <row r="1371" spans="1:19" ht="14.1" customHeight="1" x14ac:dyDescent="0.25">
      <c r="A1371" s="134"/>
      <c r="B1371" s="45"/>
      <c r="C1371" s="46" t="s">
        <v>682</v>
      </c>
      <c r="D1371" s="20">
        <v>-9192</v>
      </c>
      <c r="E1371" s="179"/>
      <c r="F1371" s="179"/>
      <c r="G1371" s="215"/>
      <c r="H1371" s="160">
        <f t="shared" si="419"/>
        <v>0</v>
      </c>
      <c r="I1371" s="295"/>
      <c r="J1371" s="210"/>
      <c r="K1371" s="210"/>
      <c r="L1371" s="210"/>
      <c r="M1371" s="210"/>
      <c r="N1371" s="375"/>
      <c r="O1371" s="79"/>
      <c r="P1371" s="229">
        <f t="shared" si="418"/>
        <v>0</v>
      </c>
      <c r="Q1371" s="347"/>
    </row>
    <row r="1372" spans="1:19" ht="14.1" customHeight="1" x14ac:dyDescent="0.25">
      <c r="A1372" s="134" t="s">
        <v>683</v>
      </c>
      <c r="B1372" s="45"/>
      <c r="C1372" s="46" t="s">
        <v>716</v>
      </c>
      <c r="D1372" s="200"/>
      <c r="E1372" s="179">
        <v>-50000</v>
      </c>
      <c r="F1372" s="179"/>
      <c r="G1372" s="215"/>
      <c r="H1372" s="160">
        <f t="shared" si="419"/>
        <v>-50000</v>
      </c>
      <c r="I1372" s="295"/>
      <c r="J1372" s="210">
        <v>50000</v>
      </c>
      <c r="K1372" s="210"/>
      <c r="L1372" s="210"/>
      <c r="M1372" s="210"/>
      <c r="N1372" s="375">
        <v>-308000</v>
      </c>
      <c r="O1372" s="79"/>
      <c r="P1372" s="229">
        <f t="shared" si="418"/>
        <v>-308000</v>
      </c>
      <c r="Q1372" s="347"/>
    </row>
    <row r="1373" spans="1:19" ht="14.1" customHeight="1" x14ac:dyDescent="0.25">
      <c r="A1373" s="134"/>
      <c r="B1373" s="45"/>
      <c r="C1373" s="46" t="s">
        <v>429</v>
      </c>
      <c r="D1373" s="200"/>
      <c r="E1373" s="179"/>
      <c r="F1373" s="179"/>
      <c r="G1373" s="215"/>
      <c r="H1373" s="160"/>
      <c r="I1373" s="295"/>
      <c r="J1373" s="210"/>
      <c r="K1373" s="210"/>
      <c r="L1373" s="210"/>
      <c r="M1373" s="210"/>
      <c r="N1373" s="375">
        <v>-100000</v>
      </c>
      <c r="O1373" s="79"/>
      <c r="P1373" s="229">
        <f t="shared" si="418"/>
        <v>-100000</v>
      </c>
      <c r="Q1373" s="347"/>
    </row>
    <row r="1374" spans="1:19" ht="14.1" customHeight="1" x14ac:dyDescent="0.25">
      <c r="A1374" s="134"/>
      <c r="B1374" s="45"/>
      <c r="C1374" s="46" t="s">
        <v>684</v>
      </c>
      <c r="D1374" s="200"/>
      <c r="E1374" s="179"/>
      <c r="F1374" s="179"/>
      <c r="G1374" s="215"/>
      <c r="H1374" s="160"/>
      <c r="I1374" s="295"/>
      <c r="J1374" s="210"/>
      <c r="K1374" s="210"/>
      <c r="L1374" s="210"/>
      <c r="M1374" s="210"/>
      <c r="N1374" s="375">
        <v>-1000000</v>
      </c>
      <c r="O1374" s="79"/>
      <c r="P1374" s="229">
        <f t="shared" si="418"/>
        <v>-1000000</v>
      </c>
      <c r="Q1374" s="347"/>
    </row>
    <row r="1375" spans="1:19" ht="14.1" customHeight="1" x14ac:dyDescent="0.25">
      <c r="A1375" s="134"/>
      <c r="B1375" s="45"/>
      <c r="C1375" s="46" t="s">
        <v>685</v>
      </c>
      <c r="D1375" s="200"/>
      <c r="E1375" s="179"/>
      <c r="F1375" s="179"/>
      <c r="G1375" s="215"/>
      <c r="H1375" s="160"/>
      <c r="I1375" s="295"/>
      <c r="J1375" s="210">
        <v>-324000</v>
      </c>
      <c r="K1375" s="210"/>
      <c r="L1375" s="210">
        <v>-324000</v>
      </c>
      <c r="M1375" s="210">
        <v>-102049</v>
      </c>
      <c r="N1375" s="384">
        <v>-324000</v>
      </c>
      <c r="O1375" s="229">
        <v>129000</v>
      </c>
      <c r="P1375" s="229">
        <f t="shared" si="418"/>
        <v>-195000</v>
      </c>
      <c r="Q1375" s="347"/>
    </row>
    <row r="1376" spans="1:19" ht="13.5" customHeight="1" x14ac:dyDescent="0.25">
      <c r="A1376" s="134" t="s">
        <v>451</v>
      </c>
      <c r="B1376" s="45"/>
      <c r="C1376" s="46" t="s">
        <v>616</v>
      </c>
      <c r="D1376" s="200">
        <v>-880256</v>
      </c>
      <c r="E1376" s="179">
        <v>-2250000</v>
      </c>
      <c r="F1376" s="179"/>
      <c r="G1376" s="215"/>
      <c r="H1376" s="160">
        <f t="shared" si="419"/>
        <v>-3185393</v>
      </c>
      <c r="I1376" s="295">
        <v>-935393</v>
      </c>
      <c r="J1376" s="210">
        <v>-156520</v>
      </c>
      <c r="K1376" s="210">
        <v>83413</v>
      </c>
      <c r="L1376" s="210">
        <v>-3258500</v>
      </c>
      <c r="M1376" s="210">
        <v>-3252500</v>
      </c>
      <c r="N1376" s="375"/>
      <c r="O1376" s="79"/>
      <c r="P1376" s="229">
        <f t="shared" si="418"/>
        <v>0</v>
      </c>
      <c r="Q1376" s="354"/>
    </row>
    <row r="1377" spans="1:29" ht="14.1" customHeight="1" x14ac:dyDescent="0.25">
      <c r="A1377" s="137" t="s">
        <v>451</v>
      </c>
      <c r="B1377" s="31"/>
      <c r="C1377" s="46" t="s">
        <v>686</v>
      </c>
      <c r="D1377" s="20">
        <v>-689148</v>
      </c>
      <c r="E1377" s="179">
        <v>-8300000</v>
      </c>
      <c r="F1377" s="179"/>
      <c r="G1377" s="215"/>
      <c r="H1377" s="160">
        <f t="shared" si="419"/>
        <v>-6966400</v>
      </c>
      <c r="I1377" s="295">
        <v>1333600</v>
      </c>
      <c r="J1377" s="210">
        <v>-88500</v>
      </c>
      <c r="K1377" s="210"/>
      <c r="L1377" s="210">
        <v>-7054900</v>
      </c>
      <c r="M1377" s="210">
        <v>-6243112</v>
      </c>
      <c r="N1377" s="375"/>
      <c r="O1377" s="79">
        <v>-45000</v>
      </c>
      <c r="P1377" s="229">
        <f t="shared" si="418"/>
        <v>-45000</v>
      </c>
      <c r="Q1377" s="347"/>
    </row>
    <row r="1378" spans="1:29" ht="14.1" customHeight="1" x14ac:dyDescent="0.25">
      <c r="A1378" s="137" t="s">
        <v>451</v>
      </c>
      <c r="B1378" s="31"/>
      <c r="C1378" s="46" t="s">
        <v>687</v>
      </c>
      <c r="D1378" s="20">
        <v>-48783</v>
      </c>
      <c r="E1378" s="179">
        <v>-100000</v>
      </c>
      <c r="F1378" s="179"/>
      <c r="G1378" s="215"/>
      <c r="H1378" s="160">
        <f t="shared" si="419"/>
        <v>-100000</v>
      </c>
      <c r="I1378" s="295"/>
      <c r="J1378" s="210"/>
      <c r="K1378" s="210"/>
      <c r="L1378" s="210">
        <v>-100000</v>
      </c>
      <c r="M1378" s="210">
        <v>-34827</v>
      </c>
      <c r="N1378" s="375"/>
      <c r="O1378" s="79"/>
      <c r="P1378" s="229">
        <f t="shared" si="418"/>
        <v>0</v>
      </c>
      <c r="Q1378" s="347"/>
    </row>
    <row r="1379" spans="1:29" ht="14.1" customHeight="1" x14ac:dyDescent="0.25">
      <c r="A1379" s="137"/>
      <c r="B1379" s="31"/>
      <c r="C1379" s="46" t="s">
        <v>718</v>
      </c>
      <c r="D1379" s="20"/>
      <c r="E1379" s="179"/>
      <c r="F1379" s="179"/>
      <c r="G1379" s="215"/>
      <c r="H1379" s="160">
        <f>E1379+I1379</f>
        <v>-20000</v>
      </c>
      <c r="I1379" s="295">
        <v>-20000</v>
      </c>
      <c r="J1379" s="210">
        <v>10000</v>
      </c>
      <c r="K1379" s="210"/>
      <c r="L1379" s="210">
        <v>-10000</v>
      </c>
      <c r="M1379" s="210">
        <v>-11632</v>
      </c>
      <c r="N1379" s="375">
        <v>-400000</v>
      </c>
      <c r="O1379" s="79"/>
      <c r="P1379" s="229">
        <f t="shared" si="418"/>
        <v>-400000</v>
      </c>
      <c r="Q1379" s="347"/>
    </row>
    <row r="1380" spans="1:29" ht="14.1" customHeight="1" x14ac:dyDescent="0.25">
      <c r="A1380" s="137"/>
      <c r="B1380" s="31"/>
      <c r="C1380" s="46" t="s">
        <v>717</v>
      </c>
      <c r="D1380" s="20"/>
      <c r="E1380" s="179"/>
      <c r="F1380" s="179"/>
      <c r="G1380" s="215"/>
      <c r="H1380" s="160">
        <f t="shared" si="419"/>
        <v>-10000</v>
      </c>
      <c r="I1380" s="295">
        <v>-10000</v>
      </c>
      <c r="J1380" s="210"/>
      <c r="K1380" s="210"/>
      <c r="L1380" s="210">
        <v>-10000</v>
      </c>
      <c r="M1380" s="210"/>
      <c r="N1380" s="375">
        <v>-300000</v>
      </c>
      <c r="O1380" s="79"/>
      <c r="P1380" s="229">
        <f t="shared" si="418"/>
        <v>-300000</v>
      </c>
      <c r="Q1380" s="347"/>
    </row>
    <row r="1381" spans="1:29" ht="14.1" customHeight="1" x14ac:dyDescent="0.25">
      <c r="A1381" s="137"/>
      <c r="B1381" s="31"/>
      <c r="C1381" s="46" t="s">
        <v>688</v>
      </c>
      <c r="D1381" s="20"/>
      <c r="E1381" s="179"/>
      <c r="F1381" s="179"/>
      <c r="G1381" s="215"/>
      <c r="H1381" s="160">
        <f t="shared" si="419"/>
        <v>-20000</v>
      </c>
      <c r="I1381" s="295">
        <v>-20000</v>
      </c>
      <c r="J1381" s="210">
        <v>10000</v>
      </c>
      <c r="K1381" s="210"/>
      <c r="L1381" s="210">
        <v>-10000</v>
      </c>
      <c r="M1381" s="210">
        <v>-9672</v>
      </c>
      <c r="N1381" s="375"/>
      <c r="O1381" s="79"/>
      <c r="P1381" s="229">
        <f t="shared" si="418"/>
        <v>0</v>
      </c>
      <c r="Q1381" s="347"/>
    </row>
    <row r="1382" spans="1:29" ht="12.75" customHeight="1" x14ac:dyDescent="0.25">
      <c r="A1382" s="137" t="s">
        <v>451</v>
      </c>
      <c r="B1382" s="31"/>
      <c r="C1382" s="201" t="s">
        <v>689</v>
      </c>
      <c r="D1382" s="20">
        <v>-54139</v>
      </c>
      <c r="E1382" s="179"/>
      <c r="F1382" s="179"/>
      <c r="G1382" s="215"/>
      <c r="H1382" s="160">
        <f t="shared" si="419"/>
        <v>-25000</v>
      </c>
      <c r="I1382" s="295">
        <v>-25000</v>
      </c>
      <c r="J1382" s="210">
        <v>6000</v>
      </c>
      <c r="K1382" s="210"/>
      <c r="L1382" s="210">
        <v>-19000</v>
      </c>
      <c r="M1382" s="210">
        <v>-17684</v>
      </c>
      <c r="N1382" s="375">
        <v>-75000</v>
      </c>
      <c r="O1382" s="79"/>
      <c r="P1382" s="229">
        <f t="shared" si="418"/>
        <v>-75000</v>
      </c>
      <c r="Q1382" s="347"/>
    </row>
    <row r="1383" spans="1:29" ht="14.1" customHeight="1" x14ac:dyDescent="0.25">
      <c r="A1383" s="137" t="s">
        <v>451</v>
      </c>
      <c r="B1383" s="31"/>
      <c r="C1383" s="46" t="s">
        <v>690</v>
      </c>
      <c r="D1383" s="20">
        <v>-38418</v>
      </c>
      <c r="E1383" s="179">
        <v>-50000</v>
      </c>
      <c r="F1383" s="179"/>
      <c r="G1383" s="215"/>
      <c r="H1383" s="160">
        <f t="shared" si="419"/>
        <v>-50000</v>
      </c>
      <c r="I1383" s="295"/>
      <c r="J1383" s="210">
        <v>10000</v>
      </c>
      <c r="K1383" s="210"/>
      <c r="L1383" s="210">
        <v>-40000</v>
      </c>
      <c r="M1383" s="210">
        <v>-40897</v>
      </c>
      <c r="N1383" s="375"/>
      <c r="O1383" s="79"/>
      <c r="P1383" s="229">
        <f t="shared" si="418"/>
        <v>0</v>
      </c>
      <c r="Q1383" s="347"/>
    </row>
    <row r="1384" spans="1:29" ht="14.1" customHeight="1" x14ac:dyDescent="0.25">
      <c r="A1384" s="137"/>
      <c r="B1384" s="31"/>
      <c r="C1384" s="46" t="s">
        <v>691</v>
      </c>
      <c r="D1384" s="20"/>
      <c r="E1384" s="179"/>
      <c r="F1384" s="257"/>
      <c r="G1384" s="215"/>
      <c r="H1384" s="160"/>
      <c r="I1384" s="257"/>
      <c r="J1384" s="210"/>
      <c r="K1384" s="210"/>
      <c r="L1384" s="210"/>
      <c r="M1384" s="210"/>
      <c r="N1384" s="375">
        <v>-15000</v>
      </c>
      <c r="O1384" s="79"/>
      <c r="P1384" s="229">
        <f t="shared" si="418"/>
        <v>-15000</v>
      </c>
      <c r="Q1384" s="347"/>
      <c r="S1384" s="242"/>
    </row>
    <row r="1385" spans="1:29" ht="14.1" customHeight="1" x14ac:dyDescent="0.25">
      <c r="A1385" s="137" t="s">
        <v>692</v>
      </c>
      <c r="B1385" s="31"/>
      <c r="C1385" s="46" t="s">
        <v>693</v>
      </c>
      <c r="D1385" s="20"/>
      <c r="E1385" s="179"/>
      <c r="F1385" s="180"/>
      <c r="G1385" s="215"/>
      <c r="H1385" s="160">
        <f t="shared" si="419"/>
        <v>0</v>
      </c>
      <c r="I1385" s="180"/>
      <c r="J1385" s="210"/>
      <c r="K1385" s="210"/>
      <c r="L1385" s="210"/>
      <c r="M1385" s="210"/>
      <c r="N1385" s="375">
        <v>-25000</v>
      </c>
      <c r="O1385" s="78"/>
      <c r="P1385" s="229">
        <f t="shared" si="418"/>
        <v>-25000</v>
      </c>
      <c r="Q1385" s="347"/>
      <c r="S1385" s="242"/>
    </row>
    <row r="1386" spans="1:29" ht="14.1" customHeight="1" x14ac:dyDescent="0.25">
      <c r="A1386" s="137"/>
      <c r="B1386" s="31"/>
      <c r="C1386" s="46" t="s">
        <v>694</v>
      </c>
      <c r="D1386" s="20">
        <v>-33360</v>
      </c>
      <c r="E1386" s="179"/>
      <c r="F1386" s="180"/>
      <c r="G1386" s="207"/>
      <c r="H1386" s="160"/>
      <c r="I1386" s="180"/>
      <c r="J1386" s="210"/>
      <c r="K1386" s="210">
        <v>-52625</v>
      </c>
      <c r="L1386" s="210">
        <v>-52625</v>
      </c>
      <c r="M1386" s="210">
        <v>-35760</v>
      </c>
      <c r="N1386" s="372"/>
      <c r="O1386" s="78"/>
      <c r="P1386" s="229">
        <f t="shared" si="418"/>
        <v>0</v>
      </c>
      <c r="Q1386" s="347"/>
    </row>
    <row r="1387" spans="1:29" s="2" customFormat="1" ht="14.1" customHeight="1" x14ac:dyDescent="0.25">
      <c r="A1387" s="138" t="s">
        <v>695</v>
      </c>
      <c r="B1387" s="139" t="s">
        <v>696</v>
      </c>
      <c r="C1387" s="71" t="s">
        <v>697</v>
      </c>
      <c r="D1387" s="81">
        <v>972</v>
      </c>
      <c r="E1387" s="81">
        <v>0</v>
      </c>
      <c r="F1387" s="81">
        <v>0</v>
      </c>
      <c r="G1387" s="77">
        <v>0</v>
      </c>
      <c r="H1387" s="108">
        <v>0</v>
      </c>
      <c r="I1387" s="254">
        <v>0</v>
      </c>
      <c r="J1387" s="77">
        <v>0</v>
      </c>
      <c r="K1387" s="77"/>
      <c r="L1387" s="77"/>
      <c r="M1387" s="77">
        <v>804</v>
      </c>
      <c r="N1387" s="374"/>
      <c r="O1387" s="80">
        <v>0</v>
      </c>
      <c r="P1387" s="80">
        <f>+O1387+N1387</f>
        <v>0</v>
      </c>
      <c r="Q1387" s="242"/>
      <c r="R1387" s="182"/>
      <c r="S1387" s="203"/>
      <c r="T1387" s="203"/>
      <c r="U1387" s="203"/>
      <c r="V1387" s="203"/>
      <c r="W1387" s="203"/>
      <c r="X1387" s="203"/>
      <c r="Y1387" s="203"/>
      <c r="Z1387" s="203"/>
      <c r="AA1387" s="203"/>
      <c r="AB1387" s="203"/>
      <c r="AC1387" s="203"/>
    </row>
    <row r="1388" spans="1:29" ht="14.1" customHeight="1" x14ac:dyDescent="0.25">
      <c r="A1388" s="69" t="s">
        <v>698</v>
      </c>
      <c r="B1388" s="70">
        <v>65018</v>
      </c>
      <c r="C1388" s="70" t="s">
        <v>699</v>
      </c>
      <c r="D1388" s="80">
        <v>-23345</v>
      </c>
      <c r="E1388" s="81">
        <v>-16583</v>
      </c>
      <c r="F1388" s="81">
        <v>-16583</v>
      </c>
      <c r="G1388" s="77">
        <v>-16583</v>
      </c>
      <c r="H1388" s="108">
        <v>-16583</v>
      </c>
      <c r="I1388" s="322"/>
      <c r="J1388" s="208">
        <v>-41236</v>
      </c>
      <c r="K1388" s="208"/>
      <c r="L1388" s="208">
        <f>+J1388+H1388</f>
        <v>-57819</v>
      </c>
      <c r="M1388" s="208">
        <v>-41750</v>
      </c>
      <c r="N1388" s="374">
        <v>-98990</v>
      </c>
      <c r="O1388" s="80">
        <v>0</v>
      </c>
      <c r="P1388" s="80">
        <f>+O1388+N1388</f>
        <v>-98990</v>
      </c>
    </row>
    <row r="1389" spans="1:29" ht="14.1" customHeight="1" x14ac:dyDescent="0.25">
      <c r="A1389" s="39" t="s">
        <v>606</v>
      </c>
      <c r="B1389" s="40"/>
      <c r="C1389" s="140" t="s">
        <v>700</v>
      </c>
      <c r="D1389" s="141">
        <f>+D1303+D1319+D1327+D1329</f>
        <v>-3903415</v>
      </c>
      <c r="E1389" s="68">
        <f>+E1303+E1319+E1327+E1329+E1387+E1388</f>
        <v>-10377583</v>
      </c>
      <c r="F1389" s="68">
        <f>+F1303+R1336+F1319+F1327+F1329+F1387+F1388</f>
        <v>-16583</v>
      </c>
      <c r="G1389" s="60">
        <f>+G1303+G1319+G1327+G1329+G1387+G1388</f>
        <v>-34583</v>
      </c>
      <c r="H1389" s="68">
        <f>+H1303+H1319+H1327+H1329+H1387+H1388</f>
        <v>-11270020</v>
      </c>
      <c r="I1389" s="323">
        <f>+I1303+I1319+I1327+I1329+I1387+I1388</f>
        <v>-892437</v>
      </c>
      <c r="J1389" s="60">
        <f>+J1303+J1319+J1327+J1329+J1387+J1388</f>
        <v>265270</v>
      </c>
      <c r="K1389" s="60">
        <f t="shared" ref="K1389:M1389" si="420">+K1303+K1319+K1327+K1329+K1387+K1388</f>
        <v>124233</v>
      </c>
      <c r="L1389" s="60">
        <f t="shared" si="420"/>
        <v>-10880517</v>
      </c>
      <c r="M1389" s="60">
        <f t="shared" si="420"/>
        <v>-9822974</v>
      </c>
      <c r="N1389" s="373">
        <f>+N1303+N1319+N1327+N1329+N1387+N1388</f>
        <v>-6795965</v>
      </c>
      <c r="O1389" s="373">
        <f>+O1303+O1319+O1327+O1329+O1387+O1388</f>
        <v>168000</v>
      </c>
      <c r="P1389" s="68">
        <f>+O1389+N1389</f>
        <v>-6627965</v>
      </c>
      <c r="Q1389" s="346"/>
    </row>
    <row r="1390" spans="1:29" ht="14.1" customHeight="1" x14ac:dyDescent="0.25">
      <c r="A1390" s="50"/>
      <c r="B1390" s="51"/>
      <c r="C1390" s="41" t="s">
        <v>701</v>
      </c>
      <c r="D1390" s="68">
        <f>+D1299+D1389+D1388</f>
        <v>-1494112.6799999997</v>
      </c>
      <c r="E1390" s="68">
        <f>+E1299+E1389+E1388</f>
        <v>-8815054</v>
      </c>
      <c r="F1390" s="68">
        <f>+F1299+F1389+F1388</f>
        <v>-1310334</v>
      </c>
      <c r="G1390" s="60">
        <f>+G1299+G1389+G1388</f>
        <v>-19511719</v>
      </c>
      <c r="H1390" s="68">
        <f>+H1299+H1389+H1388</f>
        <v>-8058779</v>
      </c>
      <c r="I1390" s="323">
        <f>+I1299+I1389</f>
        <v>836775</v>
      </c>
      <c r="J1390" s="60">
        <f>+J1299+J1389</f>
        <v>207216</v>
      </c>
      <c r="K1390" s="60">
        <f t="shared" ref="K1390:M1390" si="421">+K1299+K1389</f>
        <v>-164047</v>
      </c>
      <c r="L1390" s="60">
        <f t="shared" si="421"/>
        <v>-8000923</v>
      </c>
      <c r="M1390" s="60">
        <f t="shared" si="421"/>
        <v>-5208429.2300000004</v>
      </c>
      <c r="N1390" s="373">
        <f>+N1299+N1389</f>
        <v>-4290732</v>
      </c>
      <c r="O1390" s="373">
        <f>+O1299+O1389</f>
        <v>1092688</v>
      </c>
      <c r="P1390" s="68">
        <f>+O1390+N1390</f>
        <v>-3198044</v>
      </c>
      <c r="Q1390" s="346"/>
      <c r="T1390" s="444"/>
    </row>
    <row r="1391" spans="1:29" ht="14.1" customHeight="1" x14ac:dyDescent="0.25">
      <c r="A1391" s="11"/>
      <c r="B1391" s="4"/>
      <c r="C1391" s="4"/>
      <c r="D1391" s="23"/>
      <c r="H1391" s="229"/>
      <c r="N1391" s="372"/>
      <c r="O1391" s="78"/>
      <c r="P1391" s="78"/>
    </row>
    <row r="1392" spans="1:29" ht="14.1" customHeight="1" x14ac:dyDescent="0.25">
      <c r="A1392" s="223" t="s">
        <v>702</v>
      </c>
      <c r="B1392" s="40"/>
      <c r="C1392" s="140" t="s">
        <v>703</v>
      </c>
      <c r="D1392" s="141"/>
      <c r="E1392" s="48"/>
      <c r="F1392" s="48"/>
      <c r="G1392" s="94"/>
      <c r="H1392" s="48"/>
      <c r="I1392" s="152"/>
      <c r="J1392" s="94"/>
      <c r="K1392" s="94"/>
      <c r="L1392" s="94"/>
      <c r="M1392" s="94"/>
      <c r="N1392" s="373"/>
      <c r="O1392" s="68"/>
      <c r="P1392" s="68"/>
    </row>
    <row r="1393" spans="1:29" ht="14.1" customHeight="1" x14ac:dyDescent="0.25">
      <c r="A1393" s="221" t="s">
        <v>704</v>
      </c>
      <c r="B1393" s="36"/>
      <c r="C1393" s="133" t="s">
        <v>705</v>
      </c>
      <c r="D1393" s="222">
        <v>0</v>
      </c>
      <c r="E1393" s="281">
        <v>9300000</v>
      </c>
      <c r="F1393" s="216"/>
      <c r="G1393" s="299"/>
      <c r="H1393" s="160">
        <v>8000000</v>
      </c>
      <c r="I1393" s="324">
        <v>-1300000</v>
      </c>
      <c r="J1393" s="226">
        <v>0</v>
      </c>
      <c r="K1393" s="160"/>
      <c r="L1393" s="160">
        <v>8000000</v>
      </c>
      <c r="M1393" s="160">
        <v>8000000</v>
      </c>
      <c r="N1393" s="375">
        <v>2000000</v>
      </c>
      <c r="O1393" s="79">
        <v>1500000</v>
      </c>
      <c r="P1393" s="79">
        <f>+O1393+N1393</f>
        <v>3500000</v>
      </c>
    </row>
    <row r="1394" spans="1:29" ht="14.1" customHeight="1" x14ac:dyDescent="0.25">
      <c r="A1394" s="134" t="s">
        <v>706</v>
      </c>
      <c r="B1394" s="45"/>
      <c r="C1394" s="46" t="s">
        <v>707</v>
      </c>
      <c r="D1394" s="79">
        <v>-957158</v>
      </c>
      <c r="E1394" s="160">
        <v>-754194</v>
      </c>
      <c r="F1394" s="20"/>
      <c r="G1394" s="289"/>
      <c r="H1394" s="160">
        <f>E1394+I1394</f>
        <v>-754194</v>
      </c>
      <c r="I1394" s="284"/>
      <c r="J1394" s="234">
        <v>0</v>
      </c>
      <c r="K1394" s="160"/>
      <c r="L1394" s="160">
        <v>-754194</v>
      </c>
      <c r="M1394" s="160">
        <v>-692502</v>
      </c>
      <c r="N1394" s="375">
        <v>-1482447</v>
      </c>
      <c r="O1394" s="79">
        <v>0</v>
      </c>
      <c r="P1394" s="79">
        <f>+O1394+N1394</f>
        <v>-1482447</v>
      </c>
    </row>
    <row r="1395" spans="1:29" ht="14.1" customHeight="1" x14ac:dyDescent="0.25">
      <c r="A1395" s="39" t="s">
        <v>702</v>
      </c>
      <c r="B1395" s="40"/>
      <c r="C1395" s="140" t="s">
        <v>708</v>
      </c>
      <c r="D1395" s="141">
        <f>+D1394</f>
        <v>-957158</v>
      </c>
      <c r="E1395" s="68">
        <f>+E1394+E1393</f>
        <v>8545806</v>
      </c>
      <c r="F1395" s="68">
        <f>+F1394+F1393</f>
        <v>0</v>
      </c>
      <c r="G1395" s="60">
        <f t="shared" ref="G1395:J1395" si="422">+G1394+G1393</f>
        <v>0</v>
      </c>
      <c r="H1395" s="298">
        <f>E1395+I1395</f>
        <v>7245806</v>
      </c>
      <c r="I1395" s="323">
        <f t="shared" si="422"/>
        <v>-1300000</v>
      </c>
      <c r="J1395" s="60">
        <f t="shared" si="422"/>
        <v>0</v>
      </c>
      <c r="K1395" s="60"/>
      <c r="L1395" s="60">
        <f>SUM(L1393:L1394)</f>
        <v>7245806</v>
      </c>
      <c r="M1395" s="60">
        <f>SUM(M1393:M1394)</f>
        <v>7307498</v>
      </c>
      <c r="N1395" s="373">
        <f>SUM(N1393:N1394)</f>
        <v>517553</v>
      </c>
      <c r="O1395" s="373">
        <f>SUM(O1393:O1394)</f>
        <v>1500000</v>
      </c>
      <c r="P1395" s="68">
        <f>+O1395+N1395</f>
        <v>2017553</v>
      </c>
      <c r="Q1395" s="346"/>
      <c r="R1395" s="178"/>
    </row>
    <row r="1396" spans="1:29" ht="14.1" customHeight="1" thickBot="1" x14ac:dyDescent="0.3">
      <c r="A1396" s="142" t="s">
        <v>709</v>
      </c>
      <c r="B1396" s="143"/>
      <c r="C1396" s="144" t="s">
        <v>710</v>
      </c>
      <c r="D1396" s="145">
        <f t="shared" ref="D1396" si="423">+D1390+D1395</f>
        <v>-2451270.6799999997</v>
      </c>
      <c r="E1396" s="282">
        <f>+E1390+E1395</f>
        <v>-269248</v>
      </c>
      <c r="F1396" s="145">
        <f t="shared" ref="F1396:G1396" si="424">+F1390+F1395</f>
        <v>-1310334</v>
      </c>
      <c r="G1396" s="306">
        <f t="shared" si="424"/>
        <v>-19511719</v>
      </c>
      <c r="H1396" s="227">
        <v>-2797</v>
      </c>
      <c r="J1396" s="178">
        <v>20</v>
      </c>
      <c r="L1396" s="178">
        <v>-2777</v>
      </c>
      <c r="M1396" s="178">
        <v>2326850</v>
      </c>
      <c r="N1396" s="372">
        <v>713368</v>
      </c>
      <c r="O1396" s="78"/>
      <c r="P1396" s="78">
        <v>713068</v>
      </c>
      <c r="R1396" s="178"/>
    </row>
    <row r="1397" spans="1:29" ht="14.1" customHeight="1" thickTop="1" x14ac:dyDescent="0.25">
      <c r="A1397" s="451"/>
      <c r="B1397" s="452"/>
      <c r="C1397" s="61" t="s">
        <v>712</v>
      </c>
      <c r="D1397" s="145"/>
      <c r="E1397" s="282"/>
      <c r="F1397" s="145"/>
      <c r="G1397" s="306"/>
      <c r="H1397" s="227"/>
      <c r="N1397" s="372"/>
      <c r="O1397" s="100"/>
      <c r="P1397" s="100">
        <v>467423</v>
      </c>
      <c r="R1397" s="178"/>
    </row>
    <row r="1398" spans="1:29" ht="14.1" customHeight="1" x14ac:dyDescent="0.25">
      <c r="A1398" s="146"/>
      <c r="B1398" s="147"/>
      <c r="C1398" s="148" t="s">
        <v>711</v>
      </c>
      <c r="D1398" s="149">
        <f>+D1390+D1395</f>
        <v>-2451270.6799999997</v>
      </c>
      <c r="E1398" s="334">
        <f>+E1390+E1395</f>
        <v>-269248</v>
      </c>
      <c r="F1398" s="334">
        <f t="shared" ref="F1398:G1398" si="425">+F1390+F1395</f>
        <v>-1310334</v>
      </c>
      <c r="G1398" s="335">
        <f t="shared" si="425"/>
        <v>-19511719</v>
      </c>
      <c r="H1398" s="49">
        <f>+H1390+H1395-H1396</f>
        <v>-810176</v>
      </c>
      <c r="I1398" s="325">
        <f t="shared" ref="I1398" si="426">+I1390+I1395+I1396</f>
        <v>-463225</v>
      </c>
      <c r="J1398" s="235">
        <f>+J1390+J1395-J1396</f>
        <v>207196</v>
      </c>
      <c r="K1398" s="235">
        <f t="shared" ref="K1398:M1398" si="427">+K1390+K1395-K1396</f>
        <v>-164047</v>
      </c>
      <c r="L1398" s="235">
        <f t="shared" si="427"/>
        <v>-752340</v>
      </c>
      <c r="M1398" s="235">
        <f t="shared" si="427"/>
        <v>-227781.23000000045</v>
      </c>
      <c r="N1398" s="373">
        <v>-3059811</v>
      </c>
      <c r="O1398" s="373">
        <f>+O1390+O1395-O1396</f>
        <v>2592688</v>
      </c>
      <c r="P1398" s="373">
        <f>+P1390+P1395+P1396+P1397</f>
        <v>0</v>
      </c>
      <c r="Q1398" s="346"/>
    </row>
    <row r="1399" spans="1:29" ht="14.1" customHeight="1" x14ac:dyDescent="0.25">
      <c r="A1399" s="15"/>
      <c r="B1399" s="16"/>
      <c r="C1399" s="1"/>
      <c r="D1399" s="22"/>
    </row>
    <row r="1402" spans="1:29" ht="14.1" customHeight="1" x14ac:dyDescent="0.25">
      <c r="Q1402" s="346"/>
    </row>
    <row r="1406" spans="1:29" s="8" customFormat="1" ht="14.1" customHeight="1" x14ac:dyDescent="0.25">
      <c r="A1406" s="11"/>
      <c r="B1406" s="4"/>
      <c r="C1406" s="10"/>
      <c r="D1406" s="18"/>
      <c r="E1406" s="283"/>
      <c r="F1406" s="18"/>
      <c r="G1406" s="18"/>
      <c r="H1406" s="285"/>
      <c r="I1406" s="181"/>
      <c r="J1406" s="181"/>
      <c r="K1406" s="181"/>
      <c r="L1406" s="181"/>
      <c r="M1406" s="181"/>
      <c r="N1406" s="362"/>
      <c r="O1406" s="73"/>
      <c r="P1406" s="73"/>
      <c r="Q1406" s="242"/>
      <c r="R1406" s="182"/>
      <c r="S1406" s="336"/>
      <c r="T1406" s="336"/>
      <c r="U1406" s="336"/>
      <c r="V1406" s="336"/>
      <c r="W1406" s="336"/>
      <c r="X1406" s="336"/>
      <c r="Y1406" s="336"/>
      <c r="Z1406" s="336"/>
      <c r="AA1406" s="336"/>
      <c r="AB1406" s="336"/>
      <c r="AC1406" s="336"/>
    </row>
  </sheetData>
  <phoneticPr fontId="38" type="noConversion"/>
  <pageMargins left="0.7" right="0.7" top="0.75" bottom="0.75" header="0.3" footer="0.3"/>
  <pageSetup paperSize="9" orientation="landscape" horizontalDpi="4294967293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849D1D46C23443A2976C7D7560F309" ma:contentTypeVersion="12" ma:contentTypeDescription="Create a new document." ma:contentTypeScope="" ma:versionID="390f7adba50948d29591ba2108e285b5">
  <xsd:schema xmlns:xsd="http://www.w3.org/2001/XMLSchema" xmlns:xs="http://www.w3.org/2001/XMLSchema" xmlns:p="http://schemas.microsoft.com/office/2006/metadata/properties" xmlns:ns1="http://schemas.microsoft.com/sharepoint/v3" xmlns:ns3="f5774fc8-a5a4-4699-a315-a0e3181bc23f" xmlns:ns4="fba75f42-ce50-4497-a3ab-6fc2fdfbc707" targetNamespace="http://schemas.microsoft.com/office/2006/metadata/properties" ma:root="true" ma:fieldsID="1eb8af950d93d8f5ceec354a47bd8470" ns1:_="" ns3:_="" ns4:_="">
    <xsd:import namespace="http://schemas.microsoft.com/sharepoint/v3"/>
    <xsd:import namespace="f5774fc8-a5a4-4699-a315-a0e3181bc23f"/>
    <xsd:import namespace="fba75f42-ce50-4497-a3ab-6fc2fdfbc70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774fc8-a5a4-4699-a315-a0e3181bc2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75f42-ce50-4497-a3ab-6fc2fdfbc70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33CFE8C-7B0D-4240-892A-53D11F544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774fc8-a5a4-4699-a315-a0e3181bc23f"/>
    <ds:schemaRef ds:uri="fba75f42-ce50-4497-a3ab-6fc2fdfbc7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3F861E-302E-4A5B-8A44-34F84004FA4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46842B-85E9-4520-BF17-50FEDA89380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2020-2021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Maire</dc:creator>
  <cp:keywords/>
  <dc:description/>
  <cp:lastModifiedBy>Estrit Aasma</cp:lastModifiedBy>
  <cp:revision/>
  <dcterms:created xsi:type="dcterms:W3CDTF">2011-12-15T08:12:24Z</dcterms:created>
  <dcterms:modified xsi:type="dcterms:W3CDTF">2021-03-30T06:57:51Z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0x0101000C849D1D46C23443A2976C7D7560F309</vt:lpwstr>
  </property>
</Properties>
</file>