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tartuvald-my.sharepoint.com/personal/estrit_aasma_tartuvald_ee/Documents/Desktop/Koduleht/2020/eelarve/"/>
    </mc:Choice>
  </mc:AlternateContent>
  <xr:revisionPtr revIDLastSave="0" documentId="8_{564F565A-4888-49C4-84B3-B7AC45201EA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0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5" i="8" l="1"/>
  <c r="F87" i="8"/>
  <c r="F50" i="8"/>
  <c r="F317" i="8"/>
  <c r="F28" i="8"/>
  <c r="F44" i="8"/>
  <c r="F267" i="8"/>
  <c r="F283" i="8"/>
  <c r="F276" i="8"/>
  <c r="F241" i="8"/>
  <c r="F68" i="8"/>
  <c r="F61" i="8"/>
  <c r="F55" i="8"/>
  <c r="C56" i="8"/>
  <c r="D56" i="8"/>
  <c r="E56" i="8"/>
  <c r="J56" i="8"/>
  <c r="D325" i="8" l="1"/>
  <c r="D324" i="8"/>
  <c r="C314" i="8"/>
  <c r="D81" i="8" l="1"/>
  <c r="E81" i="8"/>
  <c r="C81" i="8"/>
  <c r="D161" i="8"/>
  <c r="E161" i="8"/>
  <c r="F161" i="8"/>
  <c r="C161" i="8"/>
  <c r="C148" i="8"/>
  <c r="D133" i="8"/>
  <c r="C133" i="8"/>
  <c r="D107" i="8" l="1"/>
  <c r="E107" i="8"/>
  <c r="F107" i="8"/>
  <c r="F82" i="8"/>
  <c r="F227" i="8" l="1"/>
  <c r="F71" i="8" l="1"/>
  <c r="D289" i="8" l="1"/>
  <c r="E289" i="8"/>
  <c r="F289" i="8"/>
  <c r="C289" i="8"/>
  <c r="D269" i="8"/>
  <c r="E269" i="8"/>
  <c r="G269" i="8"/>
  <c r="H269" i="8"/>
  <c r="I269" i="8"/>
  <c r="D268" i="8"/>
  <c r="E268" i="8"/>
  <c r="G268" i="8"/>
  <c r="H268" i="8"/>
  <c r="I268" i="8"/>
  <c r="H267" i="8" l="1"/>
  <c r="G267" i="8"/>
  <c r="I267" i="8"/>
  <c r="D267" i="8"/>
  <c r="E267" i="8"/>
  <c r="D254" i="8"/>
  <c r="D252" i="8" s="1"/>
  <c r="E254" i="8"/>
  <c r="E252" i="8" s="1"/>
  <c r="F252" i="8"/>
  <c r="C254" i="8"/>
  <c r="C252" i="8" s="1"/>
  <c r="D180" i="8"/>
  <c r="D312" i="8" l="1"/>
  <c r="C312" i="8"/>
  <c r="D311" i="8"/>
  <c r="C311" i="8"/>
  <c r="D314" i="8" l="1"/>
  <c r="E314" i="8"/>
  <c r="E11" i="8" l="1"/>
  <c r="D5" i="8"/>
  <c r="E5" i="8"/>
  <c r="C323" i="8" l="1"/>
  <c r="D313" i="8"/>
  <c r="E313" i="8"/>
  <c r="E312" i="8"/>
  <c r="E311" i="8"/>
  <c r="C313" i="8"/>
  <c r="C8" i="8"/>
  <c r="C9" i="8"/>
  <c r="C237" i="8"/>
  <c r="C234" i="8" s="1"/>
  <c r="C207" i="8"/>
  <c r="D71" i="8"/>
  <c r="E71" i="8"/>
  <c r="E133" i="8"/>
  <c r="D163" i="8"/>
  <c r="E163" i="8"/>
  <c r="F163" i="8"/>
  <c r="C163" i="8"/>
  <c r="C317" i="8" l="1"/>
  <c r="C7" i="8"/>
  <c r="D154" i="8"/>
  <c r="E154" i="8"/>
  <c r="C154" i="8"/>
  <c r="D151" i="8" l="1"/>
  <c r="E151" i="8"/>
  <c r="C151" i="8"/>
  <c r="D148" i="8" l="1"/>
  <c r="D146" i="8" s="1"/>
  <c r="E148" i="8"/>
  <c r="E146" i="8" s="1"/>
  <c r="F146" i="8"/>
  <c r="C180" i="8" l="1"/>
  <c r="D219" i="8"/>
  <c r="E219" i="8"/>
  <c r="D202" i="8"/>
  <c r="E202" i="8"/>
  <c r="C202" i="8"/>
  <c r="D275" i="8" l="1"/>
  <c r="E275" i="8"/>
  <c r="C275" i="8"/>
  <c r="F255" i="8"/>
  <c r="D255" i="8"/>
  <c r="E255" i="8"/>
  <c r="C257" i="8"/>
  <c r="D251" i="8"/>
  <c r="E251" i="8"/>
  <c r="C251" i="8"/>
  <c r="D260" i="8"/>
  <c r="E260" i="8"/>
  <c r="E248" i="8"/>
  <c r="E246" i="8" s="1"/>
  <c r="D248" i="8"/>
  <c r="D246" i="8" s="1"/>
  <c r="F246" i="8"/>
  <c r="C248" i="8"/>
  <c r="D240" i="8" l="1"/>
  <c r="E240" i="8"/>
  <c r="F232" i="8" l="1"/>
  <c r="D232" i="8"/>
  <c r="E232" i="8"/>
  <c r="C232" i="8"/>
  <c r="D231" i="8"/>
  <c r="D229" i="8" s="1"/>
  <c r="E231" i="8"/>
  <c r="E229" i="8" s="1"/>
  <c r="F229" i="8"/>
  <c r="D225" i="8"/>
  <c r="E225" i="8"/>
  <c r="D199" i="8" l="1"/>
  <c r="E199" i="8"/>
  <c r="G195" i="8"/>
  <c r="F195" i="8"/>
  <c r="D195" i="8"/>
  <c r="E195" i="8"/>
  <c r="D188" i="8"/>
  <c r="E188" i="8"/>
  <c r="C188" i="8"/>
  <c r="E183" i="8"/>
  <c r="E180" i="8" s="1"/>
  <c r="F180" i="8"/>
  <c r="D106" i="8" l="1"/>
  <c r="E106" i="8"/>
  <c r="C106" i="8"/>
  <c r="D103" i="8"/>
  <c r="D101" i="8" s="1"/>
  <c r="E103" i="8"/>
  <c r="E101" i="8" s="1"/>
  <c r="C103" i="8"/>
  <c r="F101" i="8"/>
  <c r="C282" i="8" l="1"/>
  <c r="C276" i="8"/>
  <c r="C269" i="8"/>
  <c r="C268" i="8"/>
  <c r="C265" i="8"/>
  <c r="C260" i="8"/>
  <c r="C255" i="8"/>
  <c r="C245" i="8"/>
  <c r="C240" i="8"/>
  <c r="C238" i="8" s="1"/>
  <c r="C231" i="8"/>
  <c r="C229" i="8" s="1"/>
  <c r="F225" i="8"/>
  <c r="G225" i="8"/>
  <c r="C224" i="8"/>
  <c r="F220" i="8"/>
  <c r="G220" i="8"/>
  <c r="I220" i="8"/>
  <c r="C219" i="8"/>
  <c r="C216" i="8"/>
  <c r="C213" i="8"/>
  <c r="C210" i="8"/>
  <c r="C205" i="8"/>
  <c r="C199" i="8"/>
  <c r="C194" i="8"/>
  <c r="C191" i="8"/>
  <c r="C267" i="8" l="1"/>
  <c r="C179" i="8"/>
  <c r="C176" i="8"/>
  <c r="C172" i="8"/>
  <c r="D100" i="8" l="1"/>
  <c r="E100" i="8"/>
  <c r="F98" i="8"/>
  <c r="D96" i="8"/>
  <c r="E96" i="8"/>
  <c r="F96" i="8"/>
  <c r="D86" i="8"/>
  <c r="D84" i="8" s="1"/>
  <c r="E86" i="8"/>
  <c r="E84" i="8" s="1"/>
  <c r="F84" i="8"/>
  <c r="D74" i="8"/>
  <c r="E74" i="8"/>
  <c r="F74" i="8"/>
  <c r="C74" i="8"/>
  <c r="D66" i="8"/>
  <c r="E66" i="8"/>
  <c r="F66" i="8"/>
  <c r="C66" i="8"/>
  <c r="F64" i="8"/>
  <c r="D62" i="8"/>
  <c r="D61" i="8" s="1"/>
  <c r="E62" i="8"/>
  <c r="E61" i="8" s="1"/>
  <c r="D60" i="8"/>
  <c r="D58" i="8" s="1"/>
  <c r="E60" i="8"/>
  <c r="E58" i="8" s="1"/>
  <c r="F58" i="8"/>
  <c r="C60" i="8"/>
  <c r="F47" i="8"/>
  <c r="F42" i="8"/>
  <c r="E43" i="8"/>
  <c r="D43" i="8"/>
  <c r="E57" i="8" l="1"/>
  <c r="D57" i="8"/>
  <c r="F57" i="8"/>
  <c r="D51" i="8"/>
  <c r="E51" i="8"/>
  <c r="G51" i="8"/>
  <c r="C165" i="8" l="1"/>
  <c r="C145" i="8"/>
  <c r="C142" i="8"/>
  <c r="C139" i="8"/>
  <c r="C136" i="8"/>
  <c r="C127" i="8"/>
  <c r="C124" i="8"/>
  <c r="C121" i="8"/>
  <c r="C118" i="8"/>
  <c r="C115" i="8"/>
  <c r="C112" i="8"/>
  <c r="C107" i="8"/>
  <c r="C100" i="8"/>
  <c r="C96" i="8"/>
  <c r="C95" i="8"/>
  <c r="C91" i="8"/>
  <c r="C86" i="8"/>
  <c r="C84" i="8" s="1"/>
  <c r="C71" i="8"/>
  <c r="C70" i="8"/>
  <c r="C62" i="8"/>
  <c r="C58" i="8"/>
  <c r="C54" i="8"/>
  <c r="C46" i="8"/>
  <c r="C43" i="8"/>
  <c r="C42" i="8" s="1"/>
  <c r="C41" i="8"/>
  <c r="C39" i="8" s="1"/>
  <c r="C33" i="8"/>
  <c r="C32" i="8" s="1"/>
  <c r="C26" i="8"/>
  <c r="C23" i="8"/>
  <c r="C6" i="8" l="1"/>
  <c r="J315" i="8" l="1"/>
  <c r="J316" i="8"/>
  <c r="J321" i="8"/>
  <c r="J322" i="8"/>
  <c r="J324" i="8"/>
  <c r="J147" i="8"/>
  <c r="J150" i="8"/>
  <c r="J156" i="8"/>
  <c r="J157" i="8"/>
  <c r="J159" i="8"/>
  <c r="J160" i="8"/>
  <c r="J162" i="8"/>
  <c r="J163" i="8"/>
  <c r="J170" i="8"/>
  <c r="J171" i="8"/>
  <c r="J185" i="8"/>
  <c r="J190" i="8"/>
  <c r="J193" i="8"/>
  <c r="J196" i="8"/>
  <c r="J198" i="8"/>
  <c r="J201" i="8"/>
  <c r="J203" i="8"/>
  <c r="J204" i="8"/>
  <c r="J206" i="8"/>
  <c r="J209" i="8"/>
  <c r="J212" i="8"/>
  <c r="J215" i="8"/>
  <c r="J218" i="8"/>
  <c r="J223" i="8"/>
  <c r="J226" i="8"/>
  <c r="J232" i="8"/>
  <c r="J235" i="8"/>
  <c r="J236" i="8"/>
  <c r="J237" i="8"/>
  <c r="J239" i="8"/>
  <c r="J241" i="8"/>
  <c r="J244" i="8"/>
  <c r="J247" i="8"/>
  <c r="J250" i="8"/>
  <c r="J254" i="8"/>
  <c r="J259" i="8"/>
  <c r="J262" i="8"/>
  <c r="J264" i="8"/>
  <c r="J270" i="8"/>
  <c r="J271" i="8"/>
  <c r="J272" i="8"/>
  <c r="J274" i="8"/>
  <c r="J277" i="8"/>
  <c r="J279" i="8"/>
  <c r="J281" i="8"/>
  <c r="J284" i="8"/>
  <c r="J285" i="8"/>
  <c r="J288" i="8"/>
  <c r="J290" i="8"/>
  <c r="J291" i="8"/>
  <c r="J292" i="8"/>
  <c r="J293" i="8"/>
  <c r="J294" i="8"/>
  <c r="J295" i="8"/>
  <c r="J296" i="8"/>
  <c r="J298" i="8"/>
  <c r="J299" i="8"/>
  <c r="J302" i="8"/>
  <c r="J303" i="8"/>
  <c r="J304" i="8"/>
  <c r="J305" i="8"/>
  <c r="J306" i="8"/>
  <c r="J53" i="8"/>
  <c r="J59" i="8"/>
  <c r="J65" i="8"/>
  <c r="J67" i="8"/>
  <c r="J69" i="8"/>
  <c r="J73" i="8"/>
  <c r="J77" i="8"/>
  <c r="J80" i="8"/>
  <c r="J87" i="8"/>
  <c r="J90" i="8"/>
  <c r="J93" i="8"/>
  <c r="J94" i="8"/>
  <c r="J97" i="8"/>
  <c r="J99" i="8"/>
  <c r="J102" i="8"/>
  <c r="J108" i="8"/>
  <c r="J109" i="8"/>
  <c r="J114" i="8"/>
  <c r="J117" i="8"/>
  <c r="J28" i="8"/>
  <c r="J31" i="8"/>
  <c r="J34" i="8"/>
  <c r="J37" i="8"/>
  <c r="J40" i="8"/>
  <c r="J45" i="8"/>
  <c r="J48" i="8"/>
  <c r="J49" i="8"/>
  <c r="J25" i="8"/>
  <c r="J27" i="8"/>
  <c r="J22" i="8"/>
  <c r="J10" i="8"/>
  <c r="J11" i="8"/>
  <c r="J12" i="8"/>
  <c r="I216" i="8"/>
  <c r="I214" i="8" s="1"/>
  <c r="I210" i="8"/>
  <c r="I208" i="8" s="1"/>
  <c r="I200" i="8"/>
  <c r="I194" i="8"/>
  <c r="H323" i="8"/>
  <c r="H325" i="8" s="1"/>
  <c r="I323" i="8"/>
  <c r="I314" i="8"/>
  <c r="I312" i="8"/>
  <c r="I311" i="8"/>
  <c r="I301" i="8"/>
  <c r="I297" i="8"/>
  <c r="I289" i="8"/>
  <c r="I283" i="8"/>
  <c r="I280" i="8"/>
  <c r="I278" i="8"/>
  <c r="I273" i="8"/>
  <c r="I265" i="8"/>
  <c r="I261" i="8"/>
  <c r="I260" i="8"/>
  <c r="I255" i="8"/>
  <c r="I252" i="8"/>
  <c r="I248" i="8"/>
  <c r="I246" i="8" s="1"/>
  <c r="I245" i="8"/>
  <c r="I240" i="8"/>
  <c r="I234" i="8"/>
  <c r="I231" i="8"/>
  <c r="I217" i="8"/>
  <c r="I213" i="8"/>
  <c r="I211" i="8" s="1"/>
  <c r="I207" i="8"/>
  <c r="I199" i="8"/>
  <c r="I197" i="8" s="1"/>
  <c r="I186" i="8"/>
  <c r="I184" i="8"/>
  <c r="I177" i="8"/>
  <c r="I165" i="8"/>
  <c r="I161" i="8"/>
  <c r="I158" i="8"/>
  <c r="I155" i="8"/>
  <c r="I152" i="8"/>
  <c r="I149" i="8"/>
  <c r="I148" i="8"/>
  <c r="I146" i="8" s="1"/>
  <c r="I145" i="8"/>
  <c r="I143" i="8" s="1"/>
  <c r="I142" i="8"/>
  <c r="I139" i="8"/>
  <c r="I136" i="8"/>
  <c r="I133" i="8"/>
  <c r="I131" i="8" s="1"/>
  <c r="I128" i="8"/>
  <c r="I127" i="8"/>
  <c r="I125" i="8" s="1"/>
  <c r="I119" i="8"/>
  <c r="I110" i="8"/>
  <c r="I107" i="8"/>
  <c r="I104" i="8"/>
  <c r="I103" i="8"/>
  <c r="I101" i="8" s="1"/>
  <c r="I98" i="8"/>
  <c r="I81" i="8"/>
  <c r="I79" i="8" s="1"/>
  <c r="I76" i="8"/>
  <c r="I71" i="8"/>
  <c r="I70" i="8"/>
  <c r="I68" i="8" s="1"/>
  <c r="I66" i="8"/>
  <c r="I64" i="8"/>
  <c r="I62" i="8"/>
  <c r="I61" i="8" s="1"/>
  <c r="I55" i="8"/>
  <c r="I54" i="8"/>
  <c r="I47" i="8"/>
  <c r="I44" i="8"/>
  <c r="I43" i="8"/>
  <c r="I39" i="8"/>
  <c r="I36" i="8"/>
  <c r="I35" i="8" s="1"/>
  <c r="I33" i="8"/>
  <c r="I30" i="8"/>
  <c r="I26" i="8"/>
  <c r="I24" i="8" s="1"/>
  <c r="I23" i="8"/>
  <c r="I21" i="8" s="1"/>
  <c r="I13" i="8"/>
  <c r="I8" i="8"/>
  <c r="I9" i="8"/>
  <c r="I5" i="8"/>
  <c r="G23" i="8"/>
  <c r="G21" i="8" s="1"/>
  <c r="C13" i="8"/>
  <c r="C5" i="8"/>
  <c r="C301" i="8"/>
  <c r="C300" i="8" s="1"/>
  <c r="C297" i="8"/>
  <c r="C287" i="8"/>
  <c r="C283" i="8"/>
  <c r="C280" i="8"/>
  <c r="C278" i="8"/>
  <c r="C273" i="8"/>
  <c r="C263" i="8"/>
  <c r="C261" i="8"/>
  <c r="C258" i="8"/>
  <c r="C249" i="8"/>
  <c r="C246" i="8"/>
  <c r="C243" i="8"/>
  <c r="C225" i="8"/>
  <c r="C222" i="8"/>
  <c r="C220" i="8"/>
  <c r="C217" i="8"/>
  <c r="C214" i="8"/>
  <c r="C211" i="8"/>
  <c r="C208" i="8"/>
  <c r="C203" i="8"/>
  <c r="C200" i="8"/>
  <c r="C197" i="8"/>
  <c r="C195" i="8"/>
  <c r="C192" i="8"/>
  <c r="C189" i="8"/>
  <c r="C186" i="8"/>
  <c r="C184" i="8"/>
  <c r="C177" i="8"/>
  <c r="C173" i="8"/>
  <c r="C169" i="8"/>
  <c r="C158" i="8"/>
  <c r="C155" i="8"/>
  <c r="C152" i="8"/>
  <c r="C149" i="8"/>
  <c r="C146" i="8"/>
  <c r="C143" i="8"/>
  <c r="C140" i="8"/>
  <c r="C137" i="8"/>
  <c r="C134" i="8"/>
  <c r="C131" i="8"/>
  <c r="C128" i="8"/>
  <c r="C125" i="8"/>
  <c r="C122" i="8"/>
  <c r="C119" i="8"/>
  <c r="C116" i="8"/>
  <c r="C113" i="8"/>
  <c r="C110" i="8"/>
  <c r="C104" i="8"/>
  <c r="C101" i="8"/>
  <c r="C98" i="8"/>
  <c r="C92" i="8"/>
  <c r="C89" i="8"/>
  <c r="C79" i="8"/>
  <c r="C76" i="8"/>
  <c r="C68" i="8"/>
  <c r="C64" i="8"/>
  <c r="C61" i="8"/>
  <c r="C55" i="8"/>
  <c r="C52" i="8"/>
  <c r="C51" i="8"/>
  <c r="C50" i="8" s="1"/>
  <c r="C47" i="8"/>
  <c r="C44" i="8"/>
  <c r="C36" i="8"/>
  <c r="C35" i="8" s="1"/>
  <c r="C30" i="8"/>
  <c r="C24" i="8"/>
  <c r="C21" i="8"/>
  <c r="G314" i="8"/>
  <c r="G312" i="8"/>
  <c r="E323" i="8"/>
  <c r="E222" i="8"/>
  <c r="G313" i="8"/>
  <c r="H315" i="8"/>
  <c r="G311" i="8"/>
  <c r="G323" i="8"/>
  <c r="G301" i="8"/>
  <c r="G297" i="8"/>
  <c r="G289" i="8"/>
  <c r="G287" i="8"/>
  <c r="J287" i="8" s="1"/>
  <c r="G283" i="8"/>
  <c r="G282" i="8"/>
  <c r="G280" i="8" s="1"/>
  <c r="G278" i="8"/>
  <c r="G276" i="8"/>
  <c r="G275" i="8"/>
  <c r="G273" i="8" s="1"/>
  <c r="G265" i="8"/>
  <c r="G263" i="8" s="1"/>
  <c r="G261" i="8"/>
  <c r="G260" i="8"/>
  <c r="G255" i="8"/>
  <c r="G252" i="8"/>
  <c r="G217" i="8"/>
  <c r="G216" i="8"/>
  <c r="G214" i="8" s="1"/>
  <c r="G200" i="8"/>
  <c r="G194" i="8"/>
  <c r="G192" i="8" s="1"/>
  <c r="G180" i="8"/>
  <c r="H220" i="8"/>
  <c r="H225" i="8"/>
  <c r="H235" i="8"/>
  <c r="H279" i="8"/>
  <c r="G107" i="8"/>
  <c r="H80" i="8"/>
  <c r="H85" i="8"/>
  <c r="H109" i="8"/>
  <c r="H111" i="8"/>
  <c r="H156" i="8"/>
  <c r="H157" i="8"/>
  <c r="H15" i="8"/>
  <c r="H16" i="8"/>
  <c r="H17" i="8"/>
  <c r="G165" i="8"/>
  <c r="G161" i="8"/>
  <c r="G158" i="8"/>
  <c r="G155" i="8"/>
  <c r="G151" i="8"/>
  <c r="G148" i="8"/>
  <c r="G146" i="8" s="1"/>
  <c r="G145" i="8"/>
  <c r="G142" i="8"/>
  <c r="G140" i="8" s="1"/>
  <c r="G139" i="8"/>
  <c r="G137" i="8" s="1"/>
  <c r="G136" i="8"/>
  <c r="G134" i="8" s="1"/>
  <c r="G133" i="8"/>
  <c r="G131" i="8" s="1"/>
  <c r="G128" i="8"/>
  <c r="G127" i="8"/>
  <c r="G125" i="8" s="1"/>
  <c r="G124" i="8"/>
  <c r="G121" i="8"/>
  <c r="G119" i="8" s="1"/>
  <c r="G118" i="8"/>
  <c r="G116" i="8" s="1"/>
  <c r="G115" i="8"/>
  <c r="G113" i="8" s="1"/>
  <c r="G110" i="8"/>
  <c r="G106" i="8"/>
  <c r="G104" i="8" s="1"/>
  <c r="G103" i="8"/>
  <c r="G96" i="8"/>
  <c r="G76" i="8"/>
  <c r="G71" i="8"/>
  <c r="G70" i="8"/>
  <c r="G68" i="8" s="1"/>
  <c r="G66" i="8"/>
  <c r="G64" i="8"/>
  <c r="G36" i="8"/>
  <c r="G35" i="8" s="1"/>
  <c r="G33" i="8"/>
  <c r="G172" i="8"/>
  <c r="G169" i="8" s="1"/>
  <c r="G184" i="8"/>
  <c r="G179" i="8"/>
  <c r="G177" i="8" s="1"/>
  <c r="G154" i="8"/>
  <c r="G100" i="8"/>
  <c r="G95" i="8"/>
  <c r="G92" i="8" s="1"/>
  <c r="G91" i="8"/>
  <c r="G89" i="8" s="1"/>
  <c r="G86" i="8"/>
  <c r="G84" i="8" s="1"/>
  <c r="G81" i="8"/>
  <c r="G79" i="8" s="1"/>
  <c r="G62" i="8"/>
  <c r="G61" i="8" s="1"/>
  <c r="G60" i="8"/>
  <c r="G58" i="8" s="1"/>
  <c r="G55" i="8"/>
  <c r="G249" i="8"/>
  <c r="G248" i="8"/>
  <c r="G245" i="8"/>
  <c r="G243" i="8" s="1"/>
  <c r="G240" i="8"/>
  <c r="G238" i="8" s="1"/>
  <c r="G234" i="8"/>
  <c r="G231" i="8"/>
  <c r="G229" i="8" s="1"/>
  <c r="G222" i="8"/>
  <c r="G213" i="8"/>
  <c r="G210" i="8"/>
  <c r="G208" i="8" s="1"/>
  <c r="G207" i="8"/>
  <c r="G205" i="8" s="1"/>
  <c r="G199" i="8"/>
  <c r="G197" i="8" s="1"/>
  <c r="G188" i="8"/>
  <c r="G189" i="8"/>
  <c r="G52" i="8"/>
  <c r="G50" i="8"/>
  <c r="G47" i="8"/>
  <c r="G46" i="8"/>
  <c r="G44" i="8"/>
  <c r="G42" i="8"/>
  <c r="G41" i="8"/>
  <c r="G39" i="8" s="1"/>
  <c r="G26" i="8"/>
  <c r="G13" i="8"/>
  <c r="G9" i="8"/>
  <c r="G8" i="8"/>
  <c r="G5" i="8"/>
  <c r="E8" i="8"/>
  <c r="D8" i="8"/>
  <c r="F9" i="8"/>
  <c r="F7" i="8" s="1"/>
  <c r="E9" i="8"/>
  <c r="D9" i="8"/>
  <c r="E26" i="8"/>
  <c r="E24" i="8" s="1"/>
  <c r="D13" i="8"/>
  <c r="E276" i="8"/>
  <c r="E145" i="8"/>
  <c r="E143" i="8" s="1"/>
  <c r="E44" i="8"/>
  <c r="E23" i="8"/>
  <c r="E21" i="8" s="1"/>
  <c r="F131" i="8"/>
  <c r="D249" i="8"/>
  <c r="D127" i="8"/>
  <c r="D125" i="8" s="1"/>
  <c r="E54" i="8"/>
  <c r="E52" i="8" s="1"/>
  <c r="D26" i="8"/>
  <c r="D24" i="8" s="1"/>
  <c r="F104" i="8"/>
  <c r="F122" i="8"/>
  <c r="F152" i="8"/>
  <c r="F238" i="8"/>
  <c r="F280" i="8"/>
  <c r="F273" i="8"/>
  <c r="E283" i="8"/>
  <c r="D283" i="8"/>
  <c r="E278" i="8"/>
  <c r="D278" i="8"/>
  <c r="F177" i="8"/>
  <c r="E158" i="8"/>
  <c r="D158" i="8"/>
  <c r="E155" i="8"/>
  <c r="D155" i="8"/>
  <c r="E152" i="8"/>
  <c r="D152" i="8"/>
  <c r="E149" i="8"/>
  <c r="D149" i="8"/>
  <c r="D145" i="8"/>
  <c r="D143" i="8" s="1"/>
  <c r="E142" i="8"/>
  <c r="E140" i="8" s="1"/>
  <c r="D142" i="8"/>
  <c r="D140" i="8" s="1"/>
  <c r="E139" i="8"/>
  <c r="E137" i="8" s="1"/>
  <c r="D139" i="8"/>
  <c r="D137" i="8" s="1"/>
  <c r="E136" i="8"/>
  <c r="E134" i="8" s="1"/>
  <c r="D136" i="8"/>
  <c r="D134" i="8" s="1"/>
  <c r="E131" i="8"/>
  <c r="D131" i="8"/>
  <c r="E128" i="8"/>
  <c r="D128" i="8"/>
  <c r="E127" i="8"/>
  <c r="E125" i="8" s="1"/>
  <c r="E124" i="8"/>
  <c r="E122" i="8" s="1"/>
  <c r="D124" i="8"/>
  <c r="D122" i="8" s="1"/>
  <c r="E121" i="8"/>
  <c r="E119" i="8" s="1"/>
  <c r="D121" i="8"/>
  <c r="D119" i="8" s="1"/>
  <c r="E118" i="8"/>
  <c r="E116" i="8" s="1"/>
  <c r="D118" i="8"/>
  <c r="D116" i="8" s="1"/>
  <c r="E115" i="8"/>
  <c r="E113" i="8" s="1"/>
  <c r="D115" i="8"/>
  <c r="D113" i="8" s="1"/>
  <c r="E110" i="8"/>
  <c r="D110" i="8"/>
  <c r="E104" i="8"/>
  <c r="D104" i="8"/>
  <c r="E98" i="8"/>
  <c r="D98" i="8"/>
  <c r="E95" i="8"/>
  <c r="E92" i="8" s="1"/>
  <c r="D95" i="8"/>
  <c r="D92" i="8" s="1"/>
  <c r="E91" i="8"/>
  <c r="E89" i="8" s="1"/>
  <c r="D91" i="8"/>
  <c r="D89" i="8" s="1"/>
  <c r="E79" i="8"/>
  <c r="D79" i="8"/>
  <c r="E76" i="8"/>
  <c r="D76" i="8"/>
  <c r="E70" i="8"/>
  <c r="E68" i="8" s="1"/>
  <c r="D70" i="8"/>
  <c r="D68" i="8" s="1"/>
  <c r="E64" i="8"/>
  <c r="D64" i="8"/>
  <c r="E55" i="8"/>
  <c r="D55" i="8"/>
  <c r="D54" i="8"/>
  <c r="D52" i="8" s="1"/>
  <c r="E50" i="8"/>
  <c r="D50" i="8"/>
  <c r="E47" i="8"/>
  <c r="D47" i="8"/>
  <c r="D46" i="8"/>
  <c r="D44" i="8" s="1"/>
  <c r="E42" i="8"/>
  <c r="D42" i="8"/>
  <c r="E41" i="8"/>
  <c r="E39" i="8" s="1"/>
  <c r="D41" i="8"/>
  <c r="D39" i="8" s="1"/>
  <c r="E36" i="8"/>
  <c r="E35" i="8" s="1"/>
  <c r="D36" i="8"/>
  <c r="D35" i="8" s="1"/>
  <c r="E30" i="8"/>
  <c r="D30" i="8"/>
  <c r="E301" i="8"/>
  <c r="E300" i="8" s="1"/>
  <c r="D301" i="8"/>
  <c r="D300" i="8" s="1"/>
  <c r="E297" i="8"/>
  <c r="D297" i="8"/>
  <c r="E287" i="8"/>
  <c r="D287" i="8"/>
  <c r="E282" i="8"/>
  <c r="E280" i="8" s="1"/>
  <c r="D282" i="8"/>
  <c r="D280" i="8" s="1"/>
  <c r="D276" i="8"/>
  <c r="E273" i="8"/>
  <c r="D273" i="8"/>
  <c r="E265" i="8"/>
  <c r="E263" i="8" s="1"/>
  <c r="D265" i="8"/>
  <c r="D263" i="8" s="1"/>
  <c r="E261" i="8"/>
  <c r="D261" i="8"/>
  <c r="E258" i="8"/>
  <c r="D258" i="8"/>
  <c r="E249" i="8"/>
  <c r="E243" i="8"/>
  <c r="D245" i="8"/>
  <c r="D243" i="8" s="1"/>
  <c r="E238" i="8"/>
  <c r="D238" i="8"/>
  <c r="E234" i="8"/>
  <c r="D234" i="8"/>
  <c r="D222" i="8"/>
  <c r="E220" i="8"/>
  <c r="D220" i="8"/>
  <c r="E217" i="8"/>
  <c r="D217" i="8"/>
  <c r="E216" i="8"/>
  <c r="E214" i="8" s="1"/>
  <c r="D216" i="8"/>
  <c r="D214" i="8" s="1"/>
  <c r="E211" i="8"/>
  <c r="D211" i="8"/>
  <c r="E210" i="8"/>
  <c r="E208" i="8" s="1"/>
  <c r="D210" i="8"/>
  <c r="D208" i="8" s="1"/>
  <c r="E207" i="8"/>
  <c r="E205" i="8" s="1"/>
  <c r="D207" i="8"/>
  <c r="D205" i="8" s="1"/>
  <c r="E203" i="8"/>
  <c r="D203" i="8"/>
  <c r="E200" i="8"/>
  <c r="D200" i="8"/>
  <c r="E197" i="8"/>
  <c r="D197" i="8"/>
  <c r="E194" i="8"/>
  <c r="E192" i="8" s="1"/>
  <c r="D194" i="8"/>
  <c r="D192" i="8" s="1"/>
  <c r="E191" i="8"/>
  <c r="E189" i="8" s="1"/>
  <c r="D191" i="8"/>
  <c r="D189" i="8" s="1"/>
  <c r="E186" i="8"/>
  <c r="D186" i="8"/>
  <c r="E184" i="8"/>
  <c r="D184" i="8"/>
  <c r="E179" i="8"/>
  <c r="E177" i="8" s="1"/>
  <c r="D179" i="8"/>
  <c r="D177" i="8" s="1"/>
  <c r="E176" i="8"/>
  <c r="E173" i="8" s="1"/>
  <c r="D176" i="8"/>
  <c r="D173" i="8" s="1"/>
  <c r="E172" i="8"/>
  <c r="E169" i="8" s="1"/>
  <c r="D172" i="8"/>
  <c r="D169" i="8" s="1"/>
  <c r="F125" i="8"/>
  <c r="E13" i="8"/>
  <c r="F173" i="8"/>
  <c r="D23" i="8"/>
  <c r="D21" i="8" s="1"/>
  <c r="F33" i="8"/>
  <c r="F32" i="8" s="1"/>
  <c r="F165" i="8"/>
  <c r="F63" i="8"/>
  <c r="F52" i="8"/>
  <c r="F287" i="8"/>
  <c r="F278" i="8"/>
  <c r="F203" i="8"/>
  <c r="F258" i="8"/>
  <c r="F192" i="8"/>
  <c r="F189" i="8"/>
  <c r="F119" i="8"/>
  <c r="F39" i="8"/>
  <c r="F323" i="8"/>
  <c r="F301" i="8"/>
  <c r="F300" i="8" s="1"/>
  <c r="F261" i="8"/>
  <c r="F234" i="8"/>
  <c r="F208" i="8"/>
  <c r="F200" i="8"/>
  <c r="F158" i="8"/>
  <c r="F110" i="8"/>
  <c r="F36" i="8"/>
  <c r="F35" i="8" s="1"/>
  <c r="F30" i="8"/>
  <c r="F249" i="8"/>
  <c r="F243" i="8"/>
  <c r="F217" i="8"/>
  <c r="F214" i="8"/>
  <c r="F211" i="8"/>
  <c r="F205" i="8"/>
  <c r="F197" i="8"/>
  <c r="F186" i="8"/>
  <c r="F184" i="8"/>
  <c r="F155" i="8"/>
  <c r="F149" i="8"/>
  <c r="F143" i="8"/>
  <c r="F140" i="8"/>
  <c r="F137" i="8"/>
  <c r="F134" i="8"/>
  <c r="F128" i="8"/>
  <c r="F116" i="8"/>
  <c r="F92" i="8"/>
  <c r="F79" i="8"/>
  <c r="F76" i="8"/>
  <c r="F21" i="8"/>
  <c r="F266" i="8" l="1"/>
  <c r="E324" i="8"/>
  <c r="E325" i="8"/>
  <c r="D78" i="8"/>
  <c r="C78" i="8"/>
  <c r="E78" i="8"/>
  <c r="J268" i="8"/>
  <c r="J269" i="8"/>
  <c r="D6" i="8"/>
  <c r="E6" i="8"/>
  <c r="C38" i="8"/>
  <c r="D63" i="8"/>
  <c r="E63" i="8"/>
  <c r="C63" i="8"/>
  <c r="C168" i="8"/>
  <c r="D168" i="8"/>
  <c r="E168" i="8"/>
  <c r="D266" i="8"/>
  <c r="C266" i="8"/>
  <c r="E266" i="8"/>
  <c r="H107" i="8"/>
  <c r="H234" i="8"/>
  <c r="H168" i="8" s="1"/>
  <c r="F38" i="8"/>
  <c r="D38" i="8"/>
  <c r="E38" i="8"/>
  <c r="F222" i="8"/>
  <c r="J323" i="8"/>
  <c r="J9" i="8"/>
  <c r="H312" i="8"/>
  <c r="J177" i="8"/>
  <c r="H216" i="8"/>
  <c r="J200" i="8"/>
  <c r="J240" i="8"/>
  <c r="G32" i="8"/>
  <c r="J5" i="8"/>
  <c r="G57" i="8"/>
  <c r="D20" i="8"/>
  <c r="E7" i="8"/>
  <c r="G6" i="8"/>
  <c r="J46" i="8"/>
  <c r="J208" i="8"/>
  <c r="J146" i="8"/>
  <c r="J255" i="8"/>
  <c r="H278" i="8"/>
  <c r="J13" i="8"/>
  <c r="H202" i="8"/>
  <c r="J68" i="8"/>
  <c r="J219" i="8"/>
  <c r="D7" i="8"/>
  <c r="H155" i="8"/>
  <c r="C14" i="8"/>
  <c r="J61" i="8"/>
  <c r="I238" i="8"/>
  <c r="J238" i="8" s="1"/>
  <c r="J278" i="8"/>
  <c r="J311" i="8"/>
  <c r="G258" i="8"/>
  <c r="J139" i="8"/>
  <c r="I137" i="8"/>
  <c r="J137" i="8" s="1"/>
  <c r="J155" i="8"/>
  <c r="G7" i="8"/>
  <c r="E20" i="8"/>
  <c r="F169" i="8"/>
  <c r="F263" i="8"/>
  <c r="J188" i="8"/>
  <c r="G186" i="8"/>
  <c r="G211" i="8"/>
  <c r="J211" i="8" s="1"/>
  <c r="G122" i="8"/>
  <c r="G266" i="8"/>
  <c r="J30" i="8"/>
  <c r="J115" i="8"/>
  <c r="J131" i="8"/>
  <c r="J314" i="8"/>
  <c r="J148" i="8"/>
  <c r="H81" i="8"/>
  <c r="G143" i="8"/>
  <c r="J143" i="8" s="1"/>
  <c r="J26" i="8"/>
  <c r="G24" i="8"/>
  <c r="G20" i="8" s="1"/>
  <c r="G101" i="8"/>
  <c r="J8" i="8"/>
  <c r="I7" i="8"/>
  <c r="J197" i="8"/>
  <c r="F89" i="8"/>
  <c r="H79" i="8"/>
  <c r="G152" i="8"/>
  <c r="J152" i="8" s="1"/>
  <c r="J151" i="8"/>
  <c r="G149" i="8"/>
  <c r="J180" i="8"/>
  <c r="J71" i="8"/>
  <c r="J214" i="8"/>
  <c r="G317" i="8"/>
  <c r="J55" i="8"/>
  <c r="J107" i="8"/>
  <c r="J231" i="8"/>
  <c r="J252" i="8"/>
  <c r="J261" i="8"/>
  <c r="J273" i="8"/>
  <c r="J280" i="8"/>
  <c r="J289" i="8"/>
  <c r="J312" i="8"/>
  <c r="J23" i="8"/>
  <c r="G63" i="8"/>
  <c r="H194" i="8"/>
  <c r="H313" i="8"/>
  <c r="C57" i="8"/>
  <c r="J47" i="8"/>
  <c r="J128" i="8"/>
  <c r="J165" i="8"/>
  <c r="J195" i="8"/>
  <c r="J275" i="8"/>
  <c r="J297" i="8"/>
  <c r="J313" i="8"/>
  <c r="J43" i="8"/>
  <c r="I42" i="8"/>
  <c r="J42" i="8" s="1"/>
  <c r="H9" i="8"/>
  <c r="H13" i="8"/>
  <c r="H110" i="8"/>
  <c r="J104" i="8"/>
  <c r="I122" i="8"/>
  <c r="J220" i="8"/>
  <c r="J245" i="8"/>
  <c r="I243" i="8"/>
  <c r="J243" i="8" s="1"/>
  <c r="G98" i="8"/>
  <c r="G176" i="8"/>
  <c r="F113" i="8"/>
  <c r="J39" i="8"/>
  <c r="J96" i="8"/>
  <c r="H112" i="8"/>
  <c r="F24" i="8"/>
  <c r="F20" i="8" s="1"/>
  <c r="G246" i="8"/>
  <c r="H210" i="8"/>
  <c r="I6" i="8"/>
  <c r="J33" i="8"/>
  <c r="J64" i="8"/>
  <c r="J76" i="8"/>
  <c r="I89" i="8"/>
  <c r="J89" i="8" s="1"/>
  <c r="J91" i="8"/>
  <c r="I116" i="8"/>
  <c r="J116" i="8" s="1"/>
  <c r="J125" i="8"/>
  <c r="J133" i="8"/>
  <c r="J142" i="8"/>
  <c r="J158" i="8"/>
  <c r="J184" i="8"/>
  <c r="I189" i="8"/>
  <c r="J189" i="8" s="1"/>
  <c r="J191" i="8"/>
  <c r="J224" i="8"/>
  <c r="J234" i="8"/>
  <c r="I263" i="8"/>
  <c r="J263" i="8" s="1"/>
  <c r="J265" i="8"/>
  <c r="J202" i="8"/>
  <c r="J216" i="8"/>
  <c r="J194" i="8"/>
  <c r="J60" i="8"/>
  <c r="J66" i="8"/>
  <c r="J79" i="8"/>
  <c r="J92" i="8"/>
  <c r="J100" i="8"/>
  <c r="J119" i="8"/>
  <c r="J127" i="8"/>
  <c r="J136" i="8"/>
  <c r="J161" i="8"/>
  <c r="J207" i="8"/>
  <c r="J248" i="8"/>
  <c r="J260" i="8"/>
  <c r="I258" i="8"/>
  <c r="J283" i="8"/>
  <c r="J301" i="8"/>
  <c r="J210" i="8"/>
  <c r="C20" i="8"/>
  <c r="J21" i="8"/>
  <c r="J36" i="8"/>
  <c r="J44" i="8"/>
  <c r="J54" i="8"/>
  <c r="J95" i="8"/>
  <c r="J110" i="8"/>
  <c r="J145" i="8"/>
  <c r="I173" i="8"/>
  <c r="J217" i="8"/>
  <c r="I249" i="8"/>
  <c r="J249" i="8" s="1"/>
  <c r="I317" i="8"/>
  <c r="J192" i="8"/>
  <c r="J62" i="8"/>
  <c r="J199" i="8"/>
  <c r="J51" i="8"/>
  <c r="I63" i="8"/>
  <c r="I86" i="8"/>
  <c r="I113" i="8"/>
  <c r="J113" i="8" s="1"/>
  <c r="I222" i="8"/>
  <c r="J222" i="8" s="1"/>
  <c r="J41" i="8"/>
  <c r="J103" i="8"/>
  <c r="J81" i="8"/>
  <c r="J70" i="8"/>
  <c r="J213" i="8"/>
  <c r="I32" i="8"/>
  <c r="I52" i="8"/>
  <c r="J52" i="8" s="1"/>
  <c r="I58" i="8"/>
  <c r="I134" i="8"/>
  <c r="J134" i="8" s="1"/>
  <c r="I140" i="8"/>
  <c r="J140" i="8" s="1"/>
  <c r="I205" i="8"/>
  <c r="J205" i="8" s="1"/>
  <c r="I229" i="8"/>
  <c r="J229" i="8" s="1"/>
  <c r="I276" i="8"/>
  <c r="J276" i="8" s="1"/>
  <c r="G38" i="8"/>
  <c r="I50" i="8"/>
  <c r="J35" i="8"/>
  <c r="C307" i="8" l="1"/>
  <c r="C308" i="8" s="1"/>
  <c r="C318" i="8" s="1"/>
  <c r="C325" i="8" s="1"/>
  <c r="J267" i="8"/>
  <c r="F78" i="8"/>
  <c r="F168" i="8"/>
  <c r="G78" i="8"/>
  <c r="J98" i="8"/>
  <c r="J32" i="8"/>
  <c r="J149" i="8"/>
  <c r="J246" i="8"/>
  <c r="J7" i="8"/>
  <c r="J122" i="8"/>
  <c r="J258" i="8"/>
  <c r="J101" i="8"/>
  <c r="J20" i="8"/>
  <c r="I14" i="8"/>
  <c r="G14" i="8"/>
  <c r="F14" i="8"/>
  <c r="E14" i="8"/>
  <c r="J317" i="8"/>
  <c r="J225" i="8"/>
  <c r="J24" i="8"/>
  <c r="J63" i="8"/>
  <c r="D14" i="8"/>
  <c r="J6" i="8"/>
  <c r="D307" i="8"/>
  <c r="H78" i="8"/>
  <c r="E307" i="8"/>
  <c r="H7" i="8"/>
  <c r="J172" i="8"/>
  <c r="I169" i="8"/>
  <c r="I168" i="8" s="1"/>
  <c r="I266" i="8"/>
  <c r="J266" i="8" s="1"/>
  <c r="J58" i="8"/>
  <c r="I57" i="8"/>
  <c r="J57" i="8" s="1"/>
  <c r="J86" i="8"/>
  <c r="I84" i="8"/>
  <c r="I78" i="8" s="1"/>
  <c r="G173" i="8"/>
  <c r="J50" i="8"/>
  <c r="C324" i="8" l="1"/>
  <c r="C327" i="8"/>
  <c r="J173" i="8"/>
  <c r="G168" i="8"/>
  <c r="J14" i="8"/>
  <c r="H14" i="8"/>
  <c r="E308" i="8"/>
  <c r="D308" i="8"/>
  <c r="J169" i="8"/>
  <c r="J84" i="8"/>
  <c r="J78" i="8" s="1"/>
  <c r="F307" i="8"/>
  <c r="F308" i="8" s="1"/>
  <c r="F318" i="8" s="1"/>
  <c r="J38" i="8"/>
  <c r="F324" i="8" l="1"/>
  <c r="F325" i="8"/>
  <c r="J168" i="8"/>
  <c r="G307" i="8"/>
  <c r="I308" i="8" l="1"/>
  <c r="G308" i="8"/>
  <c r="G318" i="8" l="1"/>
  <c r="G325" i="8" s="1"/>
  <c r="I325" i="8"/>
  <c r="J325" i="8" l="1"/>
  <c r="J31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O30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pt tule-laenud</t>
        </r>
      </text>
    </comment>
  </commentList>
</comments>
</file>

<file path=xl/sharedStrings.xml><?xml version="1.0" encoding="utf-8"?>
<sst xmlns="http://schemas.openxmlformats.org/spreadsheetml/2006/main" count="641" uniqueCount="333">
  <si>
    <t>TARTU VALLA 2020. AASTA EELARVE EELNÕU</t>
  </si>
  <si>
    <t>I</t>
  </si>
  <si>
    <t>PÕHITEGEVUSE TULUD:</t>
  </si>
  <si>
    <t>klassi-</t>
  </si>
  <si>
    <t xml:space="preserve">Eelarve täitmine seisuga </t>
  </si>
  <si>
    <t>I lugemine</t>
  </si>
  <si>
    <t>II lugemine</t>
  </si>
  <si>
    <t>fikaator</t>
  </si>
  <si>
    <t>Tulude nimetus</t>
  </si>
  <si>
    <t>kinnitatud eelarve</t>
  </si>
  <si>
    <t xml:space="preserve"> 2019 eelarve koos lisaeelarvetega</t>
  </si>
  <si>
    <t>Eelarve täitmine seisuga 31.12.2018</t>
  </si>
  <si>
    <t>Eelarve 2020</t>
  </si>
  <si>
    <t>Parandustega EA 2020</t>
  </si>
  <si>
    <t>muudatus</t>
  </si>
  <si>
    <t>EA 2020</t>
  </si>
  <si>
    <t>muudatus I lugemine vers II lugemine</t>
  </si>
  <si>
    <t xml:space="preserve">30              </t>
  </si>
  <si>
    <t xml:space="preserve"> MAKSUTULUD</t>
  </si>
  <si>
    <t xml:space="preserve">32              </t>
  </si>
  <si>
    <t xml:space="preserve"> KAUPADE JA TEENUSTE  MÜÜK</t>
  </si>
  <si>
    <t>SAADAVAD TOETUSED TEG:KULUDEKS</t>
  </si>
  <si>
    <t>Toetused tegevuskuludeks</t>
  </si>
  <si>
    <t xml:space="preserve">352             </t>
  </si>
  <si>
    <t>tasandusfond (lg 1)</t>
  </si>
  <si>
    <t>toetusfond (lg 2)</t>
  </si>
  <si>
    <t>tegevustoetus- kultuuriministeerium</t>
  </si>
  <si>
    <t xml:space="preserve">38              </t>
  </si>
  <si>
    <t>MUUD TEGEVUSTULUD</t>
  </si>
  <si>
    <t>I osa</t>
  </si>
  <si>
    <t>PÕHITEGEVUSE TULUD KOKKU</t>
  </si>
  <si>
    <t>II</t>
  </si>
  <si>
    <t>PÕHITEGEVUSE KULUD</t>
  </si>
  <si>
    <t>Eelarve koos</t>
  </si>
  <si>
    <t>lisaeelarvega</t>
  </si>
  <si>
    <t>2020 eelarve</t>
  </si>
  <si>
    <t xml:space="preserve">01              </t>
  </si>
  <si>
    <t xml:space="preserve"> ÜLDISED VALITSUSSEKTORI TEENUSED</t>
  </si>
  <si>
    <t xml:space="preserve">01111           </t>
  </si>
  <si>
    <t xml:space="preserve"> Valla- ja linnavolikogu</t>
  </si>
  <si>
    <t xml:space="preserve">    Personalikulud (koos maksudega)</t>
  </si>
  <si>
    <t>69 025</t>
  </si>
  <si>
    <t xml:space="preserve">    Majandamiskulud</t>
  </si>
  <si>
    <t xml:space="preserve">01112           </t>
  </si>
  <si>
    <t xml:space="preserve"> Valla- ja linnavalitsus</t>
  </si>
  <si>
    <t>477 730</t>
  </si>
  <si>
    <t xml:space="preserve">    Muud kulud (riigilõiv, maamaks,saaste)</t>
  </si>
  <si>
    <t>5 000</t>
  </si>
  <si>
    <t xml:space="preserve">01114           </t>
  </si>
  <si>
    <t xml:space="preserve"> Reservfond</t>
  </si>
  <si>
    <t xml:space="preserve">    Personalikulud</t>
  </si>
  <si>
    <t xml:space="preserve">   Majandamiskulud</t>
  </si>
  <si>
    <t>01800</t>
  </si>
  <si>
    <t xml:space="preserve"> Üldiseloomuga ülekanded valitsussektoris</t>
  </si>
  <si>
    <t xml:space="preserve">    Antud toetused(EMOL, TOL, TAS)</t>
  </si>
  <si>
    <t>02</t>
  </si>
  <si>
    <t>RIIGIKAITSE</t>
  </si>
  <si>
    <t>Tsiviilkaitse</t>
  </si>
  <si>
    <t xml:space="preserve">03              </t>
  </si>
  <si>
    <t xml:space="preserve"> AVALIK KORD JA JULGEOLEK</t>
  </si>
  <si>
    <t>Päästeteenused</t>
  </si>
  <si>
    <t xml:space="preserve">04              </t>
  </si>
  <si>
    <t xml:space="preserve"> MAJANDUS</t>
  </si>
  <si>
    <t xml:space="preserve"> Autotransport</t>
  </si>
  <si>
    <t xml:space="preserve">045102          </t>
  </si>
  <si>
    <t xml:space="preserve"> Valla teed , tänavad jm.rajatised (jooksev remont)</t>
  </si>
  <si>
    <t>04520</t>
  </si>
  <si>
    <t>Veetransport</t>
  </si>
  <si>
    <t>04710</t>
  </si>
  <si>
    <t>Kaubandus ja laondus</t>
  </si>
  <si>
    <t xml:space="preserve">    Sihtotstarbelised eraldised</t>
  </si>
  <si>
    <t xml:space="preserve">04740           </t>
  </si>
  <si>
    <t xml:space="preserve"> Planeeringud, projektid ja muu arendustegevus</t>
  </si>
  <si>
    <t>049001</t>
  </si>
  <si>
    <t xml:space="preserve">Majanduse haldus </t>
  </si>
  <si>
    <t>049003</t>
  </si>
  <si>
    <t xml:space="preserve">   Kinnistute, hoonete, ruumide majandamiskulud</t>
  </si>
  <si>
    <t xml:space="preserve">05              </t>
  </si>
  <si>
    <t xml:space="preserve"> KESKKONNAKAITSE</t>
  </si>
  <si>
    <t xml:space="preserve">05100           </t>
  </si>
  <si>
    <t xml:space="preserve"> Jäätmekäitlus (sh prügivedu)</t>
  </si>
  <si>
    <t xml:space="preserve">    Antud  toetused</t>
  </si>
  <si>
    <t xml:space="preserve">    Rajatiste majandamiskulud</t>
  </si>
  <si>
    <t>05101</t>
  </si>
  <si>
    <t>Avalike alade puhastus(teed,tänavad, haljasaalad)</t>
  </si>
  <si>
    <t xml:space="preserve">    Majandamiskulud (rajatised, haljasalad,  heakord)</t>
  </si>
  <si>
    <t xml:space="preserve">06              </t>
  </si>
  <si>
    <t xml:space="preserve"> ELAMU- JA KOMMUNAALMAJANDUS</t>
  </si>
  <si>
    <t xml:space="preserve">06300           </t>
  </si>
  <si>
    <t xml:space="preserve"> Veevarustus</t>
  </si>
  <si>
    <t xml:space="preserve">06400           </t>
  </si>
  <si>
    <t xml:space="preserve"> Tänavavalgustus</t>
  </si>
  <si>
    <t xml:space="preserve">    Majandamiskulud (rajatiste korrashoid)</t>
  </si>
  <si>
    <t xml:space="preserve">066051           </t>
  </si>
  <si>
    <t>Kalmistud</t>
  </si>
  <si>
    <t xml:space="preserve">    Majandamiskulud (sots korterid, hulkuvad loomad)</t>
  </si>
  <si>
    <t>066052</t>
  </si>
  <si>
    <t>Elamumajandus (valla korterid)</t>
  </si>
  <si>
    <t>066053</t>
  </si>
  <si>
    <t>Loomade varjupaik</t>
  </si>
  <si>
    <t>Üldmeditsiiniteenused</t>
  </si>
  <si>
    <t xml:space="preserve">08              </t>
  </si>
  <si>
    <t xml:space="preserve"> VABA AEG, KULTUUR, RELIGIOON</t>
  </si>
  <si>
    <t xml:space="preserve">081021          </t>
  </si>
  <si>
    <t xml:space="preserve"> Kõrveküla Spordihall</t>
  </si>
  <si>
    <t>081023</t>
  </si>
  <si>
    <t xml:space="preserve"> Ülevallalised spordiüritused</t>
  </si>
  <si>
    <t>081024</t>
  </si>
  <si>
    <t xml:space="preserve"> Spordikool +Lähte Spordihall</t>
  </si>
  <si>
    <t>081025</t>
  </si>
  <si>
    <t>081022</t>
  </si>
  <si>
    <t>Laeva Spordihoone</t>
  </si>
  <si>
    <t xml:space="preserve">    Õppevahendid ja kohamaksud OV-dele jm.</t>
  </si>
  <si>
    <t>081026</t>
  </si>
  <si>
    <t>Valla spordijuht</t>
  </si>
  <si>
    <t xml:space="preserve">   Tegevustoetus</t>
  </si>
  <si>
    <t>081027</t>
  </si>
  <si>
    <t>Terviserajad</t>
  </si>
  <si>
    <t>081072</t>
  </si>
  <si>
    <t>Laeva Noortekeskus</t>
  </si>
  <si>
    <t>081073</t>
  </si>
  <si>
    <t>081076</t>
  </si>
  <si>
    <t>081091</t>
  </si>
  <si>
    <t xml:space="preserve"> Ülevallalised kultuuriüritused</t>
  </si>
  <si>
    <t xml:space="preserve">    Antud toetused</t>
  </si>
  <si>
    <t xml:space="preserve">082012          </t>
  </si>
  <si>
    <t>Lähte Ühisraamatukogu</t>
  </si>
  <si>
    <t xml:space="preserve">082013          </t>
  </si>
  <si>
    <t xml:space="preserve">082014          </t>
  </si>
  <si>
    <t xml:space="preserve">082015          </t>
  </si>
  <si>
    <t xml:space="preserve">082016          </t>
  </si>
  <si>
    <t xml:space="preserve">082017          </t>
  </si>
  <si>
    <t xml:space="preserve">    Majandamiskulud (teavikud)</t>
  </si>
  <si>
    <t>082011</t>
  </si>
  <si>
    <t>082018</t>
  </si>
  <si>
    <t>082019</t>
  </si>
  <si>
    <t>08201a</t>
  </si>
  <si>
    <t>08201b</t>
  </si>
  <si>
    <t>082021</t>
  </si>
  <si>
    <t>082023</t>
  </si>
  <si>
    <t>082022</t>
  </si>
  <si>
    <t>082031</t>
  </si>
  <si>
    <t>Jääaja Keskus</t>
  </si>
  <si>
    <t xml:space="preserve">    Antud toetused (SA Saadjärve )</t>
  </si>
  <si>
    <t xml:space="preserve">    Administreerimiskulud kokku sh.    </t>
  </si>
  <si>
    <t>082032</t>
  </si>
  <si>
    <t>Tabivere muuseum</t>
  </si>
  <si>
    <t xml:space="preserve">    Toetused</t>
  </si>
  <si>
    <t xml:space="preserve">08300           </t>
  </si>
  <si>
    <t xml:space="preserve"> Valla ajaleht, veebileht</t>
  </si>
  <si>
    <t xml:space="preserve">08400           </t>
  </si>
  <si>
    <t xml:space="preserve"> Religioon</t>
  </si>
  <si>
    <t>08600</t>
  </si>
  <si>
    <t>Muu vaba aeg, kultuur</t>
  </si>
  <si>
    <t xml:space="preserve">09              </t>
  </si>
  <si>
    <t xml:space="preserve"> HARIDUS</t>
  </si>
  <si>
    <t xml:space="preserve">091101          </t>
  </si>
  <si>
    <t xml:space="preserve">    Antud toetused (Raadi SA-le)</t>
  </si>
  <si>
    <t xml:space="preserve"> </t>
  </si>
  <si>
    <t xml:space="preserve">091102          </t>
  </si>
  <si>
    <t>Laeva Lasteaed</t>
  </si>
  <si>
    <t>091106</t>
  </si>
  <si>
    <t>Raadi Lasteaed Ripsik</t>
  </si>
  <si>
    <t xml:space="preserve">091104          </t>
  </si>
  <si>
    <t>091108</t>
  </si>
  <si>
    <t xml:space="preserve">092121          </t>
  </si>
  <si>
    <t xml:space="preserve">092122          </t>
  </si>
  <si>
    <t>092125</t>
  </si>
  <si>
    <t>092126</t>
  </si>
  <si>
    <t>Laeva Põhikool</t>
  </si>
  <si>
    <t>092127</t>
  </si>
  <si>
    <t>Laeva Põhikool - riik</t>
  </si>
  <si>
    <t>09212c</t>
  </si>
  <si>
    <t>092128</t>
  </si>
  <si>
    <t xml:space="preserve">Tabivere Põhikool                           </t>
  </si>
  <si>
    <t>092129</t>
  </si>
  <si>
    <t>Tabivere Põhikool - riik</t>
  </si>
  <si>
    <t>09212a</t>
  </si>
  <si>
    <t>Maarja Põhikool</t>
  </si>
  <si>
    <t>09212b</t>
  </si>
  <si>
    <t>Maarja Põhikool  - riik</t>
  </si>
  <si>
    <t>092124</t>
  </si>
  <si>
    <t>092131</t>
  </si>
  <si>
    <t xml:space="preserve">092201          </t>
  </si>
  <si>
    <t>09212e</t>
  </si>
  <si>
    <t>09212f</t>
  </si>
  <si>
    <t>095101</t>
  </si>
  <si>
    <t xml:space="preserve"> Muusikakool</t>
  </si>
  <si>
    <t>095102</t>
  </si>
  <si>
    <t xml:space="preserve"> Arvlemised - huvikoolide eest</t>
  </si>
  <si>
    <t>095104</t>
  </si>
  <si>
    <t xml:space="preserve"> Noorte huviharidus ja huvitegevus</t>
  </si>
  <si>
    <t>095103</t>
  </si>
  <si>
    <t>Tabivere Huvikool</t>
  </si>
  <si>
    <t xml:space="preserve">   Toetused</t>
  </si>
  <si>
    <t xml:space="preserve">09600           </t>
  </si>
  <si>
    <t xml:space="preserve"> Koolitransport</t>
  </si>
  <si>
    <t>096011</t>
  </si>
  <si>
    <t>Koolitoit Kõrveküla PK</t>
  </si>
  <si>
    <t xml:space="preserve">    Majandamiskulud (köökide otsekulud)</t>
  </si>
  <si>
    <t>096012</t>
  </si>
  <si>
    <t>Koolitoit Lähte ÜG</t>
  </si>
  <si>
    <t xml:space="preserve">   Majandamiskulud </t>
  </si>
  <si>
    <t>096013</t>
  </si>
  <si>
    <t>Koolitoit Laeva</t>
  </si>
  <si>
    <t xml:space="preserve">    Majandamiskulud </t>
  </si>
  <si>
    <t>096014</t>
  </si>
  <si>
    <t>Koolitoit Tabivere</t>
  </si>
  <si>
    <t>096015</t>
  </si>
  <si>
    <t>Koolitoit Maarja</t>
  </si>
  <si>
    <t>096021</t>
  </si>
  <si>
    <t>096022</t>
  </si>
  <si>
    <t>096023</t>
  </si>
  <si>
    <t>Õpilaskodu Maarja</t>
  </si>
  <si>
    <t xml:space="preserve">10              </t>
  </si>
  <si>
    <t xml:space="preserve"> SOTSIAALNE KAITSE</t>
  </si>
  <si>
    <t xml:space="preserve">10121           </t>
  </si>
  <si>
    <t xml:space="preserve"> Puuetega inimeste toetused kokku sh.</t>
  </si>
  <si>
    <t xml:space="preserve"> Hooldajatoetus</t>
  </si>
  <si>
    <t xml:space="preserve"> Puudega laste hooldajatoetus</t>
  </si>
  <si>
    <t xml:space="preserve"> Invavahendid ja transport (puue)</t>
  </si>
  <si>
    <t xml:space="preserve"> Hapniku (elektri) kompensatsioon</t>
  </si>
  <si>
    <t xml:space="preserve"> Viipekeele tõlgi toetus</t>
  </si>
  <si>
    <t>1012192</t>
  </si>
  <si>
    <t>Tabivere päevakeskus</t>
  </si>
  <si>
    <t xml:space="preserve">    Majandamiskulud  </t>
  </si>
  <si>
    <t>1012191</t>
  </si>
  <si>
    <t>Töötamise toetamine</t>
  </si>
  <si>
    <t xml:space="preserve">10200           </t>
  </si>
  <si>
    <t xml:space="preserve">    Sotsiaalteenused</t>
  </si>
  <si>
    <t>Tabivere hooldekodu</t>
  </si>
  <si>
    <t xml:space="preserve">10201           </t>
  </si>
  <si>
    <t xml:space="preserve"> Muud toetused eakatele kokku sh.</t>
  </si>
  <si>
    <t xml:space="preserve">10300           </t>
  </si>
  <si>
    <t xml:space="preserve"> Matusetoetus</t>
  </si>
  <si>
    <t>Asendus- ja järelhooldus</t>
  </si>
  <si>
    <t xml:space="preserve">10402           </t>
  </si>
  <si>
    <t xml:space="preserve"> Muud pere-ja lastetoetused kokku sh.</t>
  </si>
  <si>
    <t xml:space="preserve">104026          </t>
  </si>
  <si>
    <t xml:space="preserve"> Lapsehoiuteenus (raske ja sügav puue)</t>
  </si>
  <si>
    <t xml:space="preserve">104027          </t>
  </si>
  <si>
    <t xml:space="preserve"> Muud peretoetused (raske maj.olukord)</t>
  </si>
  <si>
    <t xml:space="preserve">10701           </t>
  </si>
  <si>
    <t xml:space="preserve"> Riiklik toimetulekutoetus kokku sh.</t>
  </si>
  <si>
    <t xml:space="preserve">10900           </t>
  </si>
  <si>
    <t xml:space="preserve"> Muu sotsiaalne kaitse kokku sh.</t>
  </si>
  <si>
    <t>Sotsiaalse kaitse haldus kokku sh.</t>
  </si>
  <si>
    <t xml:space="preserve">109002          </t>
  </si>
  <si>
    <t>Muud sotsiaalabitoetused</t>
  </si>
  <si>
    <t xml:space="preserve">109003          </t>
  </si>
  <si>
    <t xml:space="preserve"> Kriisiabi</t>
  </si>
  <si>
    <t>PÕHITEGEVUSE  KULUD KOKKU</t>
  </si>
  <si>
    <t>Põhitegevuse tulem</t>
  </si>
  <si>
    <t>III</t>
  </si>
  <si>
    <t>INVESTEERIMISTEGEVUS</t>
  </si>
  <si>
    <t>Põhivara soetuseks saadav sihtfin.sh</t>
  </si>
  <si>
    <t>Põhivara soetuseks antav sihtfin. sh.</t>
  </si>
  <si>
    <t>Põhivara müük</t>
  </si>
  <si>
    <t>Põhivara soetus, renoveerimine (-)</t>
  </si>
  <si>
    <t>Finatstulud  (+)</t>
  </si>
  <si>
    <t>Finatskulud  (-)</t>
  </si>
  <si>
    <t>INVESTEERIMISTEGEVUS KOKKU</t>
  </si>
  <si>
    <t>EELARVE TULEM (ülej.(+), puuduj. (-))</t>
  </si>
  <si>
    <t>IV</t>
  </si>
  <si>
    <t>FINANTSEERIMISTEGEVUS</t>
  </si>
  <si>
    <t>2585</t>
  </si>
  <si>
    <t>Kohustuste võtmine (+)</t>
  </si>
  <si>
    <t>2586</t>
  </si>
  <si>
    <t>Kohustuste tasumine (-)</t>
  </si>
  <si>
    <t>FINANTSEERIMISTEGEVUS KOKKU</t>
  </si>
  <si>
    <t>V</t>
  </si>
  <si>
    <t>LIKVIIDSETE VARADE MUUTUS:</t>
  </si>
  <si>
    <t>EELARVE TASAKAAL</t>
  </si>
  <si>
    <t xml:space="preserve">Tuuliku 11  (Tabivere lasteaia hoone)      </t>
  </si>
  <si>
    <t>Vooremaa digiklass/HEV projekt</t>
  </si>
  <si>
    <t>LE</t>
  </si>
  <si>
    <t xml:space="preserve"> Eakate hooldekodud, ostetud teenus</t>
  </si>
  <si>
    <t>3521</t>
  </si>
  <si>
    <t>350</t>
  </si>
  <si>
    <t>15</t>
  </si>
  <si>
    <t>50</t>
  </si>
  <si>
    <t>55</t>
  </si>
  <si>
    <t>60</t>
  </si>
  <si>
    <t>45</t>
  </si>
  <si>
    <t>04501</t>
  </si>
  <si>
    <t>41</t>
  </si>
  <si>
    <t>Mittesihtotstarbelised toetused</t>
  </si>
  <si>
    <t>Projektipõhine tegevus</t>
  </si>
  <si>
    <t>65</t>
  </si>
  <si>
    <t>38</t>
  </si>
  <si>
    <t>081074</t>
  </si>
  <si>
    <t xml:space="preserve"> Hariduskulud teistele omavalitsustele</t>
  </si>
  <si>
    <t>Lähte Ühisgümnaasium - õpetajad riik</t>
  </si>
  <si>
    <t xml:space="preserve"> Lähte Ühisgümnaasium gümn.osa  õpetajad (riik)</t>
  </si>
  <si>
    <t xml:space="preserve"> Lähte Ühisgümnaasium (vald)</t>
  </si>
  <si>
    <t xml:space="preserve"> Lähte Ühisgümnaasium -  juhid </t>
  </si>
  <si>
    <t>Lähte Ühisgünaasium - õpilaskodu</t>
  </si>
  <si>
    <t>Õpilaskodu kulud - teistele omavalitsustele</t>
  </si>
  <si>
    <t>07</t>
  </si>
  <si>
    <t xml:space="preserve"> Arvlemine - spordiklubid</t>
  </si>
  <si>
    <t xml:space="preserve">   Rajatiste majandamiskulud</t>
  </si>
  <si>
    <t xml:space="preserve"> Äksi Raamatukogu</t>
  </si>
  <si>
    <t xml:space="preserve"> Tammistu Raamatukogu</t>
  </si>
  <si>
    <t xml:space="preserve"> Vedu Raamatukogu</t>
  </si>
  <si>
    <t xml:space="preserve"> Kõrveküla Raamatukogu vald (Härma)</t>
  </si>
  <si>
    <t xml:space="preserve"> Kõrveküla Raamatukogu (maakonna rmtk.)</t>
  </si>
  <si>
    <t>Laeva Raamatukogu</t>
  </si>
  <si>
    <t xml:space="preserve">Elistvere Raamatukogu                           </t>
  </si>
  <si>
    <t xml:space="preserve">Tabivere Raamatukogu                             </t>
  </si>
  <si>
    <t xml:space="preserve">Maarja Raamatukogu                          </t>
  </si>
  <si>
    <t>Piirissaare Raamatukogu</t>
  </si>
  <si>
    <t>Laeva Kultuurimaja</t>
  </si>
  <si>
    <t xml:space="preserve">Maarja-Magdaleena Rahvamaja                             </t>
  </si>
  <si>
    <t>Tabivere Rahvamaja</t>
  </si>
  <si>
    <t xml:space="preserve"> Kõrveküla Lasteaed koos Raadi LH-ga</t>
  </si>
  <si>
    <t xml:space="preserve"> Lähte Lasteaed</t>
  </si>
  <si>
    <t xml:space="preserve"> Arvlemised, lasteaia kohamaks teised omavalitsused </t>
  </si>
  <si>
    <t>Tabivere Lasteaed</t>
  </si>
  <si>
    <t xml:space="preserve"> Kõrveküla Põkikool - riik </t>
  </si>
  <si>
    <t xml:space="preserve"> Kõrveküla Põhikool - vald</t>
  </si>
  <si>
    <t xml:space="preserve"> Kõrveküla Põhikool - juhid </t>
  </si>
  <si>
    <t xml:space="preserve">   Personalikulud (koos maksudega)</t>
  </si>
  <si>
    <t xml:space="preserve">   Küttepuude toetus </t>
  </si>
  <si>
    <t xml:space="preserve">   Sünnitoetus</t>
  </si>
  <si>
    <t xml:space="preserve">   Ranitsa- ja koolitoetus</t>
  </si>
  <si>
    <t xml:space="preserve">   Lasteaia õppemaksu soodustus</t>
  </si>
  <si>
    <t xml:space="preserve">   Sõidusoodustused</t>
  </si>
  <si>
    <t xml:space="preserve">   Koolitoidu soodustus (teised OV d)</t>
  </si>
  <si>
    <t xml:space="preserve">   Toimetulekutoetus ja täiendavad sots.toetused</t>
  </si>
  <si>
    <t xml:space="preserve">   Sotsiaaltoetuste ja -teenuste haldamise kulud</t>
  </si>
  <si>
    <t>Tabivere Noortekeskus</t>
  </si>
  <si>
    <t>Maarja-Magdaleena Noortekeskus</t>
  </si>
  <si>
    <t>Lähte Noortekeskus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</si>
</sst>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0"/>
      <name val="Arial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  <charset val="186"/>
    </font>
    <font>
      <b/>
      <sz val="8"/>
      <name val="Tahoma"/>
      <family val="2"/>
      <charset val="186"/>
    </font>
    <font>
      <sz val="10"/>
      <name val="Arial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ahoma"/>
      <family val="2"/>
      <charset val="186"/>
    </font>
    <font>
      <b/>
      <sz val="9"/>
      <name val="Tahoma"/>
      <family val="2"/>
      <charset val="186"/>
    </font>
    <font>
      <i/>
      <sz val="9"/>
      <name val="Tahoma"/>
      <family val="2"/>
      <charset val="186"/>
    </font>
    <font>
      <b/>
      <sz val="9"/>
      <name val="Times New Roman"/>
      <family val="1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rgb="FFFF0000"/>
      <name val="Tahoma"/>
      <family val="2"/>
      <charset val="186"/>
    </font>
    <font>
      <b/>
      <sz val="9"/>
      <color rgb="FFFF0000"/>
      <name val="Tahoma"/>
      <family val="2"/>
      <charset val="186"/>
    </font>
    <font>
      <sz val="9"/>
      <color rgb="FFFF0000"/>
      <name val="Tahoma"/>
      <family val="2"/>
      <charset val="186"/>
    </font>
    <font>
      <sz val="9"/>
      <color rgb="FFFF0000"/>
      <name val="Times New Roman"/>
      <family val="1"/>
      <charset val="186"/>
    </font>
    <font>
      <i/>
      <sz val="9"/>
      <color rgb="FFFF0000"/>
      <name val="Tahoma"/>
      <family val="2"/>
      <charset val="186"/>
    </font>
    <font>
      <sz val="8"/>
      <color rgb="FFFF0000"/>
      <name val="Tahoma"/>
      <family val="2"/>
      <charset val="186"/>
    </font>
    <font>
      <sz val="8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color rgb="FFC00000"/>
      <name val="Tahoma"/>
      <family val="2"/>
      <charset val="186"/>
    </font>
    <font>
      <sz val="8"/>
      <color rgb="FFFF000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rgb="FFFF0000"/>
      <name val="Times New Roman"/>
      <family val="1"/>
      <charset val="186"/>
    </font>
    <font>
      <sz val="10"/>
      <color rgb="FFFF0000"/>
      <name val="Tahoma"/>
      <family val="2"/>
      <charset val="186"/>
    </font>
    <font>
      <b/>
      <sz val="10"/>
      <color rgb="FFFF0000"/>
      <name val="Tahoma"/>
      <family val="2"/>
      <charset val="186"/>
    </font>
    <font>
      <b/>
      <i/>
      <sz val="10"/>
      <name val="Tahoma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C00000"/>
      <name val="Tahoma"/>
      <family val="2"/>
      <charset val="186"/>
    </font>
    <font>
      <sz val="9"/>
      <color rgb="FFC00000"/>
      <name val="Times New Roman"/>
      <family val="1"/>
      <charset val="186"/>
    </font>
    <font>
      <sz val="10"/>
      <name val="Arial"/>
    </font>
    <font>
      <sz val="8"/>
      <name val="Arial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8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8" fillId="0" borderId="12" applyNumberFormat="0" applyFill="0" applyAlignment="0" applyProtection="0"/>
    <xf numFmtId="0" fontId="17" fillId="0" borderId="0"/>
    <xf numFmtId="0" fontId="5" fillId="0" borderId="0"/>
    <xf numFmtId="0" fontId="5" fillId="0" borderId="0"/>
    <xf numFmtId="9" fontId="40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0" xfId="0" applyFont="1" applyFill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4" fontId="10" fillId="0" borderId="0" xfId="0" applyNumberFormat="1" applyFont="1"/>
    <xf numFmtId="0" fontId="8" fillId="0" borderId="0" xfId="0" applyFont="1"/>
    <xf numFmtId="0" fontId="20" fillId="0" borderId="0" xfId="0" applyFont="1"/>
    <xf numFmtId="0" fontId="11" fillId="0" borderId="0" xfId="0" applyFont="1"/>
    <xf numFmtId="0" fontId="12" fillId="0" borderId="0" xfId="0" applyFont="1"/>
    <xf numFmtId="0" fontId="2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11" fillId="0" borderId="0" xfId="0" applyFont="1" applyAlignment="1">
      <alignment horizontal="left"/>
    </xf>
    <xf numFmtId="4" fontId="11" fillId="0" borderId="0" xfId="0" applyNumberFormat="1" applyFont="1"/>
    <xf numFmtId="4" fontId="21" fillId="0" borderId="0" xfId="0" applyNumberFormat="1" applyFont="1"/>
    <xf numFmtId="0" fontId="10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9" fontId="11" fillId="0" borderId="0" xfId="0" applyNumberFormat="1" applyFont="1"/>
    <xf numFmtId="0" fontId="13" fillId="0" borderId="0" xfId="0" applyFont="1" applyAlignment="1">
      <alignment horizontal="center"/>
    </xf>
    <xf numFmtId="0" fontId="23" fillId="0" borderId="0" xfId="0" applyFont="1"/>
    <xf numFmtId="0" fontId="12" fillId="3" borderId="0" xfId="0" applyFont="1" applyFill="1"/>
    <xf numFmtId="4" fontId="13" fillId="0" borderId="0" xfId="0" applyNumberFormat="1" applyFont="1"/>
    <xf numFmtId="3" fontId="11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25" fillId="0" borderId="0" xfId="0" applyFont="1"/>
    <xf numFmtId="0" fontId="27" fillId="0" borderId="0" xfId="0" applyFont="1"/>
    <xf numFmtId="0" fontId="30" fillId="0" borderId="0" xfId="0" applyFont="1"/>
    <xf numFmtId="0" fontId="15" fillId="0" borderId="0" xfId="0" applyFont="1"/>
    <xf numFmtId="0" fontId="35" fillId="0" borderId="0" xfId="0" applyFont="1"/>
    <xf numFmtId="0" fontId="16" fillId="0" borderId="1" xfId="0" applyFont="1" applyFill="1" applyBorder="1"/>
    <xf numFmtId="3" fontId="16" fillId="0" borderId="1" xfId="0" applyNumberFormat="1" applyFont="1" applyFill="1" applyBorder="1"/>
    <xf numFmtId="3" fontId="15" fillId="0" borderId="13" xfId="0" applyNumberFormat="1" applyFont="1" applyFill="1" applyBorder="1"/>
    <xf numFmtId="0" fontId="11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/>
    <xf numFmtId="3" fontId="15" fillId="0" borderId="1" xfId="0" applyNumberFormat="1" applyFont="1" applyFill="1" applyBorder="1"/>
    <xf numFmtId="3" fontId="15" fillId="0" borderId="2" xfId="0" applyNumberFormat="1" applyFont="1" applyFill="1" applyBorder="1"/>
    <xf numFmtId="3" fontId="32" fillId="0" borderId="1" xfId="0" applyNumberFormat="1" applyFont="1" applyFill="1" applyBorder="1"/>
    <xf numFmtId="0" fontId="24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3" fontId="16" fillId="0" borderId="0" xfId="0" applyNumberFormat="1" applyFont="1" applyFill="1" applyBorder="1"/>
    <xf numFmtId="3" fontId="16" fillId="0" borderId="10" xfId="0" applyNumberFormat="1" applyFont="1" applyFill="1" applyBorder="1"/>
    <xf numFmtId="0" fontId="5" fillId="0" borderId="0" xfId="0" applyFont="1" applyFill="1"/>
    <xf numFmtId="0" fontId="11" fillId="0" borderId="0" xfId="0" applyFont="1" applyFill="1" applyAlignment="1">
      <alignment horizontal="left"/>
    </xf>
    <xf numFmtId="3" fontId="15" fillId="0" borderId="0" xfId="0" applyNumberFormat="1" applyFont="1" applyFill="1"/>
    <xf numFmtId="3" fontId="33" fillId="0" borderId="0" xfId="0" applyNumberFormat="1" applyFont="1" applyFill="1"/>
    <xf numFmtId="4" fontId="11" fillId="0" borderId="0" xfId="0" applyNumberFormat="1" applyFont="1" applyFill="1"/>
    <xf numFmtId="0" fontId="16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21" fillId="0" borderId="0" xfId="0" applyFont="1" applyFill="1"/>
    <xf numFmtId="3" fontId="15" fillId="0" borderId="18" xfId="0" applyNumberFormat="1" applyFont="1" applyFill="1" applyBorder="1"/>
    <xf numFmtId="3" fontId="16" fillId="0" borderId="18" xfId="0" applyNumberFormat="1" applyFont="1" applyFill="1" applyBorder="1"/>
    <xf numFmtId="0" fontId="8" fillId="0" borderId="0" xfId="0" applyFont="1" applyBorder="1"/>
    <xf numFmtId="0" fontId="22" fillId="0" borderId="0" xfId="0" applyFont="1" applyBorder="1"/>
    <xf numFmtId="0" fontId="3" fillId="0" borderId="0" xfId="0" applyFont="1" applyBorder="1"/>
    <xf numFmtId="4" fontId="8" fillId="0" borderId="0" xfId="0" applyNumberFormat="1" applyFont="1" applyBorder="1"/>
    <xf numFmtId="9" fontId="8" fillId="0" borderId="0" xfId="5" applyFont="1" applyBorder="1"/>
    <xf numFmtId="0" fontId="3" fillId="0" borderId="0" xfId="0" applyFont="1" applyBorder="1" applyAlignment="1">
      <alignment horizontal="left"/>
    </xf>
    <xf numFmtId="0" fontId="8" fillId="3" borderId="0" xfId="0" applyFont="1" applyFill="1" applyBorder="1"/>
    <xf numFmtId="0" fontId="3" fillId="3" borderId="0" xfId="0" applyFont="1" applyFill="1" applyBorder="1" applyAlignment="1">
      <alignment horizontal="left"/>
    </xf>
    <xf numFmtId="0" fontId="0" fillId="0" borderId="0" xfId="0" applyBorder="1"/>
    <xf numFmtId="0" fontId="31" fillId="0" borderId="0" xfId="0" applyFont="1" applyBorder="1"/>
    <xf numFmtId="0" fontId="28" fillId="0" borderId="0" xfId="0" applyFont="1" applyBorder="1"/>
    <xf numFmtId="0" fontId="8" fillId="0" borderId="0" xfId="0" applyFont="1" applyFill="1" applyBorder="1"/>
    <xf numFmtId="0" fontId="39" fillId="0" borderId="0" xfId="0" applyFont="1" applyBorder="1"/>
    <xf numFmtId="0" fontId="10" fillId="0" borderId="0" xfId="0" applyFont="1" applyBorder="1"/>
    <xf numFmtId="0" fontId="26" fillId="0" borderId="0" xfId="0" applyFont="1" applyBorder="1"/>
    <xf numFmtId="0" fontId="4" fillId="0" borderId="0" xfId="0" applyFont="1" applyBorder="1"/>
    <xf numFmtId="9" fontId="8" fillId="0" borderId="0" xfId="0" applyNumberFormat="1" applyFont="1" applyBorder="1"/>
    <xf numFmtId="0" fontId="8" fillId="6" borderId="0" xfId="0" applyFont="1" applyFill="1" applyBorder="1"/>
    <xf numFmtId="4" fontId="21" fillId="0" borderId="0" xfId="0" applyNumberFormat="1" applyFont="1" applyBorder="1"/>
    <xf numFmtId="4" fontId="11" fillId="0" borderId="0" xfId="0" applyNumberFormat="1" applyFont="1" applyBorder="1"/>
    <xf numFmtId="0" fontId="36" fillId="0" borderId="0" xfId="0" applyFont="1" applyFill="1" applyBorder="1"/>
    <xf numFmtId="0" fontId="14" fillId="0" borderId="0" xfId="0" applyFont="1" applyBorder="1"/>
    <xf numFmtId="0" fontId="37" fillId="0" borderId="0" xfId="0" applyFont="1" applyFill="1" applyBorder="1"/>
    <xf numFmtId="0" fontId="10" fillId="3" borderId="0" xfId="0" applyFont="1" applyFill="1" applyBorder="1"/>
    <xf numFmtId="3" fontId="8" fillId="0" borderId="0" xfId="0" applyNumberFormat="1" applyFont="1" applyBorder="1"/>
    <xf numFmtId="0" fontId="8" fillId="0" borderId="0" xfId="0" applyFont="1" applyFill="1"/>
    <xf numFmtId="3" fontId="16" fillId="0" borderId="2" xfId="0" applyNumberFormat="1" applyFont="1" applyFill="1" applyBorder="1"/>
    <xf numFmtId="3" fontId="16" fillId="0" borderId="1" xfId="0" applyNumberFormat="1" applyFont="1" applyFill="1" applyBorder="1" applyAlignment="1">
      <alignment horizontal="right"/>
    </xf>
    <xf numFmtId="3" fontId="15" fillId="0" borderId="16" xfId="0" applyNumberFormat="1" applyFont="1" applyFill="1" applyBorder="1"/>
    <xf numFmtId="3" fontId="16" fillId="0" borderId="14" xfId="0" applyNumberFormat="1" applyFont="1" applyFill="1" applyBorder="1"/>
    <xf numFmtId="3" fontId="15" fillId="0" borderId="20" xfId="0" applyNumberFormat="1" applyFont="1" applyFill="1" applyBorder="1"/>
    <xf numFmtId="3" fontId="15" fillId="0" borderId="17" xfId="0" applyNumberFormat="1" applyFont="1" applyFill="1" applyBorder="1" applyAlignment="1">
      <alignment wrapText="1"/>
    </xf>
    <xf numFmtId="3" fontId="15" fillId="0" borderId="17" xfId="0" applyNumberFormat="1" applyFont="1" applyFill="1" applyBorder="1"/>
    <xf numFmtId="3" fontId="16" fillId="0" borderId="15" xfId="0" applyNumberFormat="1" applyFont="1" applyFill="1" applyBorder="1"/>
    <xf numFmtId="3" fontId="15" fillId="0" borderId="21" xfId="0" applyNumberFormat="1" applyFont="1" applyFill="1" applyBorder="1"/>
    <xf numFmtId="3" fontId="16" fillId="0" borderId="2" xfId="0" applyNumberFormat="1" applyFont="1" applyFill="1" applyBorder="1" applyAlignment="1">
      <alignment horizontal="right"/>
    </xf>
    <xf numFmtId="3" fontId="16" fillId="0" borderId="13" xfId="0" applyNumberFormat="1" applyFont="1" applyFill="1" applyBorder="1" applyAlignment="1">
      <alignment horizontal="right"/>
    </xf>
    <xf numFmtId="3" fontId="16" fillId="0" borderId="13" xfId="0" applyNumberFormat="1" applyFont="1" applyFill="1" applyBorder="1"/>
    <xf numFmtId="3" fontId="15" fillId="0" borderId="22" xfId="0" applyNumberFormat="1" applyFont="1" applyFill="1" applyBorder="1"/>
    <xf numFmtId="3" fontId="16" fillId="0" borderId="4" xfId="0" applyNumberFormat="1" applyFont="1" applyFill="1" applyBorder="1"/>
    <xf numFmtId="3" fontId="16" fillId="0" borderId="6" xfId="0" applyNumberFormat="1" applyFont="1" applyFill="1" applyBorder="1"/>
    <xf numFmtId="3" fontId="16" fillId="0" borderId="7" xfId="0" applyNumberFormat="1" applyFont="1" applyFill="1" applyBorder="1"/>
    <xf numFmtId="3" fontId="15" fillId="0" borderId="10" xfId="0" applyNumberFormat="1" applyFont="1" applyFill="1" applyBorder="1"/>
    <xf numFmtId="3" fontId="15" fillId="0" borderId="5" xfId="0" applyNumberFormat="1" applyFont="1" applyFill="1" applyBorder="1"/>
    <xf numFmtId="3" fontId="32" fillId="0" borderId="13" xfId="0" applyNumberFormat="1" applyFont="1" applyFill="1" applyBorder="1"/>
    <xf numFmtId="3" fontId="15" fillId="0" borderId="19" xfId="0" applyNumberFormat="1" applyFont="1" applyFill="1" applyBorder="1"/>
    <xf numFmtId="3" fontId="3" fillId="0" borderId="0" xfId="0" applyNumberFormat="1" applyFont="1" applyFill="1"/>
    <xf numFmtId="3" fontId="34" fillId="0" borderId="1" xfId="0" applyNumberFormat="1" applyFont="1" applyFill="1" applyBorder="1" applyAlignment="1">
      <alignment horizontal="right"/>
    </xf>
    <xf numFmtId="3" fontId="19" fillId="0" borderId="0" xfId="0" applyNumberFormat="1" applyFont="1" applyFill="1"/>
    <xf numFmtId="0" fontId="15" fillId="0" borderId="1" xfId="0" applyFont="1" applyFill="1" applyBorder="1"/>
    <xf numFmtId="0" fontId="3" fillId="0" borderId="0" xfId="0" applyFont="1" applyFill="1"/>
    <xf numFmtId="3" fontId="15" fillId="0" borderId="0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/>
    <xf numFmtId="3" fontId="3" fillId="0" borderId="0" xfId="0" applyNumberFormat="1" applyFont="1" applyFill="1" applyBorder="1"/>
    <xf numFmtId="3" fontId="19" fillId="0" borderId="0" xfId="0" applyNumberFormat="1" applyFont="1" applyFill="1" applyBorder="1"/>
    <xf numFmtId="49" fontId="36" fillId="0" borderId="0" xfId="0" applyNumberFormat="1" applyFont="1" applyFill="1" applyAlignment="1">
      <alignment horizontal="left"/>
    </xf>
    <xf numFmtId="0" fontId="37" fillId="0" borderId="0" xfId="0" applyFont="1" applyFill="1"/>
    <xf numFmtId="3" fontId="37" fillId="0" borderId="0" xfId="0" applyNumberFormat="1" applyFont="1"/>
    <xf numFmtId="3" fontId="36" fillId="0" borderId="0" xfId="0" applyNumberFormat="1" applyFont="1"/>
    <xf numFmtId="3" fontId="36" fillId="0" borderId="0" xfId="0" applyNumberFormat="1" applyFont="1" applyFill="1"/>
    <xf numFmtId="49" fontId="37" fillId="0" borderId="0" xfId="0" applyNumberFormat="1" applyFont="1" applyFill="1" applyAlignment="1">
      <alignment horizontal="left"/>
    </xf>
    <xf numFmtId="4" fontId="37" fillId="0" borderId="0" xfId="0" applyNumberFormat="1" applyFont="1" applyFill="1" applyAlignment="1">
      <alignment horizontal="center"/>
    </xf>
    <xf numFmtId="3" fontId="37" fillId="2" borderId="0" xfId="0" applyNumberFormat="1" applyFont="1" applyFill="1" applyAlignment="1">
      <alignment horizontal="center"/>
    </xf>
    <xf numFmtId="49" fontId="36" fillId="0" borderId="6" xfId="0" applyNumberFormat="1" applyFont="1" applyFill="1" applyBorder="1" applyAlignment="1">
      <alignment horizontal="left"/>
    </xf>
    <xf numFmtId="0" fontId="36" fillId="0" borderId="7" xfId="0" applyFont="1" applyFill="1" applyBorder="1"/>
    <xf numFmtId="3" fontId="36" fillId="0" borderId="7" xfId="0" applyNumberFormat="1" applyFont="1" applyBorder="1" applyAlignment="1">
      <alignment horizontal="center"/>
    </xf>
    <xf numFmtId="3" fontId="36" fillId="0" borderId="7" xfId="0" applyNumberFormat="1" applyFont="1" applyBorder="1"/>
    <xf numFmtId="3" fontId="36" fillId="0" borderId="7" xfId="0" applyNumberFormat="1" applyFont="1" applyBorder="1" applyAlignment="1">
      <alignment wrapText="1"/>
    </xf>
    <xf numFmtId="3" fontId="36" fillId="0" borderId="6" xfId="0" applyNumberFormat="1" applyFont="1" applyFill="1" applyBorder="1"/>
    <xf numFmtId="49" fontId="36" fillId="0" borderId="10" xfId="0" applyNumberFormat="1" applyFont="1" applyFill="1" applyBorder="1" applyAlignment="1">
      <alignment horizontal="left"/>
    </xf>
    <xf numFmtId="0" fontId="36" fillId="0" borderId="5" xfId="0" applyFont="1" applyFill="1" applyBorder="1" applyAlignment="1">
      <alignment horizontal="center"/>
    </xf>
    <xf numFmtId="3" fontId="37" fillId="0" borderId="5" xfId="0" applyNumberFormat="1" applyFont="1" applyBorder="1" applyAlignment="1">
      <alignment horizontal="center" wrapText="1"/>
    </xf>
    <xf numFmtId="3" fontId="36" fillId="0" borderId="5" xfId="0" applyNumberFormat="1" applyFont="1" applyBorder="1" applyAlignment="1">
      <alignment horizontal="center" wrapText="1"/>
    </xf>
    <xf numFmtId="3" fontId="37" fillId="0" borderId="10" xfId="0" applyNumberFormat="1" applyFont="1" applyFill="1" applyBorder="1"/>
    <xf numFmtId="49" fontId="37" fillId="0" borderId="6" xfId="0" applyNumberFormat="1" applyFont="1" applyFill="1" applyBorder="1" applyAlignment="1">
      <alignment horizontal="left"/>
    </xf>
    <xf numFmtId="0" fontId="37" fillId="0" borderId="1" xfId="0" applyFont="1" applyFill="1" applyBorder="1" applyAlignment="1">
      <alignment horizontal="left"/>
    </xf>
    <xf numFmtId="0" fontId="37" fillId="0" borderId="1" xfId="0" applyFont="1" applyFill="1" applyBorder="1"/>
    <xf numFmtId="3" fontId="37" fillId="5" borderId="2" xfId="0" applyNumberFormat="1" applyFont="1" applyFill="1" applyBorder="1"/>
    <xf numFmtId="3" fontId="37" fillId="0" borderId="2" xfId="0" applyNumberFormat="1" applyFont="1" applyFill="1" applyBorder="1" applyAlignment="1">
      <alignment horizontal="right"/>
    </xf>
    <xf numFmtId="49" fontId="37" fillId="0" borderId="1" xfId="0" applyNumberFormat="1" applyFont="1" applyFill="1" applyBorder="1" applyAlignment="1">
      <alignment horizontal="left"/>
    </xf>
    <xf numFmtId="3" fontId="37" fillId="5" borderId="1" xfId="0" applyNumberFormat="1" applyFont="1" applyFill="1" applyBorder="1"/>
    <xf numFmtId="3" fontId="37" fillId="0" borderId="1" xfId="0" applyNumberFormat="1" applyFont="1" applyFill="1" applyBorder="1"/>
    <xf numFmtId="49" fontId="37" fillId="0" borderId="10" xfId="0" applyNumberFormat="1" applyFont="1" applyFill="1" applyBorder="1" applyAlignment="1">
      <alignment horizontal="left"/>
    </xf>
    <xf numFmtId="3" fontId="37" fillId="5" borderId="2" xfId="0" applyNumberFormat="1" applyFont="1" applyFill="1" applyBorder="1" applyAlignment="1">
      <alignment horizontal="right"/>
    </xf>
    <xf numFmtId="3" fontId="37" fillId="2" borderId="2" xfId="0" applyNumberFormat="1" applyFont="1" applyFill="1" applyBorder="1"/>
    <xf numFmtId="3" fontId="37" fillId="0" borderId="2" xfId="0" applyNumberFormat="1" applyFont="1" applyFill="1" applyBorder="1"/>
    <xf numFmtId="3" fontId="37" fillId="0" borderId="1" xfId="0" applyNumberFormat="1" applyFont="1" applyBorder="1"/>
    <xf numFmtId="49" fontId="36" fillId="0" borderId="1" xfId="0" applyNumberFormat="1" applyFont="1" applyFill="1" applyBorder="1" applyAlignment="1">
      <alignment horizontal="left"/>
    </xf>
    <xf numFmtId="0" fontId="36" fillId="0" borderId="1" xfId="0" applyFont="1" applyFill="1" applyBorder="1" applyAlignment="1">
      <alignment horizontal="left"/>
    </xf>
    <xf numFmtId="0" fontId="36" fillId="0" borderId="1" xfId="0" applyFont="1" applyFill="1" applyBorder="1"/>
    <xf numFmtId="3" fontId="36" fillId="0" borderId="1" xfId="0" applyNumberFormat="1" applyFont="1" applyBorder="1"/>
    <xf numFmtId="3" fontId="36" fillId="0" borderId="1" xfId="0" applyNumberFormat="1" applyFont="1" applyFill="1" applyBorder="1"/>
    <xf numFmtId="3" fontId="36" fillId="0" borderId="2" xfId="0" applyNumberFormat="1" applyFont="1" applyBorder="1"/>
    <xf numFmtId="3" fontId="36" fillId="0" borderId="2" xfId="0" applyNumberFormat="1" applyFont="1" applyFill="1" applyBorder="1"/>
    <xf numFmtId="0" fontId="36" fillId="0" borderId="0" xfId="0" applyFont="1" applyFill="1" applyAlignment="1">
      <alignment horizontal="right"/>
    </xf>
    <xf numFmtId="0" fontId="36" fillId="0" borderId="0" xfId="0" applyFont="1" applyFill="1"/>
    <xf numFmtId="3" fontId="36" fillId="0" borderId="7" xfId="0" applyNumberFormat="1" applyFont="1" applyBorder="1" applyAlignment="1">
      <alignment horizontal="right"/>
    </xf>
    <xf numFmtId="3" fontId="36" fillId="0" borderId="7" xfId="0" applyNumberFormat="1" applyFont="1" applyFill="1" applyBorder="1"/>
    <xf numFmtId="0" fontId="36" fillId="0" borderId="2" xfId="0" applyFont="1" applyFill="1" applyBorder="1" applyAlignment="1">
      <alignment horizontal="center"/>
    </xf>
    <xf numFmtId="3" fontId="36" fillId="0" borderId="6" xfId="0" applyNumberFormat="1" applyFont="1" applyFill="1" applyBorder="1" applyAlignment="1">
      <alignment horizontal="right"/>
    </xf>
    <xf numFmtId="3" fontId="37" fillId="5" borderId="1" xfId="0" applyNumberFormat="1" applyFont="1" applyFill="1" applyBorder="1" applyAlignment="1">
      <alignment horizontal="right"/>
    </xf>
    <xf numFmtId="3" fontId="37" fillId="0" borderId="1" xfId="0" applyNumberFormat="1" applyFont="1" applyFill="1" applyBorder="1" applyAlignment="1">
      <alignment horizontal="right"/>
    </xf>
    <xf numFmtId="3" fontId="37" fillId="4" borderId="2" xfId="0" applyNumberFormat="1" applyFont="1" applyFill="1" applyBorder="1" applyAlignment="1">
      <alignment horizontal="right"/>
    </xf>
    <xf numFmtId="3" fontId="37" fillId="4" borderId="2" xfId="0" applyNumberFormat="1" applyFont="1" applyFill="1" applyBorder="1"/>
    <xf numFmtId="3" fontId="37" fillId="4" borderId="1" xfId="0" applyNumberFormat="1" applyFont="1" applyFill="1" applyBorder="1" applyAlignment="1">
      <alignment horizontal="right"/>
    </xf>
    <xf numFmtId="3" fontId="37" fillId="4" borderId="1" xfId="0" applyNumberFormat="1" applyFont="1" applyFill="1" applyBorder="1"/>
    <xf numFmtId="49" fontId="37" fillId="0" borderId="1" xfId="0" quotePrefix="1" applyNumberFormat="1" applyFont="1" applyFill="1" applyBorder="1" applyAlignment="1">
      <alignment horizontal="left"/>
    </xf>
    <xf numFmtId="3" fontId="37" fillId="4" borderId="0" xfId="0" applyNumberFormat="1" applyFont="1" applyFill="1"/>
    <xf numFmtId="3" fontId="37" fillId="0" borderId="0" xfId="0" applyNumberFormat="1" applyFont="1" applyFill="1"/>
    <xf numFmtId="3" fontId="36" fillId="3" borderId="0" xfId="0" applyNumberFormat="1" applyFont="1" applyFill="1"/>
    <xf numFmtId="3" fontId="36" fillId="3" borderId="1" xfId="0" applyNumberFormat="1" applyFont="1" applyFill="1" applyBorder="1"/>
    <xf numFmtId="0" fontId="36" fillId="0" borderId="2" xfId="0" applyFont="1" applyFill="1" applyBorder="1"/>
    <xf numFmtId="49" fontId="37" fillId="0" borderId="0" xfId="0" applyNumberFormat="1" applyFont="1" applyFill="1" applyBorder="1" applyAlignment="1">
      <alignment horizontal="left"/>
    </xf>
    <xf numFmtId="0" fontId="37" fillId="0" borderId="2" xfId="0" applyFont="1" applyFill="1" applyBorder="1"/>
    <xf numFmtId="0" fontId="29" fillId="0" borderId="0" xfId="0" applyFont="1" applyFill="1"/>
    <xf numFmtId="3" fontId="37" fillId="4" borderId="6" xfId="0" applyNumberFormat="1" applyFont="1" applyFill="1" applyBorder="1"/>
    <xf numFmtId="3" fontId="37" fillId="4" borderId="10" xfId="0" applyNumberFormat="1" applyFont="1" applyFill="1" applyBorder="1"/>
    <xf numFmtId="3" fontId="37" fillId="0" borderId="0" xfId="0" applyNumberFormat="1" applyFont="1" applyFill="1" applyBorder="1"/>
    <xf numFmtId="0" fontId="37" fillId="0" borderId="10" xfId="0" applyFont="1" applyFill="1" applyBorder="1"/>
    <xf numFmtId="0" fontId="37" fillId="0" borderId="6" xfId="0" applyFont="1" applyFill="1" applyBorder="1"/>
    <xf numFmtId="3" fontId="37" fillId="0" borderId="6" xfId="0" applyNumberFormat="1" applyFont="1" applyFill="1" applyBorder="1"/>
    <xf numFmtId="0" fontId="36" fillId="0" borderId="10" xfId="0" applyFont="1" applyFill="1" applyBorder="1"/>
    <xf numFmtId="3" fontId="36" fillId="0" borderId="10" xfId="0" applyNumberFormat="1" applyFont="1" applyBorder="1"/>
    <xf numFmtId="3" fontId="36" fillId="0" borderId="10" xfId="0" applyNumberFormat="1" applyFont="1" applyFill="1" applyBorder="1"/>
    <xf numFmtId="0" fontId="36" fillId="0" borderId="13" xfId="0" applyFont="1" applyFill="1" applyBorder="1"/>
    <xf numFmtId="3" fontId="36" fillId="0" borderId="13" xfId="0" applyNumberFormat="1" applyFont="1" applyBorder="1"/>
    <xf numFmtId="3" fontId="36" fillId="0" borderId="4" xfId="0" applyNumberFormat="1" applyFont="1" applyBorder="1"/>
    <xf numFmtId="3" fontId="36" fillId="3" borderId="2" xfId="0" applyNumberFormat="1" applyFont="1" applyFill="1" applyBorder="1"/>
    <xf numFmtId="4" fontId="37" fillId="0" borderId="0" xfId="0" applyNumberFormat="1" applyFont="1" applyFill="1" applyAlignment="1">
      <alignment horizontal="left"/>
    </xf>
    <xf numFmtId="3" fontId="37" fillId="2" borderId="0" xfId="0" applyNumberFormat="1" applyFont="1" applyFill="1" applyAlignment="1">
      <alignment horizontal="left"/>
    </xf>
    <xf numFmtId="4" fontId="37" fillId="0" borderId="1" xfId="0" applyNumberFormat="1" applyFont="1" applyFill="1" applyBorder="1" applyAlignment="1">
      <alignment horizontal="left"/>
    </xf>
    <xf numFmtId="3" fontId="37" fillId="2" borderId="1" xfId="0" applyNumberFormat="1" applyFont="1" applyFill="1" applyBorder="1" applyAlignment="1">
      <alignment horizontal="right"/>
    </xf>
    <xf numFmtId="49" fontId="42" fillId="0" borderId="0" xfId="0" applyNumberFormat="1" applyFont="1" applyFill="1" applyAlignment="1">
      <alignment horizontal="left"/>
    </xf>
    <xf numFmtId="0" fontId="42" fillId="0" borderId="0" xfId="0" applyFont="1" applyFill="1" applyAlignment="1">
      <alignment horizontal="left"/>
    </xf>
    <xf numFmtId="3" fontId="42" fillId="0" borderId="0" xfId="0" applyNumberFormat="1" applyFont="1" applyAlignment="1">
      <alignment horizontal="right"/>
    </xf>
    <xf numFmtId="3" fontId="29" fillId="0" borderId="0" xfId="0" applyNumberFormat="1" applyFont="1" applyFill="1"/>
    <xf numFmtId="3" fontId="37" fillId="2" borderId="0" xfId="0" applyNumberFormat="1" applyFont="1" applyFill="1" applyAlignment="1">
      <alignment horizontal="right"/>
    </xf>
    <xf numFmtId="49" fontId="36" fillId="0" borderId="1" xfId="0" quotePrefix="1" applyNumberFormat="1" applyFont="1" applyFill="1" applyBorder="1" applyAlignment="1">
      <alignment horizontal="left"/>
    </xf>
    <xf numFmtId="3" fontId="36" fillId="0" borderId="1" xfId="0" applyNumberFormat="1" applyFont="1" applyBorder="1" applyAlignment="1">
      <alignment horizontal="right"/>
    </xf>
    <xf numFmtId="49" fontId="37" fillId="0" borderId="11" xfId="0" applyNumberFormat="1" applyFont="1" applyFill="1" applyBorder="1" applyAlignment="1">
      <alignment horizontal="left"/>
    </xf>
    <xf numFmtId="4" fontId="37" fillId="0" borderId="11" xfId="0" applyNumberFormat="1" applyFont="1" applyFill="1" applyBorder="1" applyAlignment="1">
      <alignment horizontal="left"/>
    </xf>
    <xf numFmtId="3" fontId="37" fillId="0" borderId="9" xfId="0" applyNumberFormat="1" applyFont="1" applyBorder="1" applyAlignment="1">
      <alignment horizontal="right"/>
    </xf>
    <xf numFmtId="49" fontId="43" fillId="0" borderId="10" xfId="0" applyNumberFormat="1" applyFont="1" applyFill="1" applyBorder="1" applyAlignment="1">
      <alignment horizontal="left"/>
    </xf>
    <xf numFmtId="3" fontId="37" fillId="2" borderId="10" xfId="0" applyNumberFormat="1" applyFont="1" applyFill="1" applyBorder="1"/>
    <xf numFmtId="49" fontId="44" fillId="0" borderId="0" xfId="0" applyNumberFormat="1" applyFont="1" applyFill="1" applyAlignment="1">
      <alignment horizontal="left"/>
    </xf>
    <xf numFmtId="0" fontId="42" fillId="0" borderId="0" xfId="0" applyFont="1" applyFill="1"/>
    <xf numFmtId="3" fontId="42" fillId="0" borderId="0" xfId="0" applyNumberFormat="1" applyFont="1"/>
    <xf numFmtId="49" fontId="29" fillId="0" borderId="0" xfId="0" applyNumberFormat="1" applyFont="1" applyFill="1" applyAlignment="1">
      <alignment horizontal="left"/>
    </xf>
    <xf numFmtId="3" fontId="29" fillId="0" borderId="0" xfId="0" applyNumberFormat="1" applyFont="1"/>
    <xf numFmtId="0" fontId="45" fillId="0" borderId="0" xfId="0" applyFont="1" applyFill="1"/>
    <xf numFmtId="3" fontId="45" fillId="0" borderId="0" xfId="0" applyNumberFormat="1" applyFont="1"/>
    <xf numFmtId="3" fontId="45" fillId="0" borderId="0" xfId="0" applyNumberFormat="1" applyFont="1" applyFill="1"/>
    <xf numFmtId="3" fontId="37" fillId="0" borderId="10" xfId="0" applyNumberFormat="1" applyFont="1" applyFill="1" applyBorder="1" applyAlignment="1">
      <alignment horizontal="right"/>
    </xf>
    <xf numFmtId="1" fontId="15" fillId="0" borderId="1" xfId="0" applyNumberFormat="1" applyFont="1" applyFill="1" applyBorder="1"/>
    <xf numFmtId="3" fontId="36" fillId="4" borderId="1" xfId="0" applyNumberFormat="1" applyFont="1" applyFill="1" applyBorder="1"/>
    <xf numFmtId="3" fontId="36" fillId="0" borderId="18" xfId="0" applyNumberFormat="1" applyFont="1" applyBorder="1"/>
    <xf numFmtId="3" fontId="36" fillId="0" borderId="4" xfId="0" applyNumberFormat="1" applyFont="1" applyFill="1" applyBorder="1"/>
    <xf numFmtId="0" fontId="3" fillId="3" borderId="0" xfId="0" applyFont="1" applyFill="1"/>
    <xf numFmtId="0" fontId="5" fillId="0" borderId="0" xfId="0" applyFont="1" applyBorder="1"/>
    <xf numFmtId="3" fontId="36" fillId="0" borderId="0" xfId="0" applyNumberFormat="1" applyFont="1" applyAlignment="1">
      <alignment horizontal="right"/>
    </xf>
    <xf numFmtId="3" fontId="36" fillId="0" borderId="4" xfId="0" applyNumberFormat="1" applyFont="1" applyBorder="1" applyAlignment="1">
      <alignment horizontal="right"/>
    </xf>
    <xf numFmtId="3" fontId="36" fillId="0" borderId="1" xfId="0" applyNumberFormat="1" applyFont="1" applyFill="1" applyBorder="1" applyAlignment="1">
      <alignment horizontal="right"/>
    </xf>
    <xf numFmtId="3" fontId="15" fillId="0" borderId="2" xfId="0" applyNumberFormat="1" applyFont="1" applyFill="1" applyBorder="1" applyAlignment="1">
      <alignment horizontal="right"/>
    </xf>
    <xf numFmtId="3" fontId="38" fillId="0" borderId="0" xfId="0" applyNumberFormat="1" applyFont="1" applyFill="1" applyBorder="1"/>
    <xf numFmtId="0" fontId="3" fillId="0" borderId="8" xfId="0" applyFont="1" applyBorder="1"/>
    <xf numFmtId="0" fontId="3" fillId="0" borderId="5" xfId="0" applyFont="1" applyBorder="1"/>
    <xf numFmtId="0" fontId="3" fillId="3" borderId="4" xfId="0" applyFont="1" applyFill="1" applyBorder="1"/>
    <xf numFmtId="0" fontId="3" fillId="3" borderId="2" xfId="0" applyFont="1" applyFill="1" applyBorder="1"/>
    <xf numFmtId="0" fontId="5" fillId="0" borderId="0" xfId="0" applyFont="1" applyFill="1" applyBorder="1"/>
    <xf numFmtId="49" fontId="36" fillId="0" borderId="10" xfId="0" quotePrefix="1" applyNumberFormat="1" applyFont="1" applyFill="1" applyBorder="1" applyAlignment="1">
      <alignment horizontal="left"/>
    </xf>
    <xf numFmtId="0" fontId="36" fillId="0" borderId="0" xfId="0" applyFont="1" applyBorder="1"/>
    <xf numFmtId="0" fontId="32" fillId="0" borderId="0" xfId="0" applyFont="1"/>
    <xf numFmtId="0" fontId="15" fillId="0" borderId="0" xfId="0" applyFont="1" applyAlignment="1">
      <alignment horizontal="center"/>
    </xf>
    <xf numFmtId="3" fontId="37" fillId="0" borderId="23" xfId="0" applyNumberFormat="1" applyFont="1" applyFill="1" applyBorder="1" applyAlignment="1">
      <alignment horizontal="right"/>
    </xf>
    <xf numFmtId="0" fontId="36" fillId="0" borderId="4" xfId="0" applyFont="1" applyFill="1" applyBorder="1"/>
    <xf numFmtId="49" fontId="37" fillId="0" borderId="0" xfId="1" applyNumberFormat="1" applyFont="1" applyFill="1" applyBorder="1"/>
    <xf numFmtId="49" fontId="36" fillId="0" borderId="0" xfId="0" applyNumberFormat="1" applyFont="1" applyFill="1" applyBorder="1" applyAlignment="1">
      <alignment horizontal="left"/>
    </xf>
    <xf numFmtId="49" fontId="37" fillId="0" borderId="2" xfId="0" applyNumberFormat="1" applyFont="1" applyFill="1" applyBorder="1" applyAlignment="1">
      <alignment horizontal="left"/>
    </xf>
    <xf numFmtId="49" fontId="36" fillId="0" borderId="2" xfId="0" applyNumberFormat="1" applyFont="1" applyFill="1" applyBorder="1" applyAlignment="1">
      <alignment horizontal="left"/>
    </xf>
    <xf numFmtId="3" fontId="16" fillId="0" borderId="8" xfId="0" applyNumberFormat="1" applyFont="1" applyFill="1" applyBorder="1"/>
    <xf numFmtId="3" fontId="15" fillId="0" borderId="4" xfId="0" applyNumberFormat="1" applyFont="1" applyFill="1" applyBorder="1"/>
    <xf numFmtId="0" fontId="36" fillId="0" borderId="6" xfId="0" applyFont="1" applyFill="1" applyBorder="1"/>
    <xf numFmtId="3" fontId="37" fillId="5" borderId="5" xfId="0" applyNumberFormat="1" applyFont="1" applyFill="1" applyBorder="1"/>
    <xf numFmtId="0" fontId="8" fillId="0" borderId="1" xfId="0" applyFont="1" applyBorder="1"/>
    <xf numFmtId="3" fontId="16" fillId="0" borderId="3" xfId="0" applyNumberFormat="1" applyFont="1" applyFill="1" applyBorder="1"/>
    <xf numFmtId="3" fontId="16" fillId="0" borderId="3" xfId="0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3" fontId="36" fillId="0" borderId="9" xfId="0" applyNumberFormat="1" applyFont="1" applyFill="1" applyBorder="1"/>
    <xf numFmtId="0" fontId="0" fillId="0" borderId="1" xfId="0" applyBorder="1"/>
    <xf numFmtId="3" fontId="36" fillId="0" borderId="6" xfId="0" applyNumberFormat="1" applyFont="1" applyBorder="1"/>
    <xf numFmtId="0" fontId="36" fillId="0" borderId="5" xfId="0" applyFont="1" applyFill="1" applyBorder="1"/>
    <xf numFmtId="3" fontId="36" fillId="0" borderId="5" xfId="0" applyNumberFormat="1" applyFont="1" applyBorder="1"/>
    <xf numFmtId="0" fontId="3" fillId="0" borderId="1" xfId="0" applyFont="1" applyBorder="1"/>
    <xf numFmtId="3" fontId="33" fillId="0" borderId="3" xfId="0" applyNumberFormat="1" applyFont="1" applyFill="1" applyBorder="1"/>
    <xf numFmtId="3" fontId="32" fillId="0" borderId="3" xfId="0" applyNumberFormat="1" applyFont="1" applyFill="1" applyBorder="1"/>
    <xf numFmtId="3" fontId="36" fillId="3" borderId="10" xfId="0" applyNumberFormat="1" applyFont="1" applyFill="1" applyBorder="1"/>
    <xf numFmtId="0" fontId="22" fillId="0" borderId="1" xfId="0" applyFont="1" applyBorder="1"/>
    <xf numFmtId="0" fontId="37" fillId="0" borderId="0" xfId="0" applyFont="1" applyFill="1" applyBorder="1" applyAlignment="1">
      <alignment horizontal="center"/>
    </xf>
    <xf numFmtId="3" fontId="3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2" fillId="0" borderId="0" xfId="0" applyFont="1" applyBorder="1"/>
    <xf numFmtId="3" fontId="37" fillId="2" borderId="1" xfId="0" applyNumberFormat="1" applyFont="1" applyFill="1" applyBorder="1"/>
  </cellXfs>
  <cellStyles count="6">
    <cellStyle name="Kokku" xfId="1" builtinId="25"/>
    <cellStyle name="Normaallaad" xfId="0" builtinId="0"/>
    <cellStyle name="Normaallaad 2" xfId="2" xr:uid="{00000000-0005-0000-0000-000000000000}"/>
    <cellStyle name="Normaallaad 3" xfId="3" xr:uid="{00000000-0005-0000-0000-000001000000}"/>
    <cellStyle name="Normal 2" xfId="4" xr:uid="{00000000-0005-0000-0000-000003000000}"/>
    <cellStyle name="Prots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50"/>
  <sheetViews>
    <sheetView tabSelected="1" zoomScale="90" zoomScaleNormal="90" workbookViewId="0">
      <pane ySplit="4" topLeftCell="A314" activePane="bottomLeft" state="frozen"/>
      <selection activeCell="C1" sqref="C1"/>
      <selection pane="bottomLeft" activeCell="O330" sqref="O330"/>
    </sheetView>
  </sheetViews>
  <sheetFormatPr defaultColWidth="9.109375" defaultRowHeight="14.1" customHeight="1" x14ac:dyDescent="0.25"/>
  <cols>
    <col min="1" max="1" width="9.44140625" style="216" customWidth="1"/>
    <col min="2" max="2" width="42.6640625" style="183" customWidth="1"/>
    <col min="3" max="3" width="15.88671875" style="217" hidden="1" customWidth="1"/>
    <col min="4" max="4" width="11.88671875" style="217" hidden="1" customWidth="1"/>
    <col min="5" max="5" width="10.44140625" style="217" hidden="1" customWidth="1"/>
    <col min="6" max="6" width="14.44140625" style="204" customWidth="1"/>
    <col min="7" max="7" width="11.5546875" style="113" hidden="1" customWidth="1"/>
    <col min="8" max="8" width="10.5546875" style="113" hidden="1" customWidth="1"/>
    <col min="9" max="9" width="12.88671875" style="59" hidden="1" customWidth="1"/>
    <col min="10" max="10" width="10.44140625" style="59" hidden="1" customWidth="1"/>
    <col min="11" max="11" width="14.44140625" style="122" customWidth="1"/>
    <col min="12" max="12" width="15.109375" style="67" customWidth="1"/>
    <col min="13" max="13" width="15.109375" style="11" customWidth="1"/>
    <col min="14" max="14" width="19.88671875" style="11" customWidth="1"/>
    <col min="15" max="15" width="15.109375" style="11" customWidth="1"/>
    <col min="16" max="16" width="27" style="15" customWidth="1"/>
    <col min="17" max="17" width="13.5546875" style="11" customWidth="1"/>
    <col min="18" max="18" width="20" style="1" customWidth="1"/>
    <col min="19" max="16384" width="9.109375" style="1"/>
  </cols>
  <sheetData>
    <row r="1" spans="1:18" ht="14.1" customHeight="1" x14ac:dyDescent="0.25">
      <c r="A1" s="124"/>
      <c r="B1" s="125" t="s">
        <v>0</v>
      </c>
      <c r="C1" s="126"/>
      <c r="D1" s="127"/>
      <c r="E1" s="126"/>
      <c r="F1" s="128"/>
      <c r="G1" s="59"/>
      <c r="H1" s="59"/>
      <c r="K1" s="118"/>
    </row>
    <row r="2" spans="1:18" ht="14.1" customHeight="1" x14ac:dyDescent="0.25">
      <c r="A2" s="129" t="s">
        <v>1</v>
      </c>
      <c r="B2" s="130" t="s">
        <v>2</v>
      </c>
      <c r="C2" s="131"/>
      <c r="D2" s="131"/>
      <c r="E2" s="131"/>
      <c r="F2" s="128"/>
      <c r="G2" s="59"/>
      <c r="H2" s="59"/>
      <c r="K2" s="118"/>
      <c r="N2" s="7"/>
      <c r="O2" s="9"/>
      <c r="P2" s="9"/>
      <c r="Q2" s="16"/>
    </row>
    <row r="3" spans="1:18" ht="22.5" customHeight="1" x14ac:dyDescent="0.25">
      <c r="A3" s="132" t="s">
        <v>3</v>
      </c>
      <c r="B3" s="133"/>
      <c r="C3" s="134">
        <v>2019</v>
      </c>
      <c r="D3" s="135" t="s">
        <v>275</v>
      </c>
      <c r="E3" s="136" t="s">
        <v>4</v>
      </c>
      <c r="F3" s="137"/>
      <c r="G3" s="95" t="s">
        <v>5</v>
      </c>
      <c r="H3" s="95"/>
      <c r="I3" s="96" t="s">
        <v>6</v>
      </c>
      <c r="J3" s="97"/>
      <c r="K3" s="118"/>
      <c r="M3" s="7"/>
      <c r="N3" s="7"/>
      <c r="O3" s="7"/>
      <c r="P3" s="7"/>
    </row>
    <row r="4" spans="1:18" ht="14.1" customHeight="1" x14ac:dyDescent="0.25">
      <c r="A4" s="138" t="s">
        <v>7</v>
      </c>
      <c r="B4" s="139" t="s">
        <v>8</v>
      </c>
      <c r="C4" s="140" t="s">
        <v>9</v>
      </c>
      <c r="D4" s="141" t="s">
        <v>10</v>
      </c>
      <c r="E4" s="141" t="s">
        <v>11</v>
      </c>
      <c r="F4" s="221" t="s">
        <v>12</v>
      </c>
      <c r="G4" s="98" t="s">
        <v>13</v>
      </c>
      <c r="H4" s="99" t="s">
        <v>14</v>
      </c>
      <c r="I4" s="100" t="s">
        <v>15</v>
      </c>
      <c r="J4" s="101" t="s">
        <v>16</v>
      </c>
      <c r="K4" s="55"/>
      <c r="M4" s="17"/>
      <c r="N4" s="7"/>
      <c r="O4" s="7"/>
      <c r="P4" s="7"/>
    </row>
    <row r="5" spans="1:18" s="2" customFormat="1" ht="14.1" customHeight="1" x14ac:dyDescent="0.25">
      <c r="A5" s="143" t="s">
        <v>17</v>
      </c>
      <c r="B5" s="145" t="s">
        <v>18</v>
      </c>
      <c r="C5" s="146" t="e">
        <f>+#REF!+#REF!</f>
        <v>#REF!</v>
      </c>
      <c r="D5" s="146" t="e">
        <f>+#REF!+#REF!</f>
        <v>#REF!</v>
      </c>
      <c r="E5" s="146" t="e">
        <f>+#REF!+#REF!</f>
        <v>#REF!</v>
      </c>
      <c r="F5" s="170">
        <v>11527627</v>
      </c>
      <c r="G5" s="102" t="e">
        <f>+#REF!+#REF!</f>
        <v>#REF!</v>
      </c>
      <c r="H5" s="103"/>
      <c r="I5" s="102" t="e">
        <f>+#REF!+#REF!</f>
        <v>#REF!</v>
      </c>
      <c r="J5" s="102" t="e">
        <f>+#REF!+#REF!</f>
        <v>#REF!</v>
      </c>
      <c r="K5" s="119"/>
      <c r="L5" s="67"/>
      <c r="M5" s="18"/>
      <c r="N5" s="7"/>
      <c r="O5" s="7"/>
      <c r="P5" s="7"/>
      <c r="Q5" s="19"/>
      <c r="R5" s="6"/>
    </row>
    <row r="6" spans="1:18" s="2" customFormat="1" ht="14.1" customHeight="1" x14ac:dyDescent="0.25">
      <c r="A6" s="148" t="s">
        <v>19</v>
      </c>
      <c r="B6" s="145" t="s">
        <v>20</v>
      </c>
      <c r="C6" s="149" t="e">
        <f>+#REF!+#REF!+#REF!+#REF!+#REF!+#REF!+#REF!+#REF!+#REF!+#REF!</f>
        <v>#REF!</v>
      </c>
      <c r="D6" s="149" t="e">
        <f>+#REF!+#REF!+#REF!+#REF!+#REF!+#REF!+#REF!+#REF!+#REF!+#REF!</f>
        <v>#REF!</v>
      </c>
      <c r="E6" s="149" t="e">
        <f>+#REF!+#REF!+#REF!+#REF!+#REF!+#REF!+#REF!+#REF!+#REF!+#REF!</f>
        <v>#REF!</v>
      </c>
      <c r="F6" s="150">
        <v>1522248</v>
      </c>
      <c r="G6" s="43" t="e">
        <f>+#REF!+#REF!+#REF!+#REF!+#REF!+#REF!+#REF!+#REF!+#REF!+#REF!+#REF!</f>
        <v>#REF!</v>
      </c>
      <c r="H6" s="44"/>
      <c r="I6" s="43" t="e">
        <f>+#REF!+#REF!+#REF!+#REF!+#REF!+#REF!+#REF!+#REF!+#REF!+#REF!+#REF!</f>
        <v>#REF!</v>
      </c>
      <c r="J6" s="93" t="e">
        <f>+#REF!+#REF!+#REF!+#REF!+#REF!+#REF!+#REF!+#REF!+#REF!+#REF!+#REF!</f>
        <v>#REF!</v>
      </c>
      <c r="K6" s="55"/>
      <c r="L6" s="67"/>
      <c r="M6" s="20"/>
      <c r="N6" s="12"/>
      <c r="O6" s="12"/>
      <c r="P6" s="19"/>
      <c r="Q6" s="12"/>
    </row>
    <row r="7" spans="1:18" s="2" customFormat="1" ht="14.1" customHeight="1" x14ac:dyDescent="0.25">
      <c r="A7" s="151">
        <v>35</v>
      </c>
      <c r="B7" s="145" t="s">
        <v>21</v>
      </c>
      <c r="C7" s="152" t="e">
        <f>+C8+C9</f>
        <v>#REF!</v>
      </c>
      <c r="D7" s="153" t="e">
        <f t="shared" ref="D7:I7" si="0">+D8+D9+D12</f>
        <v>#REF!</v>
      </c>
      <c r="E7" s="153" t="e">
        <f t="shared" si="0"/>
        <v>#REF!</v>
      </c>
      <c r="F7" s="150">
        <f t="shared" si="0"/>
        <v>5762405</v>
      </c>
      <c r="G7" s="93" t="e">
        <f t="shared" si="0"/>
        <v>#REF!</v>
      </c>
      <c r="H7" s="93">
        <f t="shared" si="0"/>
        <v>0</v>
      </c>
      <c r="I7" s="93" t="e">
        <f t="shared" si="0"/>
        <v>#REF!</v>
      </c>
      <c r="J7" s="66" t="e">
        <f t="shared" ref="J7:J8" si="1">I7-G7</f>
        <v>#REF!</v>
      </c>
      <c r="K7" s="55"/>
      <c r="L7" s="67"/>
      <c r="M7" s="20"/>
      <c r="N7" s="12"/>
      <c r="O7" s="12"/>
      <c r="P7" s="19"/>
      <c r="Q7" s="12"/>
    </row>
    <row r="8" spans="1:18" s="5" customFormat="1" ht="14.1" customHeight="1" x14ac:dyDescent="0.25">
      <c r="A8" s="156" t="s">
        <v>278</v>
      </c>
      <c r="B8" s="158" t="s">
        <v>22</v>
      </c>
      <c r="C8" s="159" t="e">
        <f>+#REF!+#REF!+#REF!</f>
        <v>#REF!</v>
      </c>
      <c r="D8" s="159" t="e">
        <f>+#REF!+#REF!+#REF!+#REF!+#REF!+#REF!+#REF!+#REF!+#REF!+#REF!</f>
        <v>#REF!</v>
      </c>
      <c r="E8" s="159" t="e">
        <f>+#REF!+#REF!+#REF!+#REF!+#REF!+#REF!+#REF!+#REF!+#REF!+#REF!</f>
        <v>#REF!</v>
      </c>
      <c r="F8" s="160">
        <v>35000</v>
      </c>
      <c r="G8" s="50" t="e">
        <f>+#REF!+#REF!+#REF!+#REF!+#REF!+#REF!+#REF!+#REF!+#REF!+#REF!</f>
        <v>#REF!</v>
      </c>
      <c r="H8" s="50"/>
      <c r="I8" s="50" t="e">
        <f>+#REF!+#REF!+#REF!+#REF!+#REF!+#REF!+#REF!+#REF!+#REF!+#REF!</f>
        <v>#REF!</v>
      </c>
      <c r="J8" s="65" t="e">
        <f t="shared" si="1"/>
        <v>#REF!</v>
      </c>
      <c r="K8" s="118"/>
      <c r="L8" s="67"/>
      <c r="M8" s="22"/>
      <c r="N8" s="11"/>
      <c r="O8" s="11"/>
      <c r="P8" s="15"/>
      <c r="Q8" s="11"/>
    </row>
    <row r="9" spans="1:18" s="5" customFormat="1" ht="14.1" customHeight="1" x14ac:dyDescent="0.25">
      <c r="A9" s="156" t="s">
        <v>23</v>
      </c>
      <c r="B9" s="158" t="s">
        <v>286</v>
      </c>
      <c r="C9" s="161">
        <f>+C10+C11+C12</f>
        <v>5724386</v>
      </c>
      <c r="D9" s="161">
        <f>+D10+D11</f>
        <v>3019</v>
      </c>
      <c r="E9" s="161">
        <f>+E10+E11</f>
        <v>3929755</v>
      </c>
      <c r="F9" s="160">
        <f>+F10+F11</f>
        <v>5549648</v>
      </c>
      <c r="G9" s="51">
        <f>+G10+G11</f>
        <v>0</v>
      </c>
      <c r="H9" s="51">
        <f t="shared" ref="H9:I9" si="2">+H10+H11</f>
        <v>0</v>
      </c>
      <c r="I9" s="51">
        <f t="shared" si="2"/>
        <v>0</v>
      </c>
      <c r="J9" s="65">
        <f t="shared" ref="J9:J14" si="3">I9-G9</f>
        <v>0</v>
      </c>
      <c r="K9" s="118"/>
      <c r="L9" s="67"/>
      <c r="M9" s="23"/>
      <c r="N9" s="11"/>
      <c r="O9" s="11"/>
      <c r="P9" s="15"/>
      <c r="Q9" s="11"/>
    </row>
    <row r="10" spans="1:18" s="2" customFormat="1" ht="14.1" customHeight="1" x14ac:dyDescent="0.25">
      <c r="A10" s="156">
        <v>35200</v>
      </c>
      <c r="B10" s="158" t="s">
        <v>24</v>
      </c>
      <c r="C10" s="159">
        <v>1619893</v>
      </c>
      <c r="D10" s="159"/>
      <c r="E10" s="159"/>
      <c r="F10" s="160">
        <v>1619893</v>
      </c>
      <c r="G10" s="50"/>
      <c r="H10" s="44"/>
      <c r="I10" s="44"/>
      <c r="J10" s="65">
        <f t="shared" si="3"/>
        <v>0</v>
      </c>
      <c r="K10" s="118"/>
      <c r="L10" s="70"/>
      <c r="M10" s="12"/>
      <c r="N10" s="12"/>
      <c r="O10" s="34"/>
      <c r="P10" s="15"/>
      <c r="Q10" s="12"/>
    </row>
    <row r="11" spans="1:18" ht="14.1" customHeight="1" x14ac:dyDescent="0.25">
      <c r="A11" s="156">
        <v>35201</v>
      </c>
      <c r="B11" s="158" t="s">
        <v>25</v>
      </c>
      <c r="C11" s="159">
        <v>3926736</v>
      </c>
      <c r="D11" s="159">
        <v>3019</v>
      </c>
      <c r="E11" s="159">
        <f>SUM(C11:D11)</f>
        <v>3929755</v>
      </c>
      <c r="F11" s="160">
        <v>3929755</v>
      </c>
      <c r="G11" s="50"/>
      <c r="H11" s="44"/>
      <c r="I11" s="44"/>
      <c r="J11" s="65">
        <f t="shared" si="3"/>
        <v>0</v>
      </c>
      <c r="K11" s="118"/>
      <c r="L11" s="70"/>
      <c r="N11" s="23"/>
      <c r="O11" s="34"/>
    </row>
    <row r="12" spans="1:18" ht="14.1" customHeight="1" x14ac:dyDescent="0.25">
      <c r="A12" s="156" t="s">
        <v>277</v>
      </c>
      <c r="B12" s="158" t="s">
        <v>26</v>
      </c>
      <c r="C12" s="161">
        <v>177757</v>
      </c>
      <c r="D12" s="161"/>
      <c r="E12" s="161"/>
      <c r="F12" s="160">
        <v>177757</v>
      </c>
      <c r="G12" s="51"/>
      <c r="H12" s="44"/>
      <c r="I12" s="44"/>
      <c r="J12" s="65">
        <f t="shared" si="3"/>
        <v>0</v>
      </c>
      <c r="K12" s="118"/>
      <c r="N12" s="23"/>
      <c r="O12" s="34"/>
    </row>
    <row r="13" spans="1:18" s="2" customFormat="1" ht="14.1" customHeight="1" x14ac:dyDescent="0.25">
      <c r="A13" s="148" t="s">
        <v>27</v>
      </c>
      <c r="B13" s="145" t="s">
        <v>28</v>
      </c>
      <c r="C13" s="146" t="e">
        <f>+#REF!+#REF!</f>
        <v>#REF!</v>
      </c>
      <c r="D13" s="153" t="e">
        <f>+#REF!+#REF!+#REF!</f>
        <v>#REF!</v>
      </c>
      <c r="E13" s="153" t="e">
        <f>+#REF!+#REF!+#REF!</f>
        <v>#REF!</v>
      </c>
      <c r="F13" s="170">
        <v>115000</v>
      </c>
      <c r="G13" s="102" t="e">
        <f>+#REF!+#REF!</f>
        <v>#REF!</v>
      </c>
      <c r="H13" s="102" t="e">
        <f>+#REF!+#REF!</f>
        <v>#REF!</v>
      </c>
      <c r="I13" s="102" t="e">
        <f>+#REF!+#REF!</f>
        <v>#REF!</v>
      </c>
      <c r="J13" s="65" t="e">
        <f t="shared" si="3"/>
        <v>#REF!</v>
      </c>
      <c r="K13" s="119"/>
      <c r="L13" s="70"/>
      <c r="M13" s="20"/>
      <c r="N13" s="12"/>
      <c r="O13" s="11"/>
      <c r="P13" s="15"/>
      <c r="Q13" s="12"/>
    </row>
    <row r="14" spans="1:18" s="2" customFormat="1" ht="14.1" customHeight="1" x14ac:dyDescent="0.25">
      <c r="A14" s="148" t="s">
        <v>29</v>
      </c>
      <c r="B14" s="145" t="s">
        <v>30</v>
      </c>
      <c r="C14" s="146" t="e">
        <f>+C5+C6+C7+C13</f>
        <v>#REF!</v>
      </c>
      <c r="D14" s="153" t="e">
        <f>+D5+D6+D7+D13</f>
        <v>#REF!</v>
      </c>
      <c r="E14" s="153" t="e">
        <f>+E5+E6+E7+E13</f>
        <v>#REF!</v>
      </c>
      <c r="F14" s="170">
        <f>+F5+F6+F7+F13</f>
        <v>18927280</v>
      </c>
      <c r="G14" s="102" t="e">
        <f>+G5+G6+G7+G13</f>
        <v>#REF!</v>
      </c>
      <c r="H14" s="44" t="e">
        <f t="shared" ref="H14:H17" si="4">G14-F14</f>
        <v>#REF!</v>
      </c>
      <c r="I14" s="102" t="e">
        <f>+I5+I6+I7+I13</f>
        <v>#REF!</v>
      </c>
      <c r="J14" s="66" t="e">
        <f t="shared" si="3"/>
        <v>#REF!</v>
      </c>
      <c r="K14" s="119"/>
      <c r="L14" s="71"/>
      <c r="M14" s="20"/>
      <c r="N14" s="12"/>
      <c r="O14" s="12"/>
      <c r="P14" s="19"/>
      <c r="Q14" s="12"/>
    </row>
    <row r="15" spans="1:18" ht="14.1" customHeight="1" x14ac:dyDescent="0.25">
      <c r="A15" s="124"/>
      <c r="B15" s="163"/>
      <c r="C15" s="127"/>
      <c r="D15" s="127"/>
      <c r="E15" s="127"/>
      <c r="F15" s="128"/>
      <c r="G15" s="59"/>
      <c r="H15" s="59">
        <f t="shared" si="4"/>
        <v>0</v>
      </c>
      <c r="K15" s="118"/>
      <c r="M15" s="22"/>
      <c r="Q15" s="13"/>
    </row>
    <row r="16" spans="1:18" ht="14.1" customHeight="1" x14ac:dyDescent="0.25">
      <c r="A16" s="124"/>
      <c r="B16" s="164"/>
      <c r="C16" s="127">
        <v>17859384</v>
      </c>
      <c r="D16" s="127"/>
      <c r="E16" s="127"/>
      <c r="F16" s="128"/>
      <c r="G16" s="59"/>
      <c r="H16" s="59">
        <f t="shared" si="4"/>
        <v>0</v>
      </c>
      <c r="K16" s="118"/>
    </row>
    <row r="17" spans="1:17" ht="14.1" customHeight="1" x14ac:dyDescent="0.25">
      <c r="A17" s="129" t="s">
        <v>31</v>
      </c>
      <c r="B17" s="130" t="s">
        <v>32</v>
      </c>
      <c r="C17" s="131"/>
      <c r="D17" s="131"/>
      <c r="E17" s="131"/>
      <c r="F17" s="128"/>
      <c r="G17" s="59"/>
      <c r="H17" s="59">
        <f t="shared" si="4"/>
        <v>0</v>
      </c>
      <c r="K17" s="118"/>
    </row>
    <row r="18" spans="1:17" ht="14.1" customHeight="1" x14ac:dyDescent="0.25">
      <c r="A18" s="132" t="s">
        <v>3</v>
      </c>
      <c r="B18" s="133"/>
      <c r="C18" s="135"/>
      <c r="D18" s="135" t="s">
        <v>33</v>
      </c>
      <c r="E18" s="165"/>
      <c r="F18" s="166"/>
      <c r="G18" s="44"/>
      <c r="H18" s="44"/>
      <c r="I18" s="44"/>
      <c r="J18" s="65"/>
      <c r="K18" s="118"/>
    </row>
    <row r="19" spans="1:17" ht="14.1" customHeight="1" x14ac:dyDescent="0.25">
      <c r="A19" s="156" t="s">
        <v>7</v>
      </c>
      <c r="B19" s="167"/>
      <c r="C19" s="134">
        <v>2019</v>
      </c>
      <c r="D19" s="165" t="s">
        <v>34</v>
      </c>
      <c r="E19" s="165"/>
      <c r="F19" s="168" t="s">
        <v>35</v>
      </c>
      <c r="G19" s="44" t="s">
        <v>13</v>
      </c>
      <c r="H19" s="44"/>
      <c r="I19" s="44"/>
      <c r="J19" s="65"/>
      <c r="K19" s="120"/>
    </row>
    <row r="20" spans="1:17" ht="14.1" customHeight="1" x14ac:dyDescent="0.25">
      <c r="A20" s="148" t="s">
        <v>36</v>
      </c>
      <c r="B20" s="145" t="s">
        <v>37</v>
      </c>
      <c r="C20" s="149" t="e">
        <f>+C21+C24+C28+#REF!+#REF!+C30</f>
        <v>#REF!</v>
      </c>
      <c r="D20" s="169" t="e">
        <f>N26+D21+D24+D28+#REF!+#REF!+D30</f>
        <v>#REF!</v>
      </c>
      <c r="E20" s="169" t="e">
        <f>+E21+E24+E28+#REF!+#REF!+E30</f>
        <v>#REF!</v>
      </c>
      <c r="F20" s="170">
        <f>+F21+F24+F28+F30</f>
        <v>953240</v>
      </c>
      <c r="G20" s="94" t="e">
        <f>+G21+G24+G28+#REF!+#REF!+G30</f>
        <v>#REF!</v>
      </c>
      <c r="H20" s="104"/>
      <c r="I20" s="94"/>
      <c r="J20" s="65" t="e">
        <f t="shared" ref="J20:J23" si="5">I20-G20</f>
        <v>#REF!</v>
      </c>
      <c r="K20" s="119"/>
      <c r="L20" s="71"/>
      <c r="M20" s="22"/>
      <c r="N20" s="8"/>
      <c r="O20" s="24"/>
      <c r="P20" s="24"/>
    </row>
    <row r="21" spans="1:17" ht="14.1" customHeight="1" x14ac:dyDescent="0.25">
      <c r="A21" s="148" t="s">
        <v>38</v>
      </c>
      <c r="B21" s="145" t="s">
        <v>39</v>
      </c>
      <c r="C21" s="171" t="e">
        <f>+C22+C23</f>
        <v>#REF!</v>
      </c>
      <c r="D21" s="171" t="e">
        <f>+D22+D23</f>
        <v>#REF!</v>
      </c>
      <c r="E21" s="171" t="e">
        <f>+E22+E23</f>
        <v>#REF!</v>
      </c>
      <c r="F21" s="170">
        <f>+F22+F23</f>
        <v>94825</v>
      </c>
      <c r="G21" s="102" t="e">
        <f t="shared" ref="G21:I21" si="6">+G22+G23</f>
        <v>#REF!</v>
      </c>
      <c r="H21" s="104"/>
      <c r="I21" s="102" t="e">
        <f t="shared" si="6"/>
        <v>#REF!</v>
      </c>
      <c r="J21" s="65" t="e">
        <f t="shared" si="5"/>
        <v>#REF!</v>
      </c>
      <c r="K21" s="119"/>
      <c r="M21" s="22"/>
      <c r="N21" s="9"/>
      <c r="O21" s="25"/>
      <c r="P21" s="26"/>
    </row>
    <row r="22" spans="1:17" s="5" customFormat="1" ht="14.1" customHeight="1" x14ac:dyDescent="0.25">
      <c r="A22" s="156" t="s">
        <v>280</v>
      </c>
      <c r="B22" s="158" t="s">
        <v>40</v>
      </c>
      <c r="C22" s="228" t="s">
        <v>41</v>
      </c>
      <c r="D22" s="127"/>
      <c r="E22" s="127"/>
      <c r="F22" s="160">
        <v>69025</v>
      </c>
      <c r="G22" s="50"/>
      <c r="H22" s="44"/>
      <c r="I22" s="50">
        <v>0</v>
      </c>
      <c r="J22" s="65">
        <f t="shared" si="5"/>
        <v>0</v>
      </c>
      <c r="K22" s="118"/>
      <c r="L22" s="67"/>
      <c r="M22" s="11"/>
      <c r="N22" s="9"/>
      <c r="O22" s="25"/>
      <c r="P22" s="26"/>
      <c r="Q22" s="11"/>
    </row>
    <row r="23" spans="1:17" s="5" customFormat="1" ht="14.1" customHeight="1" x14ac:dyDescent="0.25">
      <c r="A23" s="156" t="s">
        <v>281</v>
      </c>
      <c r="B23" s="158" t="s">
        <v>42</v>
      </c>
      <c r="C23" s="229" t="e">
        <f>SUM(#REF!)</f>
        <v>#REF!</v>
      </c>
      <c r="D23" s="195" t="e">
        <f>+#REF!+#REF!</f>
        <v>#REF!</v>
      </c>
      <c r="E23" s="195" t="e">
        <f>+#REF!+#REF!+#REF!</f>
        <v>#REF!</v>
      </c>
      <c r="F23" s="160">
        <v>25800</v>
      </c>
      <c r="G23" s="50" t="e">
        <f>+#REF!+#REF!+#REF!</f>
        <v>#REF!</v>
      </c>
      <c r="H23" s="44"/>
      <c r="I23" s="50" t="e">
        <f>+#REF!+#REF!+#REF!</f>
        <v>#REF!</v>
      </c>
      <c r="J23" s="65" t="e">
        <f t="shared" si="5"/>
        <v>#REF!</v>
      </c>
      <c r="K23" s="118"/>
      <c r="L23" s="67"/>
      <c r="M23" s="11"/>
      <c r="N23" s="9"/>
      <c r="O23" s="25"/>
      <c r="P23" s="26"/>
      <c r="Q23" s="11"/>
    </row>
    <row r="24" spans="1:17" ht="14.55" customHeight="1" x14ac:dyDescent="0.25">
      <c r="A24" s="148" t="s">
        <v>43</v>
      </c>
      <c r="B24" s="145" t="s">
        <v>44</v>
      </c>
      <c r="C24" s="171" t="e">
        <f>+C25+C26+C27</f>
        <v>#REF!</v>
      </c>
      <c r="D24" s="172" t="e">
        <f>+D25+D26+D27</f>
        <v>#REF!</v>
      </c>
      <c r="E24" s="172" t="e">
        <f>+E25+E26+E27</f>
        <v>#REF!</v>
      </c>
      <c r="F24" s="170">
        <f>+F25+F26+F27</f>
        <v>678415</v>
      </c>
      <c r="G24" s="102" t="e">
        <f>+G25+G26+G27</f>
        <v>#REF!</v>
      </c>
      <c r="H24" s="104">
        <v>0</v>
      </c>
      <c r="I24" s="102" t="e">
        <f>+I25+I26+I27</f>
        <v>#REF!</v>
      </c>
      <c r="J24" s="65" t="e">
        <f t="shared" ref="J24:J27" si="7">I24-G24</f>
        <v>#REF!</v>
      </c>
      <c r="K24" s="119"/>
      <c r="M24" s="22"/>
      <c r="N24" s="9"/>
      <c r="O24" s="25"/>
      <c r="P24" s="26"/>
    </row>
    <row r="25" spans="1:17" s="5" customFormat="1" ht="14.1" customHeight="1" x14ac:dyDescent="0.25">
      <c r="A25" s="156" t="s">
        <v>280</v>
      </c>
      <c r="B25" s="158" t="s">
        <v>40</v>
      </c>
      <c r="C25" s="207" t="s">
        <v>45</v>
      </c>
      <c r="D25" s="159"/>
      <c r="E25" s="159"/>
      <c r="F25" s="160">
        <v>477730</v>
      </c>
      <c r="G25" s="50"/>
      <c r="H25" s="44"/>
      <c r="I25" s="50">
        <v>0</v>
      </c>
      <c r="J25" s="65">
        <f t="shared" si="7"/>
        <v>0</v>
      </c>
      <c r="K25" s="118"/>
      <c r="L25" s="68"/>
      <c r="M25" s="11"/>
      <c r="N25" s="9"/>
      <c r="O25" s="25"/>
      <c r="P25" s="26"/>
      <c r="Q25" s="11"/>
    </row>
    <row r="26" spans="1:17" s="5" customFormat="1" ht="14.1" customHeight="1" x14ac:dyDescent="0.25">
      <c r="A26" s="156" t="s">
        <v>281</v>
      </c>
      <c r="B26" s="158" t="s">
        <v>42</v>
      </c>
      <c r="C26" s="207" t="e">
        <f>SUM(#REF!)</f>
        <v>#REF!</v>
      </c>
      <c r="D26" s="159" t="e">
        <f>SUM(#REF!)</f>
        <v>#REF!</v>
      </c>
      <c r="E26" s="159" t="e">
        <f>SUM(#REF!)</f>
        <v>#REF!</v>
      </c>
      <c r="F26" s="160">
        <v>195685</v>
      </c>
      <c r="G26" s="50" t="e">
        <f>+#REF!+#REF!+#REF!+#REF!+#REF!+#REF!+#REF!+#REF!+#REF!+#REF!+#REF!</f>
        <v>#REF!</v>
      </c>
      <c r="H26" s="44"/>
      <c r="I26" s="50" t="e">
        <f>+#REF!+#REF!+#REF!+#REF!+#REF!+#REF!+#REF!+#REF!+#REF!+#REF!+#REF!</f>
        <v>#REF!</v>
      </c>
      <c r="J26" s="65" t="e">
        <f t="shared" si="7"/>
        <v>#REF!</v>
      </c>
      <c r="K26" s="118"/>
      <c r="L26" s="67"/>
      <c r="M26" s="11"/>
      <c r="N26" s="13"/>
      <c r="O26" s="11"/>
      <c r="P26" s="15"/>
      <c r="Q26" s="11"/>
    </row>
    <row r="27" spans="1:17" s="5" customFormat="1" ht="14.1" customHeight="1" x14ac:dyDescent="0.25">
      <c r="A27" s="156" t="s">
        <v>282</v>
      </c>
      <c r="B27" s="158" t="s">
        <v>46</v>
      </c>
      <c r="C27" s="207" t="s">
        <v>47</v>
      </c>
      <c r="D27" s="159"/>
      <c r="E27" s="159"/>
      <c r="F27" s="160">
        <v>5000</v>
      </c>
      <c r="G27" s="50"/>
      <c r="H27" s="44"/>
      <c r="I27" s="50">
        <v>0</v>
      </c>
      <c r="J27" s="65">
        <f t="shared" si="7"/>
        <v>0</v>
      </c>
      <c r="K27" s="118"/>
      <c r="L27" s="67"/>
      <c r="M27" s="11"/>
      <c r="N27" s="11"/>
      <c r="O27" s="11"/>
      <c r="P27" s="15"/>
      <c r="Q27" s="11"/>
    </row>
    <row r="28" spans="1:17" ht="14.1" customHeight="1" x14ac:dyDescent="0.25">
      <c r="A28" s="148" t="s">
        <v>48</v>
      </c>
      <c r="B28" s="145" t="s">
        <v>49</v>
      </c>
      <c r="C28" s="173">
        <v>130000</v>
      </c>
      <c r="D28" s="174">
        <v>0</v>
      </c>
      <c r="E28" s="174">
        <v>0</v>
      </c>
      <c r="F28" s="150">
        <f>+F29</f>
        <v>130000</v>
      </c>
      <c r="G28" s="43"/>
      <c r="H28" s="44"/>
      <c r="I28" s="43"/>
      <c r="J28" s="65">
        <f t="shared" ref="J28:J56" si="8">I28-G28</f>
        <v>0</v>
      </c>
      <c r="K28" s="55"/>
    </row>
    <row r="29" spans="1:17" s="117" customFormat="1" ht="14.1" customHeight="1" x14ac:dyDescent="0.25">
      <c r="A29" s="156" t="s">
        <v>282</v>
      </c>
      <c r="B29" s="158" t="s">
        <v>49</v>
      </c>
      <c r="C29" s="230"/>
      <c r="D29" s="160"/>
      <c r="E29" s="160"/>
      <c r="F29" s="160">
        <v>130000</v>
      </c>
      <c r="G29" s="50"/>
      <c r="H29" s="44"/>
      <c r="I29" s="118"/>
      <c r="J29" s="65"/>
      <c r="K29" s="118"/>
      <c r="L29" s="78"/>
      <c r="M29" s="45"/>
      <c r="N29" s="45"/>
      <c r="O29" s="45"/>
      <c r="P29" s="54"/>
      <c r="Q29" s="45"/>
    </row>
    <row r="30" spans="1:17" ht="14.1" customHeight="1" x14ac:dyDescent="0.25">
      <c r="A30" s="175" t="s">
        <v>52</v>
      </c>
      <c r="B30" s="145" t="s">
        <v>53</v>
      </c>
      <c r="C30" s="174">
        <f>+C31</f>
        <v>50000</v>
      </c>
      <c r="D30" s="174">
        <f>+D31</f>
        <v>0</v>
      </c>
      <c r="E30" s="174">
        <f>+E31</f>
        <v>0</v>
      </c>
      <c r="F30" s="150">
        <f>+F31</f>
        <v>50000</v>
      </c>
      <c r="G30" s="43"/>
      <c r="H30" s="44"/>
      <c r="I30" s="104">
        <f>+I31</f>
        <v>0</v>
      </c>
      <c r="J30" s="65">
        <f t="shared" si="8"/>
        <v>0</v>
      </c>
      <c r="K30" s="55"/>
      <c r="M30" s="9"/>
      <c r="N30" s="5"/>
      <c r="O30" s="5"/>
      <c r="P30" s="53"/>
    </row>
    <row r="31" spans="1:17" ht="14.1" customHeight="1" x14ac:dyDescent="0.25">
      <c r="A31" s="156" t="s">
        <v>283</v>
      </c>
      <c r="B31" s="158" t="s">
        <v>54</v>
      </c>
      <c r="C31" s="159">
        <v>50000</v>
      </c>
      <c r="D31" s="159"/>
      <c r="E31" s="159"/>
      <c r="F31" s="160">
        <v>50000</v>
      </c>
      <c r="G31" s="50"/>
      <c r="H31" s="44"/>
      <c r="I31" s="44"/>
      <c r="J31" s="65">
        <f t="shared" si="8"/>
        <v>0</v>
      </c>
      <c r="K31" s="118"/>
      <c r="N31" s="5"/>
      <c r="O31" s="5"/>
      <c r="P31" s="36"/>
    </row>
    <row r="32" spans="1:17" ht="14.1" customHeight="1" x14ac:dyDescent="0.25">
      <c r="A32" s="148" t="s">
        <v>55</v>
      </c>
      <c r="B32" s="145" t="s">
        <v>56</v>
      </c>
      <c r="C32" s="149">
        <f>+C33</f>
        <v>10000</v>
      </c>
      <c r="D32" s="149"/>
      <c r="E32" s="149"/>
      <c r="F32" s="150">
        <f>+F33</f>
        <v>0</v>
      </c>
      <c r="G32" s="43">
        <f>+G33</f>
        <v>0</v>
      </c>
      <c r="H32" s="44"/>
      <c r="I32" s="43">
        <f>+I33</f>
        <v>0</v>
      </c>
      <c r="J32" s="65">
        <f t="shared" si="8"/>
        <v>0</v>
      </c>
      <c r="K32" s="55"/>
    </row>
    <row r="33" spans="1:18" s="5" customFormat="1" ht="14.1" customHeight="1" x14ac:dyDescent="0.25">
      <c r="A33" s="156" t="s">
        <v>281</v>
      </c>
      <c r="B33" s="158" t="s">
        <v>57</v>
      </c>
      <c r="C33" s="223">
        <f>+C34</f>
        <v>10000</v>
      </c>
      <c r="D33" s="223"/>
      <c r="E33" s="223"/>
      <c r="F33" s="160">
        <f>+F34</f>
        <v>0</v>
      </c>
      <c r="G33" s="50">
        <f>+G34</f>
        <v>0</v>
      </c>
      <c r="H33" s="44"/>
      <c r="I33" s="50">
        <f>+I34</f>
        <v>0</v>
      </c>
      <c r="J33" s="65">
        <f t="shared" si="8"/>
        <v>0</v>
      </c>
      <c r="K33" s="118"/>
      <c r="L33" s="67"/>
      <c r="M33" s="11"/>
      <c r="N33" s="11"/>
      <c r="O33" s="11"/>
      <c r="P33" s="15"/>
      <c r="Q33" s="11"/>
    </row>
    <row r="34" spans="1:18" ht="14.1" customHeight="1" x14ac:dyDescent="0.25">
      <c r="A34" s="156" t="s">
        <v>281</v>
      </c>
      <c r="B34" s="145" t="s">
        <v>42</v>
      </c>
      <c r="C34" s="155">
        <v>10000</v>
      </c>
      <c r="D34" s="155"/>
      <c r="E34" s="155"/>
      <c r="F34" s="160">
        <v>0</v>
      </c>
      <c r="G34" s="59"/>
      <c r="H34" s="44"/>
      <c r="J34" s="65">
        <f t="shared" si="8"/>
        <v>0</v>
      </c>
      <c r="K34" s="118"/>
    </row>
    <row r="35" spans="1:18" ht="14.1" customHeight="1" x14ac:dyDescent="0.25">
      <c r="A35" s="148" t="s">
        <v>58</v>
      </c>
      <c r="B35" s="145" t="s">
        <v>59</v>
      </c>
      <c r="C35" s="149">
        <f>+C36</f>
        <v>11000</v>
      </c>
      <c r="D35" s="149">
        <f t="shared" ref="D35:I36" si="9">+D36</f>
        <v>0</v>
      </c>
      <c r="E35" s="149">
        <f t="shared" si="9"/>
        <v>0</v>
      </c>
      <c r="F35" s="150">
        <f t="shared" si="9"/>
        <v>7000</v>
      </c>
      <c r="G35" s="43">
        <f t="shared" si="9"/>
        <v>0</v>
      </c>
      <c r="H35" s="44"/>
      <c r="I35" s="43">
        <f t="shared" si="9"/>
        <v>0</v>
      </c>
      <c r="J35" s="65">
        <f t="shared" si="8"/>
        <v>0</v>
      </c>
      <c r="K35" s="55"/>
      <c r="M35" s="22"/>
    </row>
    <row r="36" spans="1:18" s="3" customFormat="1" ht="14.1" customHeight="1" x14ac:dyDescent="0.25">
      <c r="A36" s="148">
        <v>3200</v>
      </c>
      <c r="B36" s="145" t="s">
        <v>60</v>
      </c>
      <c r="C36" s="172">
        <f>+C37</f>
        <v>11000</v>
      </c>
      <c r="D36" s="172">
        <f t="shared" si="9"/>
        <v>0</v>
      </c>
      <c r="E36" s="172">
        <f t="shared" si="9"/>
        <v>0</v>
      </c>
      <c r="F36" s="147">
        <f t="shared" si="9"/>
        <v>7000</v>
      </c>
      <c r="G36" s="102">
        <f t="shared" si="9"/>
        <v>0</v>
      </c>
      <c r="H36" s="44"/>
      <c r="I36" s="102">
        <f t="shared" si="9"/>
        <v>0</v>
      </c>
      <c r="J36" s="65">
        <f t="shared" si="8"/>
        <v>0</v>
      </c>
      <c r="K36" s="119"/>
      <c r="L36" s="67"/>
      <c r="M36" s="27"/>
      <c r="N36" s="27"/>
      <c r="O36" s="27"/>
      <c r="P36" s="28"/>
      <c r="Q36" s="27"/>
    </row>
    <row r="37" spans="1:18" s="5" customFormat="1" ht="14.1" customHeight="1" x14ac:dyDescent="0.25">
      <c r="A37" s="156" t="s">
        <v>281</v>
      </c>
      <c r="B37" s="158" t="s">
        <v>42</v>
      </c>
      <c r="C37" s="159">
        <v>11000</v>
      </c>
      <c r="D37" s="159"/>
      <c r="E37" s="159"/>
      <c r="F37" s="160">
        <v>7000</v>
      </c>
      <c r="G37" s="50"/>
      <c r="H37" s="44"/>
      <c r="I37" s="50"/>
      <c r="J37" s="65">
        <f t="shared" si="8"/>
        <v>0</v>
      </c>
      <c r="K37" s="118"/>
      <c r="L37" s="67"/>
      <c r="M37" s="11"/>
      <c r="N37" s="11"/>
      <c r="O37" s="13"/>
      <c r="P37" s="15"/>
      <c r="Q37" s="11"/>
    </row>
    <row r="38" spans="1:18" ht="14.1" customHeight="1" x14ac:dyDescent="0.25">
      <c r="A38" s="148" t="s">
        <v>61</v>
      </c>
      <c r="B38" s="145" t="s">
        <v>62</v>
      </c>
      <c r="C38" s="149" t="e">
        <f>+C39+C42+C44+C47+C50+C52+C55</f>
        <v>#REF!</v>
      </c>
      <c r="D38" s="149" t="e">
        <f>+D39+D42+D44+D47+D50+D52+D55</f>
        <v>#REF!</v>
      </c>
      <c r="E38" s="149" t="e">
        <f>+E39+E42+E44+E47+E50+E52+E55</f>
        <v>#REF!</v>
      </c>
      <c r="F38" s="150">
        <f>+F39+F42+F44+F47+F50+F52+F55</f>
        <v>1084420</v>
      </c>
      <c r="G38" s="43" t="e">
        <f>+G39+G42+G44+G47+G50+G52+G55</f>
        <v>#REF!</v>
      </c>
      <c r="H38" s="44"/>
      <c r="I38" s="43"/>
      <c r="J38" s="65" t="e">
        <f t="shared" si="8"/>
        <v>#REF!</v>
      </c>
      <c r="K38" s="55"/>
      <c r="M38" s="22"/>
    </row>
    <row r="39" spans="1:18" ht="14.1" customHeight="1" x14ac:dyDescent="0.25">
      <c r="A39" s="148" t="s">
        <v>284</v>
      </c>
      <c r="B39" s="145" t="s">
        <v>63</v>
      </c>
      <c r="C39" s="172" t="e">
        <f>+C40+C41</f>
        <v>#REF!</v>
      </c>
      <c r="D39" s="172" t="e">
        <f>+D40+D41</f>
        <v>#REF!</v>
      </c>
      <c r="E39" s="172" t="e">
        <f>+E40+E41</f>
        <v>#REF!</v>
      </c>
      <c r="F39" s="154">
        <f>+F40+F41</f>
        <v>84580</v>
      </c>
      <c r="G39" s="93" t="e">
        <f>+G40+G41</f>
        <v>#REF!</v>
      </c>
      <c r="H39" s="44"/>
      <c r="I39" s="93">
        <f>+I40+I41</f>
        <v>0</v>
      </c>
      <c r="J39" s="65" t="e">
        <f t="shared" si="8"/>
        <v>#REF!</v>
      </c>
      <c r="K39" s="55"/>
      <c r="N39" s="14"/>
    </row>
    <row r="40" spans="1:18" ht="14.1" customHeight="1" x14ac:dyDescent="0.25">
      <c r="A40" s="156" t="s">
        <v>280</v>
      </c>
      <c r="B40" s="145" t="s">
        <v>40</v>
      </c>
      <c r="C40" s="155">
        <v>16060</v>
      </c>
      <c r="D40" s="155"/>
      <c r="E40" s="155"/>
      <c r="F40" s="150">
        <v>16860</v>
      </c>
      <c r="G40" s="50"/>
      <c r="H40" s="44"/>
      <c r="I40" s="50"/>
      <c r="J40" s="65">
        <f t="shared" si="8"/>
        <v>0</v>
      </c>
      <c r="K40" s="55"/>
      <c r="M40" s="14"/>
      <c r="N40" s="14"/>
    </row>
    <row r="41" spans="1:18" s="5" customFormat="1" ht="14.1" customHeight="1" x14ac:dyDescent="0.25">
      <c r="A41" s="156" t="s">
        <v>281</v>
      </c>
      <c r="B41" s="158" t="s">
        <v>42</v>
      </c>
      <c r="C41" s="159" t="e">
        <f>SUM(#REF!)</f>
        <v>#REF!</v>
      </c>
      <c r="D41" s="159" t="e">
        <f>SUM(#REF!)</f>
        <v>#REF!</v>
      </c>
      <c r="E41" s="159" t="e">
        <f>SUM(#REF!)</f>
        <v>#REF!</v>
      </c>
      <c r="F41" s="160">
        <v>67720</v>
      </c>
      <c r="G41" s="50" t="e">
        <f>+#REF!+#REF!+#REF!+#REF!</f>
        <v>#REF!</v>
      </c>
      <c r="H41" s="44"/>
      <c r="I41" s="50"/>
      <c r="J41" s="65" t="e">
        <f t="shared" si="8"/>
        <v>#REF!</v>
      </c>
      <c r="K41" s="118"/>
      <c r="L41" s="67"/>
      <c r="M41" s="14"/>
      <c r="N41" s="14"/>
      <c r="O41" s="11"/>
      <c r="P41" s="15"/>
      <c r="Q41" s="11"/>
    </row>
    <row r="42" spans="1:18" ht="14.1" customHeight="1" x14ac:dyDescent="0.25">
      <c r="A42" s="148" t="s">
        <v>64</v>
      </c>
      <c r="B42" s="145" t="s">
        <v>65</v>
      </c>
      <c r="C42" s="172" t="e">
        <f>+C43</f>
        <v>#REF!</v>
      </c>
      <c r="D42" s="172" t="e">
        <f t="shared" ref="D42:I42" si="10">+D43</f>
        <v>#REF!</v>
      </c>
      <c r="E42" s="172" t="e">
        <f t="shared" si="10"/>
        <v>#REF!</v>
      </c>
      <c r="F42" s="150">
        <f t="shared" si="10"/>
        <v>400000</v>
      </c>
      <c r="G42" s="102">
        <f t="shared" si="10"/>
        <v>0</v>
      </c>
      <c r="H42" s="44"/>
      <c r="I42" s="102" t="e">
        <f t="shared" si="10"/>
        <v>#REF!</v>
      </c>
      <c r="J42" s="65" t="e">
        <f t="shared" si="8"/>
        <v>#REF!</v>
      </c>
      <c r="K42" s="55"/>
      <c r="M42" s="10"/>
    </row>
    <row r="43" spans="1:18" ht="14.1" customHeight="1" x14ac:dyDescent="0.25">
      <c r="A43" s="156" t="s">
        <v>281</v>
      </c>
      <c r="B43" s="158" t="s">
        <v>42</v>
      </c>
      <c r="C43" s="159" t="e">
        <f>+#REF!</f>
        <v>#REF!</v>
      </c>
      <c r="D43" s="159" t="e">
        <f>+#REF!</f>
        <v>#REF!</v>
      </c>
      <c r="E43" s="159" t="e">
        <f>+#REF!</f>
        <v>#REF!</v>
      </c>
      <c r="F43" s="160">
        <v>400000</v>
      </c>
      <c r="G43" s="50"/>
      <c r="H43" s="44"/>
      <c r="I43" s="50" t="e">
        <f>+#REF!</f>
        <v>#REF!</v>
      </c>
      <c r="J43" s="65" t="e">
        <f t="shared" si="8"/>
        <v>#REF!</v>
      </c>
      <c r="K43" s="118"/>
      <c r="N43"/>
      <c r="O43"/>
      <c r="P43"/>
      <c r="Q43"/>
      <c r="R43"/>
    </row>
    <row r="44" spans="1:18" ht="14.1" customHeight="1" x14ac:dyDescent="0.25">
      <c r="A44" s="148" t="s">
        <v>66</v>
      </c>
      <c r="B44" s="145" t="s">
        <v>67</v>
      </c>
      <c r="C44" s="172" t="e">
        <f>+C45+C46</f>
        <v>#REF!</v>
      </c>
      <c r="D44" s="172" t="e">
        <f>+D45+D46</f>
        <v>#REF!</v>
      </c>
      <c r="E44" s="172" t="e">
        <f>+E45+E46+#REF!</f>
        <v>#REF!</v>
      </c>
      <c r="F44" s="150">
        <f>+F45+F46</f>
        <v>10000</v>
      </c>
      <c r="G44" s="102" t="e">
        <f>+G45+#REF!</f>
        <v>#REF!</v>
      </c>
      <c r="H44" s="44"/>
      <c r="I44" s="102" t="e">
        <f>+I45+#REF!</f>
        <v>#REF!</v>
      </c>
      <c r="J44" s="65" t="e">
        <f t="shared" si="8"/>
        <v>#REF!</v>
      </c>
      <c r="K44" s="55"/>
      <c r="N44"/>
      <c r="O44"/>
      <c r="P44"/>
      <c r="Q44"/>
      <c r="R44"/>
    </row>
    <row r="45" spans="1:18" s="5" customFormat="1" ht="14.1" customHeight="1" x14ac:dyDescent="0.25">
      <c r="A45" s="156" t="s">
        <v>280</v>
      </c>
      <c r="B45" s="158" t="s">
        <v>40</v>
      </c>
      <c r="C45" s="159">
        <v>4815</v>
      </c>
      <c r="D45" s="159"/>
      <c r="E45" s="159"/>
      <c r="F45" s="160">
        <v>4500</v>
      </c>
      <c r="G45" s="50"/>
      <c r="H45" s="44"/>
      <c r="I45" s="50"/>
      <c r="J45" s="65">
        <f t="shared" si="8"/>
        <v>0</v>
      </c>
      <c r="K45" s="118"/>
      <c r="L45" s="252"/>
      <c r="M45" s="11"/>
      <c r="N45" s="35"/>
      <c r="O45" s="35"/>
      <c r="P45" s="35"/>
      <c r="Q45" s="35"/>
      <c r="R45" s="35"/>
    </row>
    <row r="46" spans="1:18" s="5" customFormat="1" ht="14.1" customHeight="1" x14ac:dyDescent="0.25">
      <c r="A46" s="156" t="s">
        <v>281</v>
      </c>
      <c r="B46" s="158" t="s">
        <v>42</v>
      </c>
      <c r="C46" s="159" t="e">
        <f>SUM(#REF!)</f>
        <v>#REF!</v>
      </c>
      <c r="D46" s="159" t="e">
        <f>+#REF!</f>
        <v>#REF!</v>
      </c>
      <c r="E46" s="159">
        <v>0</v>
      </c>
      <c r="F46" s="160">
        <v>5500</v>
      </c>
      <c r="G46" s="50" t="e">
        <f>+#REF!</f>
        <v>#REF!</v>
      </c>
      <c r="H46" s="44"/>
      <c r="I46" s="50"/>
      <c r="J46" s="65" t="e">
        <f t="shared" si="8"/>
        <v>#REF!</v>
      </c>
      <c r="K46" s="118"/>
      <c r="L46" s="67"/>
      <c r="M46" s="11"/>
      <c r="N46" s="35"/>
      <c r="O46" s="35"/>
      <c r="P46" s="35"/>
      <c r="Q46" s="35"/>
      <c r="R46" s="35"/>
    </row>
    <row r="47" spans="1:18" ht="14.1" customHeight="1" x14ac:dyDescent="0.25">
      <c r="A47" s="148" t="s">
        <v>68</v>
      </c>
      <c r="B47" s="145" t="s">
        <v>69</v>
      </c>
      <c r="C47" s="172">
        <f>+C48+C49</f>
        <v>9600</v>
      </c>
      <c r="D47" s="172">
        <f>+D48+D49</f>
        <v>0</v>
      </c>
      <c r="E47" s="172">
        <f>+E48+E49</f>
        <v>0</v>
      </c>
      <c r="F47" s="150">
        <f>+F48+F49</f>
        <v>9600</v>
      </c>
      <c r="G47" s="102">
        <f>+G48+G49</f>
        <v>0</v>
      </c>
      <c r="H47" s="44"/>
      <c r="I47" s="102">
        <f>+I48+I49</f>
        <v>0</v>
      </c>
      <c r="J47" s="65">
        <f t="shared" si="8"/>
        <v>0</v>
      </c>
      <c r="K47" s="55"/>
    </row>
    <row r="48" spans="1:18" ht="14.1" customHeight="1" x14ac:dyDescent="0.25">
      <c r="A48" s="156" t="s">
        <v>283</v>
      </c>
      <c r="B48" s="158" t="s">
        <v>70</v>
      </c>
      <c r="C48" s="159">
        <v>2100</v>
      </c>
      <c r="D48" s="159"/>
      <c r="E48" s="159"/>
      <c r="F48" s="160">
        <v>2100</v>
      </c>
      <c r="G48" s="50"/>
      <c r="H48" s="44"/>
      <c r="I48" s="50"/>
      <c r="J48" s="65">
        <f t="shared" si="8"/>
        <v>0</v>
      </c>
      <c r="K48" s="118"/>
    </row>
    <row r="49" spans="1:18" ht="14.1" customHeight="1" x14ac:dyDescent="0.25">
      <c r="A49" s="156" t="s">
        <v>281</v>
      </c>
      <c r="B49" s="158" t="s">
        <v>42</v>
      </c>
      <c r="C49" s="159">
        <v>7500</v>
      </c>
      <c r="D49" s="159"/>
      <c r="E49" s="159"/>
      <c r="F49" s="160">
        <v>7500</v>
      </c>
      <c r="G49" s="50"/>
      <c r="H49" s="44"/>
      <c r="I49" s="50"/>
      <c r="J49" s="65">
        <f t="shared" si="8"/>
        <v>0</v>
      </c>
      <c r="K49" s="118"/>
    </row>
    <row r="50" spans="1:18" ht="14.1" customHeight="1" x14ac:dyDescent="0.25">
      <c r="A50" s="148" t="s">
        <v>71</v>
      </c>
      <c r="B50" s="145" t="s">
        <v>72</v>
      </c>
      <c r="C50" s="174" t="e">
        <f>+C51</f>
        <v>#REF!</v>
      </c>
      <c r="D50" s="174" t="e">
        <f t="shared" ref="D50:I50" si="11">+D51</f>
        <v>#REF!</v>
      </c>
      <c r="E50" s="174" t="e">
        <f t="shared" si="11"/>
        <v>#REF!</v>
      </c>
      <c r="F50" s="150">
        <f>+F51</f>
        <v>120000</v>
      </c>
      <c r="G50" s="43" t="e">
        <f t="shared" si="11"/>
        <v>#REF!</v>
      </c>
      <c r="H50" s="44"/>
      <c r="I50" s="43">
        <f t="shared" si="11"/>
        <v>0</v>
      </c>
      <c r="J50" s="65" t="e">
        <f t="shared" si="8"/>
        <v>#REF!</v>
      </c>
      <c r="K50" s="55"/>
    </row>
    <row r="51" spans="1:18" ht="14.1" customHeight="1" x14ac:dyDescent="0.25">
      <c r="A51" s="156" t="s">
        <v>281</v>
      </c>
      <c r="B51" s="158" t="s">
        <v>42</v>
      </c>
      <c r="C51" s="159" t="e">
        <f>+#REF!</f>
        <v>#REF!</v>
      </c>
      <c r="D51" s="159" t="e">
        <f>+#REF!</f>
        <v>#REF!</v>
      </c>
      <c r="E51" s="159" t="e">
        <f>+#REF!</f>
        <v>#REF!</v>
      </c>
      <c r="F51" s="160">
        <v>120000</v>
      </c>
      <c r="G51" s="50" t="e">
        <f>+#REF!</f>
        <v>#REF!</v>
      </c>
      <c r="H51" s="44"/>
      <c r="I51" s="50"/>
      <c r="J51" s="65" t="e">
        <f t="shared" si="8"/>
        <v>#REF!</v>
      </c>
      <c r="K51" s="118"/>
    </row>
    <row r="52" spans="1:18" s="2" customFormat="1" ht="14.1" customHeight="1" x14ac:dyDescent="0.25">
      <c r="A52" s="148" t="s">
        <v>73</v>
      </c>
      <c r="B52" s="145" t="s">
        <v>74</v>
      </c>
      <c r="C52" s="172" t="e">
        <f>+C53+C54</f>
        <v>#REF!</v>
      </c>
      <c r="D52" s="172" t="e">
        <f t="shared" ref="D52:F52" si="12">+D53+D54</f>
        <v>#REF!</v>
      </c>
      <c r="E52" s="172" t="e">
        <f t="shared" si="12"/>
        <v>#REF!</v>
      </c>
      <c r="F52" s="150">
        <f t="shared" si="12"/>
        <v>393540</v>
      </c>
      <c r="G52" s="93">
        <f>+G53+G54</f>
        <v>0</v>
      </c>
      <c r="H52" s="44"/>
      <c r="I52" s="93" t="e">
        <f>+I53+I54</f>
        <v>#REF!</v>
      </c>
      <c r="J52" s="65" t="e">
        <f t="shared" si="8"/>
        <v>#REF!</v>
      </c>
      <c r="K52" s="55"/>
      <c r="L52" s="72"/>
      <c r="M52" s="4"/>
      <c r="N52"/>
      <c r="O52"/>
      <c r="P52"/>
      <c r="Q52"/>
      <c r="R52"/>
    </row>
    <row r="53" spans="1:18" s="226" customFormat="1" ht="14.1" customHeight="1" x14ac:dyDescent="0.25">
      <c r="A53" s="156" t="s">
        <v>280</v>
      </c>
      <c r="B53" s="158" t="s">
        <v>40</v>
      </c>
      <c r="C53" s="196">
        <v>235000</v>
      </c>
      <c r="D53" s="196"/>
      <c r="E53" s="196"/>
      <c r="F53" s="160">
        <v>306300</v>
      </c>
      <c r="G53" s="51"/>
      <c r="H53" s="44"/>
      <c r="I53" s="51"/>
      <c r="J53" s="65">
        <f t="shared" si="8"/>
        <v>0</v>
      </c>
      <c r="K53" s="118"/>
      <c r="L53" s="73"/>
      <c r="M53" s="15"/>
      <c r="N53" s="35"/>
      <c r="O53" s="35"/>
      <c r="P53" s="35"/>
      <c r="Q53" s="35"/>
      <c r="R53" s="35"/>
    </row>
    <row r="54" spans="1:18" s="5" customFormat="1" ht="14.1" customHeight="1" x14ac:dyDescent="0.25">
      <c r="A54" s="156" t="s">
        <v>281</v>
      </c>
      <c r="B54" s="250" t="s">
        <v>42</v>
      </c>
      <c r="C54" s="135" t="e">
        <f>SUM(#REF!)</f>
        <v>#REF!</v>
      </c>
      <c r="D54" s="135" t="e">
        <f>SUM(#REF!)</f>
        <v>#REF!</v>
      </c>
      <c r="E54" s="135" t="e">
        <f>SUM(#REF!)</f>
        <v>#REF!</v>
      </c>
      <c r="F54" s="137">
        <v>87240</v>
      </c>
      <c r="G54" s="51"/>
      <c r="H54" s="44"/>
      <c r="I54" s="51" t="e">
        <f>+#REF!+#REF!+#REF!+#REF!+#REF!+#REF!+#REF!</f>
        <v>#REF!</v>
      </c>
      <c r="J54" s="65" t="e">
        <f t="shared" si="8"/>
        <v>#REF!</v>
      </c>
      <c r="K54" s="118"/>
      <c r="L54" s="74"/>
      <c r="N54" s="35"/>
      <c r="O54" s="35"/>
      <c r="P54" s="35"/>
      <c r="Q54" s="57"/>
      <c r="R54" s="35"/>
    </row>
    <row r="55" spans="1:18" ht="14.1" customHeight="1" x14ac:dyDescent="0.25">
      <c r="A55" s="246" t="s">
        <v>75</v>
      </c>
      <c r="B55" s="145" t="s">
        <v>273</v>
      </c>
      <c r="C55" s="174" t="e">
        <f>+C56</f>
        <v>#REF!</v>
      </c>
      <c r="D55" s="174" t="e">
        <f>+D56</f>
        <v>#REF!</v>
      </c>
      <c r="E55" s="174" t="e">
        <f>+E56</f>
        <v>#REF!</v>
      </c>
      <c r="F55" s="150">
        <f>+F56</f>
        <v>66700</v>
      </c>
      <c r="G55" s="248">
        <f>+G56</f>
        <v>0</v>
      </c>
      <c r="H55" s="44"/>
      <c r="I55" s="56">
        <f>+I56</f>
        <v>0</v>
      </c>
      <c r="J55" s="65">
        <f t="shared" si="8"/>
        <v>0</v>
      </c>
      <c r="K55" s="55"/>
      <c r="L55" s="75"/>
      <c r="M55"/>
      <c r="N55"/>
      <c r="O55"/>
      <c r="P55"/>
      <c r="Q55"/>
      <c r="R55"/>
    </row>
    <row r="56" spans="1:18" s="3" customFormat="1" ht="14.1" customHeight="1" x14ac:dyDescent="0.25">
      <c r="A56" s="247" t="s">
        <v>281</v>
      </c>
      <c r="B56" s="158" t="s">
        <v>76</v>
      </c>
      <c r="C56" s="179" t="e">
        <f>SUM(#REF!)</f>
        <v>#REF!</v>
      </c>
      <c r="D56" s="179" t="e">
        <f>SUM(#REF!)</f>
        <v>#REF!</v>
      </c>
      <c r="E56" s="179" t="e">
        <f>SUM(#REF!)</f>
        <v>#REF!</v>
      </c>
      <c r="F56" s="137">
        <v>66700</v>
      </c>
      <c r="G56" s="249"/>
      <c r="H56" s="44"/>
      <c r="I56" s="50"/>
      <c r="J56" s="65">
        <f t="shared" si="8"/>
        <v>0</v>
      </c>
      <c r="K56" s="118"/>
      <c r="L56" s="227"/>
      <c r="M56"/>
      <c r="N56"/>
      <c r="O56"/>
      <c r="P56"/>
      <c r="Q56"/>
      <c r="R56"/>
    </row>
    <row r="57" spans="1:18" ht="14.1" customHeight="1" x14ac:dyDescent="0.25">
      <c r="A57" s="148" t="s">
        <v>77</v>
      </c>
      <c r="B57" s="187" t="s">
        <v>78</v>
      </c>
      <c r="C57" s="251" t="e">
        <f>+C58+C61</f>
        <v>#REF!</v>
      </c>
      <c r="D57" s="251" t="e">
        <f>+D58+D61</f>
        <v>#REF!</v>
      </c>
      <c r="E57" s="251" t="e">
        <f>+E58+E61</f>
        <v>#REF!</v>
      </c>
      <c r="F57" s="150">
        <f>+F58+F61</f>
        <v>540600</v>
      </c>
      <c r="G57" s="253" t="e">
        <f>+G58+G61</f>
        <v>#REF!</v>
      </c>
      <c r="H57" s="44"/>
      <c r="I57" s="93" t="e">
        <f>+I58+I61</f>
        <v>#REF!</v>
      </c>
      <c r="J57" s="65" t="e">
        <f t="shared" ref="J57:J86" si="13">I57-G57</f>
        <v>#REF!</v>
      </c>
      <c r="K57" s="55"/>
      <c r="L57" s="75"/>
      <c r="M57" s="257"/>
      <c r="N57"/>
      <c r="O57"/>
      <c r="P57"/>
    </row>
    <row r="58" spans="1:18" ht="14.1" customHeight="1" x14ac:dyDescent="0.25">
      <c r="A58" s="148" t="s">
        <v>79</v>
      </c>
      <c r="B58" s="145" t="s">
        <v>80</v>
      </c>
      <c r="C58" s="172" t="e">
        <f>+C59+C60</f>
        <v>#REF!</v>
      </c>
      <c r="D58" s="172" t="e">
        <f t="shared" ref="D58:F58" si="14">+D59+D60</f>
        <v>#REF!</v>
      </c>
      <c r="E58" s="172" t="e">
        <f t="shared" si="14"/>
        <v>#REF!</v>
      </c>
      <c r="F58" s="150">
        <f t="shared" si="14"/>
        <v>74000</v>
      </c>
      <c r="G58" s="254" t="e">
        <f>+G59+G60</f>
        <v>#REF!</v>
      </c>
      <c r="H58" s="44"/>
      <c r="I58" s="102">
        <f>+I59+I60</f>
        <v>0</v>
      </c>
      <c r="J58" s="65" t="e">
        <f t="shared" si="13"/>
        <v>#REF!</v>
      </c>
      <c r="K58" s="55"/>
      <c r="L58" s="75"/>
      <c r="M58"/>
      <c r="N58"/>
      <c r="O58"/>
      <c r="P58"/>
    </row>
    <row r="59" spans="1:18" s="5" customFormat="1" ht="14.1" customHeight="1" x14ac:dyDescent="0.25">
      <c r="A59" s="156" t="s">
        <v>283</v>
      </c>
      <c r="B59" s="158" t="s">
        <v>81</v>
      </c>
      <c r="C59" s="161">
        <v>15000</v>
      </c>
      <c r="D59" s="161"/>
      <c r="E59" s="161"/>
      <c r="F59" s="230">
        <v>15000</v>
      </c>
      <c r="G59" s="255"/>
      <c r="H59" s="44"/>
      <c r="I59" s="231"/>
      <c r="J59" s="65">
        <f t="shared" si="13"/>
        <v>0</v>
      </c>
      <c r="K59" s="120"/>
      <c r="L59" s="227"/>
      <c r="M59" s="35"/>
      <c r="N59" s="35"/>
      <c r="O59" s="35"/>
      <c r="P59" s="35"/>
      <c r="Q59" s="11"/>
    </row>
    <row r="60" spans="1:18" s="5" customFormat="1" ht="14.1" customHeight="1" x14ac:dyDescent="0.25">
      <c r="A60" s="156" t="s">
        <v>281</v>
      </c>
      <c r="B60" s="158" t="s">
        <v>42</v>
      </c>
      <c r="C60" s="179" t="e">
        <f>SUM(#REF!)</f>
        <v>#REF!</v>
      </c>
      <c r="D60" s="179" t="e">
        <f>SUM(#REF!)</f>
        <v>#REF!</v>
      </c>
      <c r="E60" s="179" t="e">
        <f>SUM(#REF!)</f>
        <v>#REF!</v>
      </c>
      <c r="F60" s="256">
        <v>59000</v>
      </c>
      <c r="G60" s="50" t="e">
        <f>+#REF!+#REF!+#REF!</f>
        <v>#REF!</v>
      </c>
      <c r="H60" s="44"/>
      <c r="I60" s="50"/>
      <c r="J60" s="65" t="e">
        <f t="shared" si="13"/>
        <v>#REF!</v>
      </c>
      <c r="K60" s="118"/>
      <c r="L60" s="227"/>
      <c r="M60" s="35"/>
      <c r="N60" s="35"/>
      <c r="O60" s="35"/>
      <c r="P60" s="35"/>
      <c r="Q60" s="11"/>
    </row>
    <row r="61" spans="1:18" ht="14.1" customHeight="1" x14ac:dyDescent="0.25">
      <c r="A61" s="175" t="s">
        <v>83</v>
      </c>
      <c r="B61" s="145" t="s">
        <v>84</v>
      </c>
      <c r="C61" s="172" t="e">
        <f>+#REF!+C62</f>
        <v>#REF!</v>
      </c>
      <c r="D61" s="172" t="e">
        <f>+#REF!+D62</f>
        <v>#REF!</v>
      </c>
      <c r="E61" s="172" t="e">
        <f>+#REF!+E62</f>
        <v>#REF!</v>
      </c>
      <c r="F61" s="150">
        <f>+F62</f>
        <v>466600</v>
      </c>
      <c r="G61" s="254" t="e">
        <f>+#REF!+G62</f>
        <v>#REF!</v>
      </c>
      <c r="H61" s="44"/>
      <c r="I61" s="102" t="e">
        <f>+#REF!+I62</f>
        <v>#REF!</v>
      </c>
      <c r="J61" s="65" t="e">
        <f t="shared" si="13"/>
        <v>#REF!</v>
      </c>
      <c r="K61" s="55"/>
      <c r="L61" s="76"/>
    </row>
    <row r="62" spans="1:18" s="5" customFormat="1" ht="14.1" customHeight="1" x14ac:dyDescent="0.25">
      <c r="A62" s="156" t="s">
        <v>281</v>
      </c>
      <c r="B62" s="158" t="s">
        <v>85</v>
      </c>
      <c r="C62" s="159" t="e">
        <f>SUM(#REF!)</f>
        <v>#REF!</v>
      </c>
      <c r="D62" s="159" t="e">
        <f>SUM(#REF!)</f>
        <v>#REF!</v>
      </c>
      <c r="E62" s="159" t="e">
        <f>SUM(#REF!)</f>
        <v>#REF!</v>
      </c>
      <c r="F62" s="192">
        <v>466600</v>
      </c>
      <c r="G62" s="50" t="e">
        <f>+#REF!+#REF!+#REF!</f>
        <v>#REF!</v>
      </c>
      <c r="H62" s="44"/>
      <c r="I62" s="50" t="e">
        <f>+#REF!+#REF!+#REF!</f>
        <v>#REF!</v>
      </c>
      <c r="J62" s="65" t="e">
        <f t="shared" si="13"/>
        <v>#REF!</v>
      </c>
      <c r="K62" s="118"/>
      <c r="L62" s="67"/>
      <c r="M62" s="11"/>
      <c r="N62" s="11"/>
      <c r="O62" s="11"/>
      <c r="P62" s="15"/>
      <c r="Q62" s="11"/>
    </row>
    <row r="63" spans="1:18" ht="14.1" customHeight="1" x14ac:dyDescent="0.25">
      <c r="A63" s="148" t="s">
        <v>86</v>
      </c>
      <c r="B63" s="145" t="s">
        <v>87</v>
      </c>
      <c r="C63" s="149" t="e">
        <f>+C64+C66+C68+C71+C74</f>
        <v>#REF!</v>
      </c>
      <c r="D63" s="149" t="e">
        <f>+D64+D66+D68+D71+D74</f>
        <v>#REF!</v>
      </c>
      <c r="E63" s="149" t="e">
        <f>+E64+E66+E68+E71+E74</f>
        <v>#REF!</v>
      </c>
      <c r="F63" s="189">
        <f>+F64+F66+F68+F71+F74</f>
        <v>203300</v>
      </c>
      <c r="G63" s="43" t="e">
        <f>+G64+G66+G68+G71</f>
        <v>#REF!</v>
      </c>
      <c r="H63" s="44"/>
      <c r="I63" s="43" t="e">
        <f>+I64+I66+I68+I71</f>
        <v>#REF!</v>
      </c>
      <c r="J63" s="65" t="e">
        <f t="shared" si="13"/>
        <v>#REF!</v>
      </c>
      <c r="K63" s="55"/>
      <c r="L63" s="70"/>
      <c r="M63" s="22"/>
    </row>
    <row r="64" spans="1:18" ht="14.1" customHeight="1" x14ac:dyDescent="0.25">
      <c r="A64" s="148" t="s">
        <v>88</v>
      </c>
      <c r="B64" s="145" t="s">
        <v>89</v>
      </c>
      <c r="C64" s="172">
        <f>+C65</f>
        <v>6700</v>
      </c>
      <c r="D64" s="172">
        <f>+D65</f>
        <v>0</v>
      </c>
      <c r="E64" s="172">
        <f>+E65</f>
        <v>0</v>
      </c>
      <c r="F64" s="150">
        <f>+F65</f>
        <v>6700</v>
      </c>
      <c r="G64" s="254">
        <f>+G65</f>
        <v>0</v>
      </c>
      <c r="H64" s="44"/>
      <c r="I64" s="102">
        <f>+I65</f>
        <v>0</v>
      </c>
      <c r="J64" s="65">
        <f t="shared" si="13"/>
        <v>0</v>
      </c>
      <c r="K64" s="55"/>
      <c r="L64" s="261"/>
      <c r="O64" s="15"/>
    </row>
    <row r="65" spans="1:19" ht="14.1" customHeight="1" x14ac:dyDescent="0.25">
      <c r="A65" s="156" t="s">
        <v>281</v>
      </c>
      <c r="B65" s="158" t="s">
        <v>82</v>
      </c>
      <c r="C65" s="179">
        <v>6700</v>
      </c>
      <c r="D65" s="179"/>
      <c r="E65" s="179"/>
      <c r="F65" s="256">
        <v>6700</v>
      </c>
      <c r="G65" s="59"/>
      <c r="H65" s="44">
        <v>0</v>
      </c>
      <c r="J65" s="65">
        <f t="shared" si="13"/>
        <v>0</v>
      </c>
      <c r="K65" s="118"/>
      <c r="L65" s="77"/>
    </row>
    <row r="66" spans="1:19" ht="14.1" customHeight="1" x14ac:dyDescent="0.25">
      <c r="A66" s="148" t="s">
        <v>90</v>
      </c>
      <c r="B66" s="145" t="s">
        <v>91</v>
      </c>
      <c r="C66" s="172">
        <f>+C67</f>
        <v>80000</v>
      </c>
      <c r="D66" s="172">
        <f t="shared" ref="D66:F66" si="15">+D67</f>
        <v>0</v>
      </c>
      <c r="E66" s="172">
        <f t="shared" si="15"/>
        <v>0</v>
      </c>
      <c r="F66" s="150">
        <f t="shared" si="15"/>
        <v>80000</v>
      </c>
      <c r="G66" s="254">
        <f>+G67</f>
        <v>0</v>
      </c>
      <c r="H66" s="44"/>
      <c r="I66" s="102">
        <f>+I67</f>
        <v>0</v>
      </c>
      <c r="J66" s="65">
        <f t="shared" si="13"/>
        <v>0</v>
      </c>
      <c r="K66" s="55"/>
    </row>
    <row r="67" spans="1:19" ht="14.1" customHeight="1" x14ac:dyDescent="0.25">
      <c r="A67" s="156" t="s">
        <v>281</v>
      </c>
      <c r="B67" s="158" t="s">
        <v>92</v>
      </c>
      <c r="C67" s="159">
        <v>80000</v>
      </c>
      <c r="D67" s="159"/>
      <c r="E67" s="159"/>
      <c r="F67" s="256">
        <v>80000</v>
      </c>
      <c r="G67" s="52"/>
      <c r="H67" s="44">
        <v>0</v>
      </c>
      <c r="I67" s="52">
        <v>0</v>
      </c>
      <c r="J67" s="65">
        <f t="shared" si="13"/>
        <v>0</v>
      </c>
      <c r="K67" s="118"/>
      <c r="N67" s="13"/>
    </row>
    <row r="68" spans="1:19" ht="14.1" customHeight="1" x14ac:dyDescent="0.25">
      <c r="A68" s="148" t="s">
        <v>93</v>
      </c>
      <c r="B68" s="145" t="s">
        <v>94</v>
      </c>
      <c r="C68" s="172" t="e">
        <f>+C69+C70</f>
        <v>#REF!</v>
      </c>
      <c r="D68" s="172" t="e">
        <f>+D69+D70</f>
        <v>#REF!</v>
      </c>
      <c r="E68" s="172" t="e">
        <f>+#REF!+E69+E70</f>
        <v>#REF!</v>
      </c>
      <c r="F68" s="150">
        <f>+F69+F70</f>
        <v>51600</v>
      </c>
      <c r="G68" s="254" t="e">
        <f>+G69+G70</f>
        <v>#REF!</v>
      </c>
      <c r="H68" s="44"/>
      <c r="I68" s="102" t="e">
        <f>+I69+I70</f>
        <v>#REF!</v>
      </c>
      <c r="J68" s="65" t="e">
        <f t="shared" si="13"/>
        <v>#REF!</v>
      </c>
      <c r="K68" s="55"/>
    </row>
    <row r="69" spans="1:19" s="5" customFormat="1" ht="14.1" customHeight="1" x14ac:dyDescent="0.25">
      <c r="A69" s="156" t="s">
        <v>280</v>
      </c>
      <c r="B69" s="158" t="s">
        <v>50</v>
      </c>
      <c r="C69" s="159">
        <v>20000</v>
      </c>
      <c r="D69" s="159"/>
      <c r="E69" s="159"/>
      <c r="F69" s="192">
        <v>21200</v>
      </c>
      <c r="G69" s="50"/>
      <c r="H69" s="44"/>
      <c r="I69" s="50"/>
      <c r="J69" s="65">
        <f t="shared" si="13"/>
        <v>0</v>
      </c>
      <c r="K69" s="118"/>
      <c r="L69" s="67"/>
      <c r="M69" s="11"/>
      <c r="N69" s="11"/>
      <c r="O69" s="11"/>
      <c r="P69" s="15"/>
      <c r="Q69" s="11"/>
    </row>
    <row r="70" spans="1:19" s="5" customFormat="1" ht="14.1" customHeight="1" x14ac:dyDescent="0.25">
      <c r="A70" s="156" t="s">
        <v>281</v>
      </c>
      <c r="B70" s="250" t="s">
        <v>95</v>
      </c>
      <c r="C70" s="258" t="e">
        <f>SUM(#REF!)</f>
        <v>#REF!</v>
      </c>
      <c r="D70" s="258" t="e">
        <f>SUM(#REF!)</f>
        <v>#REF!</v>
      </c>
      <c r="E70" s="258" t="e">
        <f>SUM(#REF!)</f>
        <v>#REF!</v>
      </c>
      <c r="F70" s="137">
        <v>30400</v>
      </c>
      <c r="G70" s="50" t="e">
        <f>+#REF!+#REF!+#REF!+#REF!+#REF!+#REF!+#REF!+#REF!</f>
        <v>#REF!</v>
      </c>
      <c r="H70" s="44"/>
      <c r="I70" s="50" t="e">
        <f>+#REF!+#REF!+#REF!+#REF!+#REF!+#REF!+#REF!+#REF!</f>
        <v>#REF!</v>
      </c>
      <c r="J70" s="65" t="e">
        <f t="shared" si="13"/>
        <v>#REF!</v>
      </c>
      <c r="K70" s="118"/>
      <c r="L70" s="67"/>
      <c r="M70" s="11"/>
      <c r="N70" s="11"/>
      <c r="O70" s="11"/>
      <c r="P70" s="15"/>
      <c r="Q70" s="11"/>
    </row>
    <row r="71" spans="1:19" ht="14.1" customHeight="1" x14ac:dyDescent="0.25">
      <c r="A71" s="246" t="s">
        <v>96</v>
      </c>
      <c r="B71" s="145" t="s">
        <v>97</v>
      </c>
      <c r="C71" s="174">
        <f>+C73</f>
        <v>58000</v>
      </c>
      <c r="D71" s="174">
        <f t="shared" ref="D71:E71" si="16">+D73</f>
        <v>0</v>
      </c>
      <c r="E71" s="174">
        <f t="shared" si="16"/>
        <v>0</v>
      </c>
      <c r="F71" s="150">
        <f>+F72+F73</f>
        <v>58000</v>
      </c>
      <c r="G71" s="106">
        <f>+G73</f>
        <v>0</v>
      </c>
      <c r="H71" s="44"/>
      <c r="I71" s="43">
        <f>+I73</f>
        <v>0</v>
      </c>
      <c r="J71" s="65">
        <f t="shared" si="13"/>
        <v>0</v>
      </c>
      <c r="K71" s="55"/>
      <c r="L71" s="252"/>
    </row>
    <row r="72" spans="1:19" s="117" customFormat="1" ht="14.1" customHeight="1" x14ac:dyDescent="0.25">
      <c r="A72" s="247" t="s">
        <v>283</v>
      </c>
      <c r="B72" s="158" t="s">
        <v>81</v>
      </c>
      <c r="C72" s="160">
        <v>0</v>
      </c>
      <c r="D72" s="160"/>
      <c r="E72" s="160"/>
      <c r="F72" s="160">
        <v>20000</v>
      </c>
      <c r="G72" s="249"/>
      <c r="H72" s="44"/>
      <c r="I72" s="50"/>
      <c r="J72" s="65"/>
      <c r="K72" s="118"/>
      <c r="L72" s="78"/>
      <c r="M72" s="45"/>
      <c r="N72" s="45"/>
      <c r="O72" s="45"/>
      <c r="P72" s="54"/>
      <c r="Q72" s="45"/>
    </row>
    <row r="73" spans="1:19" ht="14.1" customHeight="1" x14ac:dyDescent="0.25">
      <c r="A73" s="156" t="s">
        <v>281</v>
      </c>
      <c r="B73" s="259" t="s">
        <v>42</v>
      </c>
      <c r="C73" s="260">
        <v>58000</v>
      </c>
      <c r="D73" s="191"/>
      <c r="E73" s="191"/>
      <c r="F73" s="256">
        <v>38000</v>
      </c>
      <c r="G73" s="52"/>
      <c r="H73" s="44"/>
      <c r="I73" s="50"/>
      <c r="J73" s="65">
        <f t="shared" si="13"/>
        <v>0</v>
      </c>
      <c r="K73" s="118"/>
      <c r="M73" s="13"/>
    </row>
    <row r="74" spans="1:19" ht="14.1" customHeight="1" x14ac:dyDescent="0.25">
      <c r="A74" s="181" t="s">
        <v>98</v>
      </c>
      <c r="B74" s="182" t="s">
        <v>99</v>
      </c>
      <c r="C74" s="172">
        <f>+C75</f>
        <v>0</v>
      </c>
      <c r="D74" s="172">
        <f t="shared" ref="D74:F74" si="17">+D75</f>
        <v>0</v>
      </c>
      <c r="E74" s="172">
        <f t="shared" si="17"/>
        <v>0</v>
      </c>
      <c r="F74" s="150">
        <f t="shared" si="17"/>
        <v>7000</v>
      </c>
      <c r="G74" s="262"/>
      <c r="H74" s="104"/>
      <c r="I74" s="93"/>
      <c r="J74" s="66"/>
      <c r="K74" s="55"/>
      <c r="M74" s="13"/>
    </row>
    <row r="75" spans="1:19" s="40" customFormat="1" ht="14.1" customHeight="1" x14ac:dyDescent="0.25">
      <c r="A75" s="157">
        <v>55</v>
      </c>
      <c r="B75" s="164" t="s">
        <v>42</v>
      </c>
      <c r="C75" s="161"/>
      <c r="D75" s="161"/>
      <c r="E75" s="161"/>
      <c r="F75" s="160">
        <v>7000</v>
      </c>
      <c r="G75" s="263"/>
      <c r="H75" s="44"/>
      <c r="I75" s="51"/>
      <c r="J75" s="65"/>
      <c r="K75" s="118"/>
      <c r="L75" s="239"/>
      <c r="M75" s="240"/>
      <c r="P75" s="241"/>
    </row>
    <row r="76" spans="1:19" ht="14.1" customHeight="1" x14ac:dyDescent="0.25">
      <c r="A76" s="244" t="s">
        <v>298</v>
      </c>
      <c r="B76" s="145" t="s">
        <v>100</v>
      </c>
      <c r="C76" s="146">
        <f>+C77</f>
        <v>4400</v>
      </c>
      <c r="D76" s="146">
        <f>+D77</f>
        <v>0</v>
      </c>
      <c r="E76" s="146">
        <f>+E77</f>
        <v>0</v>
      </c>
      <c r="F76" s="170">
        <f>+F77</f>
        <v>4400</v>
      </c>
      <c r="G76" s="254">
        <f>+G77</f>
        <v>0</v>
      </c>
      <c r="H76" s="44"/>
      <c r="I76" s="102">
        <f>+I77</f>
        <v>4400</v>
      </c>
      <c r="J76" s="65">
        <f t="shared" si="13"/>
        <v>4400</v>
      </c>
      <c r="K76" s="119"/>
      <c r="M76" s="13"/>
    </row>
    <row r="77" spans="1:19" s="5" customFormat="1" ht="14.1" customHeight="1" x14ac:dyDescent="0.25">
      <c r="A77" s="156" t="s">
        <v>281</v>
      </c>
      <c r="B77" s="243" t="s">
        <v>42</v>
      </c>
      <c r="C77" s="179">
        <v>4400</v>
      </c>
      <c r="D77" s="159"/>
      <c r="E77" s="159"/>
      <c r="F77" s="192">
        <v>4400</v>
      </c>
      <c r="G77" s="50"/>
      <c r="H77" s="95"/>
      <c r="I77" s="50">
        <v>4400</v>
      </c>
      <c r="J77" s="105">
        <f t="shared" si="13"/>
        <v>4400</v>
      </c>
      <c r="K77" s="118"/>
      <c r="L77" s="67"/>
      <c r="M77" s="11"/>
      <c r="N77" s="11"/>
      <c r="O77" s="11"/>
      <c r="P77" s="15"/>
      <c r="Q77" s="11"/>
    </row>
    <row r="78" spans="1:19" ht="14.1" customHeight="1" x14ac:dyDescent="0.25">
      <c r="A78" s="151" t="s">
        <v>101</v>
      </c>
      <c r="B78" s="145" t="s">
        <v>102</v>
      </c>
      <c r="C78" s="146" t="e">
        <f>+C79+C82+C84+C87+C89+C92+C96+C98+C101+C104+C107+C110+C113+C116+C119+C122+C125+C128+C131+C134+C137+C140+C143+C146+C149+C152+C155+C158+C161+C163+C165</f>
        <v>#REF!</v>
      </c>
      <c r="D78" s="146" t="e">
        <f>+D79+D82+D84+D87+D89+D92+D96+D98+D101+D104+D107+D110+D113+D116+D119+D122+D125+D128+D131+D134+D137+D140+D143+D146+D149+D152+D155+D158+D161+D163+D165</f>
        <v>#REF!</v>
      </c>
      <c r="E78" s="146" t="e">
        <f>+E79+E82+E84+E87+E89+E92+E96+#REF!+E98+E101+E104+E107+E110+E113+E116+E119+E122+E125+E128+E131+E134+E137+E140+E143+E146+E149+E152+E155+E158+E161+E163+E165</f>
        <v>#REF!</v>
      </c>
      <c r="F78" s="154">
        <f>+F79+F82+F84+F87+F89+F92+F96+F98+F101+F104+F107+F110+F113+F116+F119+F122+F125+F128+F131+F134+F137+F140+F143+F146+F149+F152+F155+F158+F161+F163+F165</f>
        <v>1917485</v>
      </c>
      <c r="G78" s="93" t="e">
        <f>+G79+G82+G84+G87+G89+G92+G96+#REF!+G98+G101+G104+G107+G110+G113+G116+G119+G122+G125+G128+G131+G134+G137+G140+G143+G146+G149+G152+#REF!+G155+G158+G161+G163+G165</f>
        <v>#REF!</v>
      </c>
      <c r="H78" s="93" t="e">
        <f>+H79+H82+H84+H87+H89+H92+H96+#REF!+H98+H101+H104+H107+H110+H113+H116+H119+H122+H125+H128+H131+H134+H137+H140+H143+H146+H149+H152+#REF!+H155+H158+H161+H163+H165</f>
        <v>#REF!</v>
      </c>
      <c r="I78" s="93" t="e">
        <f>+I79+I82+I84+I87+I89+I92+I96+#REF!+I98+I101+I104+I107+I110+I113+I116+I119+I122+I125+I128+I131+I134+I137+I140+I143+I146+I149+I152+#REF!+I155+I158+I161+I163+I165</f>
        <v>#REF!</v>
      </c>
      <c r="J78" s="93" t="e">
        <f>+J79+J82+J84+J87+J89+J92+J96+#REF!+J98+J101+J104+J107+J110+J113+J116+J119+J122+J125+J128+J131+J134+J137+J140+J143+J146+J149+J152+#REF!+J155+J158+J161+J163+J165</f>
        <v>#REF!</v>
      </c>
      <c r="K78" s="55"/>
      <c r="M78" s="22"/>
      <c r="N78" s="22"/>
    </row>
    <row r="79" spans="1:19" s="4" customFormat="1" ht="14.1" customHeight="1" x14ac:dyDescent="0.25">
      <c r="A79" s="148" t="s">
        <v>103</v>
      </c>
      <c r="B79" s="145" t="s">
        <v>104</v>
      </c>
      <c r="C79" s="174" t="e">
        <f>+C80+C81</f>
        <v>#REF!</v>
      </c>
      <c r="D79" s="174" t="e">
        <f>+D80+D81</f>
        <v>#REF!</v>
      </c>
      <c r="E79" s="174" t="e">
        <f>+E80+E81</f>
        <v>#REF!</v>
      </c>
      <c r="F79" s="150">
        <f>+F80+F81</f>
        <v>47205</v>
      </c>
      <c r="G79" s="43" t="e">
        <f>+G80+G81</f>
        <v>#REF!</v>
      </c>
      <c r="H79" s="104" t="e">
        <f t="shared" ref="H79:H85" si="18">G79-F79</f>
        <v>#REF!</v>
      </c>
      <c r="I79" s="43" t="e">
        <f>+I80+I81</f>
        <v>#REF!</v>
      </c>
      <c r="J79" s="66" t="e">
        <f t="shared" si="13"/>
        <v>#REF!</v>
      </c>
      <c r="K79" s="55"/>
      <c r="L79" s="80"/>
      <c r="M79" s="12"/>
      <c r="N79" s="12"/>
      <c r="O79" s="41"/>
      <c r="P79" s="41"/>
      <c r="Q79" s="41"/>
      <c r="R79" s="41"/>
      <c r="S79" s="41"/>
    </row>
    <row r="80" spans="1:19" s="5" customFormat="1" ht="14.1" customHeight="1" x14ac:dyDescent="0.25">
      <c r="A80" s="156" t="s">
        <v>280</v>
      </c>
      <c r="B80" s="158" t="s">
        <v>40</v>
      </c>
      <c r="C80" s="159">
        <v>26300</v>
      </c>
      <c r="D80" s="159"/>
      <c r="E80" s="159"/>
      <c r="F80" s="160">
        <v>27615</v>
      </c>
      <c r="G80" s="50"/>
      <c r="H80" s="44">
        <f t="shared" si="18"/>
        <v>-27615</v>
      </c>
      <c r="I80" s="50"/>
      <c r="J80" s="65">
        <f t="shared" si="13"/>
        <v>0</v>
      </c>
      <c r="K80" s="118"/>
      <c r="L80" s="79"/>
      <c r="M80" s="29"/>
      <c r="N80" s="29"/>
      <c r="O80" s="35"/>
      <c r="P80" s="35"/>
      <c r="Q80" s="35"/>
      <c r="R80" s="35"/>
      <c r="S80" s="35"/>
    </row>
    <row r="81" spans="1:20" s="5" customFormat="1" ht="14.1" customHeight="1" x14ac:dyDescent="0.25">
      <c r="A81" s="156" t="s">
        <v>281</v>
      </c>
      <c r="B81" s="158" t="s">
        <v>42</v>
      </c>
      <c r="C81" s="159" t="e">
        <f>+#REF!+#REF!+#REF!+#REF!+#REF!+#REF!+#REF!+#REF!</f>
        <v>#REF!</v>
      </c>
      <c r="D81" s="159" t="e">
        <f>+#REF!+#REF!+#REF!+#REF!+#REF!+#REF!+#REF!+#REF!</f>
        <v>#REF!</v>
      </c>
      <c r="E81" s="159" t="e">
        <f>+#REF!+#REF!+#REF!+#REF!+#REF!+#REF!+#REF!+#REF!</f>
        <v>#REF!</v>
      </c>
      <c r="F81" s="160">
        <v>19590</v>
      </c>
      <c r="G81" s="50" t="e">
        <f>+#REF!+#REF!+#REF!+#REF!+#REF!+#REF!+#REF!</f>
        <v>#REF!</v>
      </c>
      <c r="H81" s="44" t="e">
        <f t="shared" si="18"/>
        <v>#REF!</v>
      </c>
      <c r="I81" s="50" t="e">
        <f>+#REF!+#REF!+#REF!+#REF!+#REF!+#REF!+#REF!</f>
        <v>#REF!</v>
      </c>
      <c r="J81" s="65" t="e">
        <f t="shared" si="13"/>
        <v>#REF!</v>
      </c>
      <c r="K81" s="118"/>
      <c r="L81" s="67"/>
      <c r="M81" s="11"/>
      <c r="N81" s="11"/>
      <c r="O81" s="35"/>
      <c r="P81" s="35"/>
      <c r="Q81" s="35"/>
      <c r="R81" s="35"/>
      <c r="S81" s="35"/>
    </row>
    <row r="82" spans="1:20" s="4" customFormat="1" ht="14.1" customHeight="1" x14ac:dyDescent="0.25">
      <c r="A82" s="175" t="s">
        <v>105</v>
      </c>
      <c r="B82" s="145" t="s">
        <v>106</v>
      </c>
      <c r="C82" s="174">
        <v>42000</v>
      </c>
      <c r="D82" s="174">
        <v>0</v>
      </c>
      <c r="E82" s="174">
        <v>0</v>
      </c>
      <c r="F82" s="150">
        <f>+F83</f>
        <v>42000</v>
      </c>
      <c r="G82" s="43">
        <v>0</v>
      </c>
      <c r="H82" s="104">
        <v>0</v>
      </c>
      <c r="I82" s="43">
        <v>0</v>
      </c>
      <c r="J82" s="66">
        <v>0</v>
      </c>
      <c r="K82" s="55"/>
      <c r="L82" s="80"/>
      <c r="M82" s="12"/>
      <c r="N82" s="12"/>
      <c r="O82" s="41"/>
      <c r="P82" s="41"/>
      <c r="Q82" s="41"/>
      <c r="R82" s="41"/>
      <c r="S82" s="41"/>
      <c r="T82" s="41"/>
    </row>
    <row r="83" spans="1:20" s="117" customFormat="1" ht="14.1" customHeight="1" x14ac:dyDescent="0.25">
      <c r="A83" s="206" t="s">
        <v>281</v>
      </c>
      <c r="B83" s="158" t="s">
        <v>42</v>
      </c>
      <c r="C83" s="160">
        <v>42000</v>
      </c>
      <c r="D83" s="160"/>
      <c r="E83" s="160"/>
      <c r="F83" s="160">
        <v>42000</v>
      </c>
      <c r="G83" s="50"/>
      <c r="H83" s="44"/>
      <c r="I83" s="50"/>
      <c r="J83" s="65"/>
      <c r="K83" s="118"/>
      <c r="L83" s="78"/>
      <c r="M83" s="45"/>
      <c r="N83" s="45"/>
      <c r="O83" s="57"/>
      <c r="P83" s="57"/>
      <c r="Q83" s="57"/>
      <c r="R83" s="57"/>
      <c r="S83" s="57"/>
      <c r="T83" s="57"/>
    </row>
    <row r="84" spans="1:20" s="4" customFormat="1" ht="14.1" customHeight="1" x14ac:dyDescent="0.25">
      <c r="A84" s="175" t="s">
        <v>107</v>
      </c>
      <c r="B84" s="145" t="s">
        <v>108</v>
      </c>
      <c r="C84" s="174" t="e">
        <f>+C85+C86</f>
        <v>#REF!</v>
      </c>
      <c r="D84" s="174" t="e">
        <f>+D85+D86</f>
        <v>#REF!</v>
      </c>
      <c r="E84" s="174" t="e">
        <f t="shared" ref="E84:F84" si="19">+E85+E86</f>
        <v>#REF!</v>
      </c>
      <c r="F84" s="150">
        <f t="shared" si="19"/>
        <v>344280</v>
      </c>
      <c r="G84" s="43" t="e">
        <f>+#REF!+G85+G86</f>
        <v>#REF!</v>
      </c>
      <c r="H84" s="104">
        <v>0</v>
      </c>
      <c r="I84" s="43" t="e">
        <f>+#REF!+I85+I86</f>
        <v>#REF!</v>
      </c>
      <c r="J84" s="66" t="e">
        <f t="shared" si="13"/>
        <v>#REF!</v>
      </c>
      <c r="K84" s="55"/>
      <c r="L84" s="80"/>
      <c r="M84" s="12"/>
      <c r="N84" s="12"/>
      <c r="O84" s="41"/>
      <c r="P84" s="41"/>
      <c r="Q84" s="41"/>
      <c r="R84" s="41"/>
      <c r="S84" s="41"/>
      <c r="T84" s="41"/>
    </row>
    <row r="85" spans="1:20" s="5" customFormat="1" ht="14.1" customHeight="1" x14ac:dyDescent="0.25">
      <c r="A85" s="156" t="s">
        <v>280</v>
      </c>
      <c r="B85" s="158" t="s">
        <v>40</v>
      </c>
      <c r="C85" s="159">
        <v>212517</v>
      </c>
      <c r="D85" s="159"/>
      <c r="E85" s="159"/>
      <c r="F85" s="160">
        <v>250080</v>
      </c>
      <c r="G85" s="50"/>
      <c r="H85" s="44">
        <f t="shared" si="18"/>
        <v>-250080</v>
      </c>
      <c r="I85" s="50">
        <v>0</v>
      </c>
      <c r="J85" s="65">
        <v>0</v>
      </c>
      <c r="K85" s="118"/>
      <c r="L85" s="79"/>
      <c r="M85" s="13"/>
      <c r="N85" s="11"/>
      <c r="O85" s="35"/>
      <c r="P85" s="15"/>
      <c r="Q85" s="35"/>
      <c r="R85" s="35"/>
      <c r="S85" s="35"/>
      <c r="T85" s="35"/>
    </row>
    <row r="86" spans="1:20" s="5" customFormat="1" ht="14.1" customHeight="1" x14ac:dyDescent="0.25">
      <c r="A86" s="156" t="s">
        <v>281</v>
      </c>
      <c r="B86" s="158" t="s">
        <v>42</v>
      </c>
      <c r="C86" s="159" t="e">
        <f>+#REF!+#REF!+#REF!+#REF!+#REF!+#REF!+#REF!+#REF!+#REF!+#REF!</f>
        <v>#REF!</v>
      </c>
      <c r="D86" s="159" t="e">
        <f>+#REF!+#REF!+#REF!+#REF!+#REF!+#REF!+#REF!+#REF!+#REF!+#REF!</f>
        <v>#REF!</v>
      </c>
      <c r="E86" s="159" t="e">
        <f>+#REF!+#REF!+#REF!+#REF!+#REF!+#REF!+#REF!+#REF!+#REF!+#REF!</f>
        <v>#REF!</v>
      </c>
      <c r="F86" s="160">
        <v>94200</v>
      </c>
      <c r="G86" s="50" t="e">
        <f>+#REF!+#REF!+#REF!+#REF!+#REF!+#REF!+#REF!+#REF!+#REF!+#REF!</f>
        <v>#REF!</v>
      </c>
      <c r="H86" s="44">
        <v>0</v>
      </c>
      <c r="I86" s="50" t="e">
        <f>+#REF!+#REF!+#REF!+#REF!+#REF!+#REF!+#REF!+#REF!+#REF!+#REF!</f>
        <v>#REF!</v>
      </c>
      <c r="J86" s="65" t="e">
        <f t="shared" si="13"/>
        <v>#REF!</v>
      </c>
      <c r="K86" s="118"/>
      <c r="L86" s="67"/>
      <c r="M86" s="11"/>
      <c r="N86" s="11"/>
      <c r="O86" s="35"/>
      <c r="P86" s="35"/>
      <c r="Q86" s="35"/>
      <c r="R86" s="35"/>
      <c r="S86" s="35"/>
      <c r="T86" s="35"/>
    </row>
    <row r="87" spans="1:20" ht="14.1" customHeight="1" x14ac:dyDescent="0.25">
      <c r="A87" s="175" t="s">
        <v>109</v>
      </c>
      <c r="B87" s="145" t="s">
        <v>299</v>
      </c>
      <c r="C87" s="174">
        <v>55000</v>
      </c>
      <c r="D87" s="174"/>
      <c r="E87" s="174"/>
      <c r="F87" s="150">
        <f>+F88</f>
        <v>98000</v>
      </c>
      <c r="G87" s="43"/>
      <c r="H87" s="44"/>
      <c r="I87" s="43"/>
      <c r="J87" s="65">
        <f t="shared" ref="J87:J104" si="20">I87-G87</f>
        <v>0</v>
      </c>
      <c r="K87" s="121"/>
      <c r="L87" s="68"/>
      <c r="M87" s="13"/>
      <c r="N87" s="13"/>
      <c r="P87"/>
      <c r="Q87"/>
      <c r="R87"/>
      <c r="S87"/>
      <c r="T87"/>
    </row>
    <row r="88" spans="1:20" ht="14.1" customHeight="1" x14ac:dyDescent="0.25">
      <c r="A88" s="206" t="s">
        <v>281</v>
      </c>
      <c r="B88" s="158" t="s">
        <v>42</v>
      </c>
      <c r="C88" s="174"/>
      <c r="D88" s="174"/>
      <c r="E88" s="174"/>
      <c r="F88" s="160">
        <v>98000</v>
      </c>
      <c r="G88" s="43"/>
      <c r="H88" s="44"/>
      <c r="I88" s="43"/>
      <c r="J88" s="65"/>
      <c r="K88" s="121"/>
      <c r="L88" s="265"/>
      <c r="M88" s="13"/>
      <c r="N88" s="13"/>
      <c r="P88"/>
      <c r="Q88"/>
      <c r="R88"/>
      <c r="S88"/>
      <c r="T88"/>
    </row>
    <row r="89" spans="1:20" ht="14.1" customHeight="1" x14ac:dyDescent="0.25">
      <c r="A89" s="175" t="s">
        <v>110</v>
      </c>
      <c r="B89" s="145" t="s">
        <v>111</v>
      </c>
      <c r="C89" s="174" t="e">
        <f>+C90+C91</f>
        <v>#REF!</v>
      </c>
      <c r="D89" s="174" t="e">
        <f>+D90+D91</f>
        <v>#REF!</v>
      </c>
      <c r="E89" s="174" t="e">
        <f>+E90+E91</f>
        <v>#REF!</v>
      </c>
      <c r="F89" s="150">
        <f>+F90+F91</f>
        <v>24535</v>
      </c>
      <c r="G89" s="43" t="e">
        <f>+G90+G91</f>
        <v>#REF!</v>
      </c>
      <c r="H89" s="44"/>
      <c r="I89" s="43">
        <f>+I90+I91</f>
        <v>0</v>
      </c>
      <c r="J89" s="65" t="e">
        <f t="shared" si="20"/>
        <v>#REF!</v>
      </c>
      <c r="K89" s="55"/>
      <c r="P89"/>
      <c r="Q89"/>
      <c r="R89"/>
      <c r="S89"/>
      <c r="T89"/>
    </row>
    <row r="90" spans="1:20" s="5" customFormat="1" ht="14.1" customHeight="1" x14ac:dyDescent="0.25">
      <c r="A90" s="206" t="s">
        <v>280</v>
      </c>
      <c r="B90" s="158" t="s">
        <v>40</v>
      </c>
      <c r="C90" s="179">
        <v>4790</v>
      </c>
      <c r="D90" s="179"/>
      <c r="E90" s="179"/>
      <c r="F90" s="160">
        <v>4820</v>
      </c>
      <c r="G90" s="50"/>
      <c r="H90" s="44"/>
      <c r="I90" s="50"/>
      <c r="J90" s="65">
        <f t="shared" si="20"/>
        <v>0</v>
      </c>
      <c r="K90" s="118"/>
      <c r="L90" s="67"/>
      <c r="M90" s="11"/>
      <c r="N90" s="11"/>
      <c r="O90" s="11"/>
      <c r="P90" s="35"/>
      <c r="Q90" s="35"/>
      <c r="R90" s="35"/>
      <c r="S90" s="35"/>
      <c r="T90" s="35"/>
    </row>
    <row r="91" spans="1:20" s="5" customFormat="1" ht="14.1" customHeight="1" x14ac:dyDescent="0.25">
      <c r="A91" s="206" t="s">
        <v>281</v>
      </c>
      <c r="B91" s="158" t="s">
        <v>42</v>
      </c>
      <c r="C91" s="179" t="e">
        <f>SUM(#REF!)</f>
        <v>#REF!</v>
      </c>
      <c r="D91" s="179" t="e">
        <f>SUM(#REF!)</f>
        <v>#REF!</v>
      </c>
      <c r="E91" s="179" t="e">
        <f>SUM(#REF!)</f>
        <v>#REF!</v>
      </c>
      <c r="F91" s="160">
        <v>19715</v>
      </c>
      <c r="G91" s="50" t="e">
        <f>+#REF!+#REF!+#REF!+#REF!+#REF!+#REF!</f>
        <v>#REF!</v>
      </c>
      <c r="H91" s="44"/>
      <c r="I91" s="50"/>
      <c r="J91" s="65" t="e">
        <f t="shared" si="20"/>
        <v>#REF!</v>
      </c>
      <c r="K91" s="118"/>
      <c r="L91" s="67"/>
      <c r="M91" s="11"/>
      <c r="N91" s="11"/>
      <c r="O91" s="11"/>
      <c r="P91" s="35"/>
      <c r="Q91" s="35"/>
      <c r="R91" s="35"/>
      <c r="S91" s="35"/>
      <c r="T91" s="35"/>
    </row>
    <row r="92" spans="1:20" ht="14.1" customHeight="1" x14ac:dyDescent="0.25">
      <c r="A92" s="175" t="s">
        <v>113</v>
      </c>
      <c r="B92" s="145" t="s">
        <v>114</v>
      </c>
      <c r="C92" s="174" t="e">
        <f>+C93+C94+C95</f>
        <v>#REF!</v>
      </c>
      <c r="D92" s="174" t="e">
        <f>+D93+D94+D95</f>
        <v>#REF!</v>
      </c>
      <c r="E92" s="174" t="e">
        <f t="shared" ref="E92:F92" si="21">+E93+E94+E95</f>
        <v>#REF!</v>
      </c>
      <c r="F92" s="150">
        <f t="shared" si="21"/>
        <v>26700</v>
      </c>
      <c r="G92" s="43" t="e">
        <f>+G93+G94+G95</f>
        <v>#REF!</v>
      </c>
      <c r="H92" s="44"/>
      <c r="I92" s="44"/>
      <c r="J92" s="65" t="e">
        <f t="shared" si="20"/>
        <v>#REF!</v>
      </c>
      <c r="K92" s="55"/>
      <c r="P92"/>
      <c r="Q92"/>
      <c r="R92"/>
      <c r="S92"/>
      <c r="T92"/>
    </row>
    <row r="93" spans="1:20" s="5" customFormat="1" ht="14.1" customHeight="1" x14ac:dyDescent="0.25">
      <c r="A93" s="206" t="s">
        <v>283</v>
      </c>
      <c r="B93" s="158" t="s">
        <v>115</v>
      </c>
      <c r="C93" s="159">
        <v>28740</v>
      </c>
      <c r="D93" s="159"/>
      <c r="E93" s="159"/>
      <c r="F93" s="160">
        <v>8000</v>
      </c>
      <c r="G93" s="50"/>
      <c r="H93" s="44"/>
      <c r="I93" s="50"/>
      <c r="J93" s="65">
        <f t="shared" si="20"/>
        <v>0</v>
      </c>
      <c r="K93" s="232"/>
      <c r="L93" s="78"/>
      <c r="M93" s="11"/>
      <c r="N93" s="11"/>
      <c r="O93" s="38"/>
      <c r="P93" s="35"/>
      <c r="Q93" s="35"/>
      <c r="R93" s="35"/>
      <c r="S93" s="35"/>
      <c r="T93" s="35"/>
    </row>
    <row r="94" spans="1:20" s="5" customFormat="1" ht="14.1" customHeight="1" x14ac:dyDescent="0.25">
      <c r="A94" s="206" t="s">
        <v>280</v>
      </c>
      <c r="B94" s="158" t="s">
        <v>40</v>
      </c>
      <c r="C94" s="179">
        <v>17000</v>
      </c>
      <c r="D94" s="179"/>
      <c r="E94" s="179"/>
      <c r="F94" s="160">
        <v>17700</v>
      </c>
      <c r="G94" s="50"/>
      <c r="H94" s="44"/>
      <c r="I94" s="50"/>
      <c r="J94" s="65">
        <f t="shared" si="20"/>
        <v>0</v>
      </c>
      <c r="K94" s="232"/>
      <c r="L94" s="67"/>
      <c r="M94" s="11"/>
      <c r="N94" s="11"/>
      <c r="O94" s="11"/>
      <c r="P94" s="35"/>
      <c r="Q94" s="35"/>
      <c r="R94" s="35"/>
      <c r="S94" s="35"/>
      <c r="T94" s="35"/>
    </row>
    <row r="95" spans="1:20" s="5" customFormat="1" ht="14.1" customHeight="1" x14ac:dyDescent="0.25">
      <c r="A95" s="206" t="s">
        <v>281</v>
      </c>
      <c r="B95" s="158" t="s">
        <v>42</v>
      </c>
      <c r="C95" s="179" t="e">
        <f>+#REF!+#REF!</f>
        <v>#REF!</v>
      </c>
      <c r="D95" s="179" t="e">
        <f>+#REF!+#REF!</f>
        <v>#REF!</v>
      </c>
      <c r="E95" s="179" t="e">
        <f>+#REF!+#REF!</f>
        <v>#REF!</v>
      </c>
      <c r="F95" s="160">
        <v>1000</v>
      </c>
      <c r="G95" s="50" t="e">
        <f>+#REF!+#REF!</f>
        <v>#REF!</v>
      </c>
      <c r="H95" s="44"/>
      <c r="I95" s="50"/>
      <c r="J95" s="65" t="e">
        <f t="shared" si="20"/>
        <v>#REF!</v>
      </c>
      <c r="K95" s="118"/>
      <c r="L95" s="67"/>
      <c r="M95" s="11"/>
      <c r="N95" s="11"/>
      <c r="O95" s="11"/>
      <c r="P95" s="35"/>
      <c r="Q95" s="35"/>
      <c r="R95" s="35"/>
      <c r="S95" s="35"/>
      <c r="T95" s="35"/>
    </row>
    <row r="96" spans="1:20" ht="14.1" customHeight="1" x14ac:dyDescent="0.25">
      <c r="A96" s="175" t="s">
        <v>116</v>
      </c>
      <c r="B96" s="145" t="s">
        <v>117</v>
      </c>
      <c r="C96" s="174">
        <f>+C97</f>
        <v>80000</v>
      </c>
      <c r="D96" s="174">
        <f t="shared" ref="D96:F96" si="22">+D97</f>
        <v>0</v>
      </c>
      <c r="E96" s="174">
        <f t="shared" si="22"/>
        <v>0</v>
      </c>
      <c r="F96" s="150">
        <f t="shared" si="22"/>
        <v>80000</v>
      </c>
      <c r="G96" s="43">
        <f>+G97</f>
        <v>0</v>
      </c>
      <c r="H96" s="44"/>
      <c r="I96" s="44"/>
      <c r="J96" s="65">
        <f t="shared" si="20"/>
        <v>0</v>
      </c>
      <c r="K96" s="55"/>
      <c r="L96" s="80"/>
      <c r="P96"/>
      <c r="Q96"/>
      <c r="R96"/>
      <c r="S96"/>
      <c r="T96"/>
    </row>
    <row r="97" spans="1:25" s="5" customFormat="1" ht="14.1" customHeight="1" x14ac:dyDescent="0.25">
      <c r="A97" s="206" t="s">
        <v>281</v>
      </c>
      <c r="B97" s="158" t="s">
        <v>300</v>
      </c>
      <c r="C97" s="159">
        <v>80000</v>
      </c>
      <c r="D97" s="159"/>
      <c r="E97" s="159"/>
      <c r="F97" s="160">
        <v>80000</v>
      </c>
      <c r="G97" s="50"/>
      <c r="H97" s="44"/>
      <c r="I97" s="50"/>
      <c r="J97" s="65">
        <f t="shared" si="20"/>
        <v>0</v>
      </c>
      <c r="K97" s="118"/>
      <c r="L97" s="67"/>
      <c r="M97" s="11"/>
      <c r="N97" s="11"/>
      <c r="O97" s="11"/>
      <c r="P97" s="35"/>
      <c r="Q97" s="35"/>
      <c r="R97" s="35"/>
      <c r="S97" s="35"/>
      <c r="T97" s="35"/>
    </row>
    <row r="98" spans="1:25" ht="14.1" customHeight="1" x14ac:dyDescent="0.25">
      <c r="A98" s="148" t="s">
        <v>118</v>
      </c>
      <c r="B98" s="145" t="s">
        <v>119</v>
      </c>
      <c r="C98" s="174" t="e">
        <f>+C99+C100</f>
        <v>#REF!</v>
      </c>
      <c r="D98" s="174" t="e">
        <f>+D99+D100</f>
        <v>#REF!</v>
      </c>
      <c r="E98" s="174" t="e">
        <f>+E99+E100</f>
        <v>#REF!</v>
      </c>
      <c r="F98" s="150">
        <f>+F99+F100</f>
        <v>32528</v>
      </c>
      <c r="G98" s="43" t="e">
        <f>+G99+G100</f>
        <v>#REF!</v>
      </c>
      <c r="H98" s="44">
        <v>0</v>
      </c>
      <c r="I98" s="43">
        <f>+I99+I100</f>
        <v>0</v>
      </c>
      <c r="J98" s="65" t="e">
        <f t="shared" si="20"/>
        <v>#REF!</v>
      </c>
      <c r="K98" s="55"/>
      <c r="P98"/>
      <c r="Q98"/>
      <c r="R98"/>
      <c r="S98"/>
      <c r="T98"/>
    </row>
    <row r="99" spans="1:25" s="5" customFormat="1" ht="14.1" customHeight="1" x14ac:dyDescent="0.25">
      <c r="A99" s="156" t="s">
        <v>280</v>
      </c>
      <c r="B99" s="158" t="s">
        <v>40</v>
      </c>
      <c r="C99" s="159">
        <v>20825</v>
      </c>
      <c r="D99" s="159"/>
      <c r="E99" s="159"/>
      <c r="F99" s="160">
        <v>22028</v>
      </c>
      <c r="G99" s="50"/>
      <c r="H99" s="44"/>
      <c r="I99" s="50"/>
      <c r="J99" s="65">
        <f t="shared" si="20"/>
        <v>0</v>
      </c>
      <c r="K99" s="118"/>
      <c r="L99" s="67"/>
      <c r="M99" s="11"/>
      <c r="N99" s="11"/>
      <c r="O99" s="11"/>
      <c r="P99" s="35"/>
      <c r="Q99" s="35"/>
      <c r="R99" s="35"/>
      <c r="S99" s="35"/>
      <c r="T99" s="35"/>
    </row>
    <row r="100" spans="1:25" s="5" customFormat="1" ht="14.1" customHeight="1" x14ac:dyDescent="0.25">
      <c r="A100" s="156" t="s">
        <v>281</v>
      </c>
      <c r="B100" s="250" t="s">
        <v>42</v>
      </c>
      <c r="C100" s="258" t="e">
        <f>SUM(#REF!)</f>
        <v>#REF!</v>
      </c>
      <c r="D100" s="258" t="e">
        <f>SUM(#REF!)</f>
        <v>#REF!</v>
      </c>
      <c r="E100" s="258" t="e">
        <f>SUM(#REF!)</f>
        <v>#REF!</v>
      </c>
      <c r="F100" s="137">
        <v>10500</v>
      </c>
      <c r="G100" s="116" t="e">
        <f>SUM(#REF!)</f>
        <v>#REF!</v>
      </c>
      <c r="H100" s="44"/>
      <c r="I100" s="116"/>
      <c r="J100" s="65" t="e">
        <f t="shared" si="20"/>
        <v>#REF!</v>
      </c>
      <c r="K100" s="118"/>
      <c r="L100" s="67"/>
      <c r="M100" s="11"/>
      <c r="N100" s="11"/>
      <c r="O100" s="11"/>
      <c r="P100" s="35"/>
      <c r="Q100" s="35"/>
      <c r="R100" s="35"/>
      <c r="S100" s="35"/>
      <c r="T100" s="35"/>
    </row>
    <row r="101" spans="1:25" ht="14.1" customHeight="1" x14ac:dyDescent="0.25">
      <c r="A101" s="246" t="s">
        <v>120</v>
      </c>
      <c r="B101" s="145" t="s">
        <v>330</v>
      </c>
      <c r="C101" s="174" t="e">
        <f>+C102+C103</f>
        <v>#REF!</v>
      </c>
      <c r="D101" s="174" t="e">
        <f t="shared" ref="D101:F101" si="23">+D102+D103</f>
        <v>#REF!</v>
      </c>
      <c r="E101" s="174" t="e">
        <f t="shared" si="23"/>
        <v>#REF!</v>
      </c>
      <c r="F101" s="150">
        <f t="shared" si="23"/>
        <v>43033</v>
      </c>
      <c r="G101" s="106" t="e">
        <f>+G102+G103</f>
        <v>#REF!</v>
      </c>
      <c r="H101" s="44"/>
      <c r="I101" s="43" t="e">
        <f>+I102+I103</f>
        <v>#REF!</v>
      </c>
      <c r="J101" s="65" t="e">
        <f t="shared" si="20"/>
        <v>#REF!</v>
      </c>
      <c r="K101" s="55"/>
      <c r="N101"/>
      <c r="O101"/>
      <c r="P101"/>
      <c r="Q101"/>
      <c r="R101"/>
    </row>
    <row r="102" spans="1:25" s="5" customFormat="1" ht="14.1" customHeight="1" x14ac:dyDescent="0.25">
      <c r="A102" s="247" t="s">
        <v>280</v>
      </c>
      <c r="B102" s="158" t="s">
        <v>40</v>
      </c>
      <c r="C102" s="159">
        <v>16650</v>
      </c>
      <c r="D102" s="159"/>
      <c r="E102" s="159"/>
      <c r="F102" s="160">
        <v>23875</v>
      </c>
      <c r="G102" s="249"/>
      <c r="H102" s="44"/>
      <c r="I102" s="50"/>
      <c r="J102" s="65">
        <f t="shared" si="20"/>
        <v>0</v>
      </c>
      <c r="K102" s="118"/>
      <c r="L102" s="67"/>
      <c r="M102" s="11"/>
      <c r="N102" s="35"/>
      <c r="O102" s="35"/>
      <c r="P102" s="35"/>
      <c r="Q102" s="35"/>
      <c r="R102" s="35"/>
      <c r="X102" s="233"/>
      <c r="Y102" s="234"/>
    </row>
    <row r="103" spans="1:25" s="226" customFormat="1" ht="14.1" customHeight="1" x14ac:dyDescent="0.25">
      <c r="A103" s="156" t="s">
        <v>281</v>
      </c>
      <c r="B103" s="190" t="s">
        <v>42</v>
      </c>
      <c r="C103" s="264" t="e">
        <f>+#REF!+#REF!+#REF!+#REF!+#REF!+#REF!+#REF!+#REF!+#REF!</f>
        <v>#REF!</v>
      </c>
      <c r="D103" s="264" t="e">
        <f>+#REF!+#REF!+#REF!+#REF!+#REF!+#REF!+#REF!+#REF!+#REF!</f>
        <v>#REF!</v>
      </c>
      <c r="E103" s="264" t="e">
        <f>+#REF!+#REF!+#REF!+#REF!+#REF!+#REF!+#REF!+#REF!+#REF!</f>
        <v>#REF!</v>
      </c>
      <c r="F103" s="192">
        <v>19158</v>
      </c>
      <c r="G103" s="222" t="e">
        <f>SUM(#REF!)</f>
        <v>#REF!</v>
      </c>
      <c r="H103" s="44"/>
      <c r="I103" s="222" t="e">
        <f>SUM(#REF!)</f>
        <v>#REF!</v>
      </c>
      <c r="J103" s="65" t="e">
        <f t="shared" si="20"/>
        <v>#REF!</v>
      </c>
      <c r="K103" s="118"/>
      <c r="L103" s="67"/>
      <c r="M103" s="27"/>
      <c r="N103" s="35"/>
      <c r="O103" s="35"/>
      <c r="P103" s="35"/>
      <c r="Q103" s="35"/>
      <c r="R103" s="35"/>
      <c r="X103" s="235"/>
      <c r="Y103" s="236"/>
    </row>
    <row r="104" spans="1:25" ht="14.1" customHeight="1" x14ac:dyDescent="0.25">
      <c r="A104" s="148" t="s">
        <v>290</v>
      </c>
      <c r="B104" s="125" t="s">
        <v>331</v>
      </c>
      <c r="C104" s="176" t="e">
        <f>+C105+C106</f>
        <v>#REF!</v>
      </c>
      <c r="D104" s="176" t="e">
        <f>+D105+D106</f>
        <v>#REF!</v>
      </c>
      <c r="E104" s="176" t="e">
        <f>+E105+E106</f>
        <v>#REF!</v>
      </c>
      <c r="F104" s="150">
        <f>+F105+F106</f>
        <v>27755</v>
      </c>
      <c r="G104" s="43" t="e">
        <f>+G105+G106</f>
        <v>#REF!</v>
      </c>
      <c r="H104" s="44"/>
      <c r="I104" s="43">
        <f>+I105+I106</f>
        <v>0</v>
      </c>
      <c r="J104" s="65" t="e">
        <f t="shared" si="20"/>
        <v>#REF!</v>
      </c>
      <c r="K104" s="55"/>
      <c r="L104" s="68"/>
      <c r="N104"/>
      <c r="O104"/>
      <c r="P104"/>
      <c r="Q104"/>
      <c r="R104"/>
    </row>
    <row r="105" spans="1:25" s="226" customFormat="1" ht="14.1" customHeight="1" x14ac:dyDescent="0.25">
      <c r="A105" s="156" t="s">
        <v>280</v>
      </c>
      <c r="B105" s="158" t="s">
        <v>40</v>
      </c>
      <c r="C105" s="179">
        <v>16650</v>
      </c>
      <c r="D105" s="179"/>
      <c r="E105" s="179"/>
      <c r="F105" s="160">
        <v>17533</v>
      </c>
      <c r="G105" s="50"/>
      <c r="H105" s="44"/>
      <c r="I105" s="50"/>
      <c r="J105" s="65"/>
      <c r="K105" s="118"/>
      <c r="L105" s="81"/>
      <c r="M105" s="27"/>
      <c r="N105" s="35"/>
      <c r="O105" s="35"/>
      <c r="P105" s="35"/>
      <c r="Q105" s="35"/>
      <c r="R105" s="35"/>
    </row>
    <row r="106" spans="1:25" ht="14.1" customHeight="1" x14ac:dyDescent="0.25">
      <c r="A106" s="156" t="s">
        <v>281</v>
      </c>
      <c r="B106" s="145" t="s">
        <v>42</v>
      </c>
      <c r="C106" s="155" t="e">
        <f>+#REF!+#REF!+#REF!+#REF!+#REF!+#REF!+#REF!+#REF!+#REF!</f>
        <v>#REF!</v>
      </c>
      <c r="D106" s="155" t="e">
        <f>+#REF!+#REF!+#REF!+#REF!+#REF!+#REF!+#REF!+#REF!+#REF!</f>
        <v>#REF!</v>
      </c>
      <c r="E106" s="155" t="e">
        <f>+#REF!+#REF!+#REF!+#REF!+#REF!+#REF!+#REF!+#REF!+#REF!</f>
        <v>#REF!</v>
      </c>
      <c r="F106" s="150">
        <v>10222</v>
      </c>
      <c r="G106" s="42" t="e">
        <f>SUM(#REF!)</f>
        <v>#REF!</v>
      </c>
      <c r="H106" s="44"/>
      <c r="I106" s="42"/>
      <c r="J106" s="65"/>
      <c r="K106" s="55"/>
      <c r="N106"/>
      <c r="O106"/>
      <c r="P106"/>
      <c r="Q106"/>
      <c r="R106"/>
    </row>
    <row r="107" spans="1:25" ht="14.1" customHeight="1" x14ac:dyDescent="0.25">
      <c r="A107" s="148" t="s">
        <v>121</v>
      </c>
      <c r="B107" s="125" t="s">
        <v>332</v>
      </c>
      <c r="C107" s="176">
        <f>+C108+C109</f>
        <v>38875</v>
      </c>
      <c r="D107" s="176">
        <f t="shared" ref="D107:F107" si="24">+D108+D109</f>
        <v>0</v>
      </c>
      <c r="E107" s="176">
        <f t="shared" si="24"/>
        <v>0</v>
      </c>
      <c r="F107" s="177">
        <f t="shared" si="24"/>
        <v>29143</v>
      </c>
      <c r="G107" s="56">
        <f>+G108+G109</f>
        <v>0</v>
      </c>
      <c r="H107" s="44">
        <f t="shared" ref="H107:H112" si="25">G107-F107</f>
        <v>-29143</v>
      </c>
      <c r="I107" s="56">
        <f>+I108+I109</f>
        <v>0</v>
      </c>
      <c r="J107" s="65">
        <f t="shared" ref="J107:J127" si="26">I107-G107</f>
        <v>0</v>
      </c>
      <c r="K107" s="55"/>
      <c r="N107"/>
      <c r="O107"/>
      <c r="P107"/>
      <c r="Q107"/>
      <c r="R107"/>
    </row>
    <row r="108" spans="1:25" s="5" customFormat="1" ht="14.1" customHeight="1" x14ac:dyDescent="0.25">
      <c r="A108" s="156" t="s">
        <v>280</v>
      </c>
      <c r="B108" s="158" t="s">
        <v>40</v>
      </c>
      <c r="C108" s="179">
        <v>18875</v>
      </c>
      <c r="D108" s="179"/>
      <c r="E108" s="179"/>
      <c r="F108" s="160">
        <v>17533</v>
      </c>
      <c r="G108" s="50"/>
      <c r="H108" s="44"/>
      <c r="I108" s="50"/>
      <c r="J108" s="65">
        <f t="shared" si="26"/>
        <v>0</v>
      </c>
      <c r="K108" s="118"/>
      <c r="L108" s="67"/>
      <c r="M108" s="11"/>
      <c r="N108" s="35"/>
      <c r="O108" s="35"/>
      <c r="P108" s="35"/>
      <c r="Q108" s="35"/>
      <c r="R108" s="35"/>
    </row>
    <row r="109" spans="1:25" s="5" customFormat="1" ht="14.1" customHeight="1" x14ac:dyDescent="0.25">
      <c r="A109" s="156" t="s">
        <v>281</v>
      </c>
      <c r="B109" s="158" t="s">
        <v>42</v>
      </c>
      <c r="C109" s="159">
        <v>20000</v>
      </c>
      <c r="D109" s="159"/>
      <c r="E109" s="159"/>
      <c r="F109" s="160">
        <v>11610</v>
      </c>
      <c r="G109" s="50"/>
      <c r="H109" s="44">
        <f t="shared" si="25"/>
        <v>-11610</v>
      </c>
      <c r="I109" s="50"/>
      <c r="J109" s="65">
        <f t="shared" si="26"/>
        <v>0</v>
      </c>
      <c r="K109" s="118"/>
      <c r="L109" s="67"/>
      <c r="M109" s="11"/>
      <c r="N109" s="35"/>
      <c r="O109" s="35"/>
      <c r="P109" s="35"/>
      <c r="Q109" s="35"/>
      <c r="R109" s="35"/>
    </row>
    <row r="110" spans="1:25" ht="14.1" customHeight="1" x14ac:dyDescent="0.25">
      <c r="A110" s="175" t="s">
        <v>122</v>
      </c>
      <c r="B110" s="145" t="s">
        <v>123</v>
      </c>
      <c r="C110" s="174" t="e">
        <f>+C111+C112</f>
        <v>#REF!</v>
      </c>
      <c r="D110" s="174">
        <f>+D111+D112</f>
        <v>0</v>
      </c>
      <c r="E110" s="174">
        <f>+E111+E112</f>
        <v>0</v>
      </c>
      <c r="F110" s="150">
        <f>+F111+F112</f>
        <v>145000</v>
      </c>
      <c r="G110" s="43">
        <f>+G111+G112</f>
        <v>0</v>
      </c>
      <c r="H110" s="44">
        <f t="shared" si="25"/>
        <v>-145000</v>
      </c>
      <c r="I110" s="43">
        <f>+I111+I112</f>
        <v>0</v>
      </c>
      <c r="J110" s="65">
        <f t="shared" si="26"/>
        <v>0</v>
      </c>
      <c r="K110" s="55"/>
      <c r="L110" s="68"/>
      <c r="M110" s="22"/>
      <c r="N110"/>
      <c r="O110"/>
      <c r="P110"/>
      <c r="Q110"/>
      <c r="R110"/>
    </row>
    <row r="111" spans="1:25" s="4" customFormat="1" ht="14.1" customHeight="1" x14ac:dyDescent="0.25">
      <c r="A111" s="156" t="s">
        <v>283</v>
      </c>
      <c r="B111" s="158" t="s">
        <v>124</v>
      </c>
      <c r="C111" s="159">
        <v>70000</v>
      </c>
      <c r="D111" s="159"/>
      <c r="E111" s="159"/>
      <c r="F111" s="160"/>
      <c r="G111" s="50"/>
      <c r="H111" s="44">
        <f t="shared" si="25"/>
        <v>0</v>
      </c>
      <c r="I111" s="50"/>
      <c r="J111" s="65"/>
      <c r="K111" s="118"/>
      <c r="L111" s="82"/>
      <c r="M111" s="10"/>
      <c r="N111"/>
      <c r="O111"/>
      <c r="P111"/>
      <c r="Q111"/>
      <c r="R111"/>
    </row>
    <row r="112" spans="1:25" s="4" customFormat="1" ht="14.1" customHeight="1" x14ac:dyDescent="0.25">
      <c r="A112" s="156" t="s">
        <v>281</v>
      </c>
      <c r="B112" s="158" t="s">
        <v>42</v>
      </c>
      <c r="C112" s="159" t="e">
        <f>+#REF!+#REF!</f>
        <v>#REF!</v>
      </c>
      <c r="D112" s="159"/>
      <c r="E112" s="159"/>
      <c r="F112" s="160">
        <v>145000</v>
      </c>
      <c r="G112" s="50"/>
      <c r="H112" s="44">
        <f t="shared" si="25"/>
        <v>-145000</v>
      </c>
      <c r="I112" s="50"/>
      <c r="J112" s="65"/>
      <c r="K112" s="118"/>
      <c r="L112" s="68"/>
      <c r="M112" s="10"/>
      <c r="N112"/>
      <c r="O112"/>
      <c r="P112"/>
      <c r="Q112"/>
      <c r="R112"/>
    </row>
    <row r="113" spans="1:21" ht="14.1" customHeight="1" x14ac:dyDescent="0.25">
      <c r="A113" s="148" t="s">
        <v>125</v>
      </c>
      <c r="B113" s="145" t="s">
        <v>126</v>
      </c>
      <c r="C113" s="174" t="e">
        <f>+C114+C115</f>
        <v>#REF!</v>
      </c>
      <c r="D113" s="174" t="e">
        <f>+D114+D115</f>
        <v>#REF!</v>
      </c>
      <c r="E113" s="174" t="e">
        <f>+E114+E115</f>
        <v>#REF!</v>
      </c>
      <c r="F113" s="150">
        <f>+F114+F115</f>
        <v>45281</v>
      </c>
      <c r="G113" s="43" t="e">
        <f>+G114+G115</f>
        <v>#REF!</v>
      </c>
      <c r="H113" s="44"/>
      <c r="I113" s="43">
        <f>+I114+I115</f>
        <v>0</v>
      </c>
      <c r="J113" s="65" t="e">
        <f t="shared" si="26"/>
        <v>#REF!</v>
      </c>
      <c r="K113" s="55"/>
      <c r="Q113"/>
      <c r="R113"/>
      <c r="S113"/>
    </row>
    <row r="114" spans="1:21" s="5" customFormat="1" ht="14.1" customHeight="1" x14ac:dyDescent="0.25">
      <c r="A114" s="156" t="s">
        <v>280</v>
      </c>
      <c r="B114" s="158" t="s">
        <v>40</v>
      </c>
      <c r="C114" s="127">
        <v>29142</v>
      </c>
      <c r="D114" s="127"/>
      <c r="E114" s="127"/>
      <c r="F114" s="160">
        <v>31181</v>
      </c>
      <c r="G114" s="50"/>
      <c r="H114" s="44"/>
      <c r="I114" s="50"/>
      <c r="J114" s="65">
        <f t="shared" si="26"/>
        <v>0</v>
      </c>
      <c r="K114" s="118"/>
      <c r="L114" s="67"/>
      <c r="M114" s="13"/>
      <c r="N114" s="11"/>
      <c r="O114" s="13"/>
      <c r="P114" s="15"/>
      <c r="Q114" s="35"/>
      <c r="R114" s="35"/>
      <c r="S114" s="35"/>
      <c r="T114" s="35"/>
      <c r="U114" s="35"/>
    </row>
    <row r="115" spans="1:21" s="5" customFormat="1" ht="14.1" customHeight="1" x14ac:dyDescent="0.25">
      <c r="A115" s="156" t="s">
        <v>281</v>
      </c>
      <c r="B115" s="158" t="s">
        <v>42</v>
      </c>
      <c r="C115" s="159" t="e">
        <f>SUM(#REF!)</f>
        <v>#REF!</v>
      </c>
      <c r="D115" s="159" t="e">
        <f>SUM(#REF!)</f>
        <v>#REF!</v>
      </c>
      <c r="E115" s="159" t="e">
        <f>SUM(#REF!)</f>
        <v>#REF!</v>
      </c>
      <c r="F115" s="160">
        <v>14100</v>
      </c>
      <c r="G115" s="50" t="e">
        <f>+#REF!+#REF!+#REF!+#REF!+#REF!+#REF!+#REF!+#REF!+#REF!</f>
        <v>#REF!</v>
      </c>
      <c r="H115" s="44"/>
      <c r="I115" s="50"/>
      <c r="J115" s="65" t="e">
        <f t="shared" si="26"/>
        <v>#REF!</v>
      </c>
      <c r="K115" s="118"/>
      <c r="L115" s="67"/>
      <c r="M115" s="11"/>
      <c r="N115" s="11"/>
      <c r="O115" s="11"/>
      <c r="P115" s="15"/>
      <c r="Q115" s="35"/>
      <c r="R115" s="35"/>
      <c r="S115" s="35"/>
      <c r="T115" s="35"/>
      <c r="U115" s="35"/>
    </row>
    <row r="116" spans="1:21" ht="14.1" customHeight="1" x14ac:dyDescent="0.25">
      <c r="A116" s="148" t="s">
        <v>127</v>
      </c>
      <c r="B116" s="145" t="s">
        <v>301</v>
      </c>
      <c r="C116" s="174" t="e">
        <f>+C117+C118</f>
        <v>#REF!</v>
      </c>
      <c r="D116" s="174" t="e">
        <f>+D117+D118</f>
        <v>#REF!</v>
      </c>
      <c r="E116" s="174" t="e">
        <f>+E117+E118</f>
        <v>#REF!</v>
      </c>
      <c r="F116" s="150">
        <f>+F117+F118</f>
        <v>62781</v>
      </c>
      <c r="G116" s="43" t="e">
        <f>+G117+G118</f>
        <v>#REF!</v>
      </c>
      <c r="H116" s="44"/>
      <c r="I116" s="43">
        <f>+I117+I118</f>
        <v>0</v>
      </c>
      <c r="J116" s="65" t="e">
        <f t="shared" si="26"/>
        <v>#REF!</v>
      </c>
      <c r="K116" s="55"/>
      <c r="P116"/>
      <c r="Q116"/>
      <c r="R116"/>
      <c r="S116"/>
      <c r="T116"/>
      <c r="U116"/>
    </row>
    <row r="117" spans="1:21" s="5" customFormat="1" ht="14.1" customHeight="1" x14ac:dyDescent="0.25">
      <c r="A117" s="156" t="s">
        <v>280</v>
      </c>
      <c r="B117" s="158" t="s">
        <v>40</v>
      </c>
      <c r="C117" s="127">
        <v>16620</v>
      </c>
      <c r="D117" s="127"/>
      <c r="E117" s="127"/>
      <c r="F117" s="160">
        <v>17451</v>
      </c>
      <c r="G117" s="50"/>
      <c r="H117" s="44"/>
      <c r="I117" s="50"/>
      <c r="J117" s="65">
        <f t="shared" si="26"/>
        <v>0</v>
      </c>
      <c r="K117" s="118"/>
      <c r="L117" s="83"/>
      <c r="M117" s="11"/>
      <c r="N117" s="11"/>
      <c r="O117" s="11"/>
      <c r="P117" s="35"/>
      <c r="Q117" s="35"/>
      <c r="R117" s="35"/>
      <c r="S117" s="35"/>
      <c r="T117" s="35"/>
      <c r="U117" s="35"/>
    </row>
    <row r="118" spans="1:21" s="5" customFormat="1" ht="14.1" customHeight="1" x14ac:dyDescent="0.25">
      <c r="A118" s="156" t="s">
        <v>281</v>
      </c>
      <c r="B118" s="158" t="s">
        <v>42</v>
      </c>
      <c r="C118" s="159" t="e">
        <f>SUM(#REF!)</f>
        <v>#REF!</v>
      </c>
      <c r="D118" s="159" t="e">
        <f>SUM(#REF!)</f>
        <v>#REF!</v>
      </c>
      <c r="E118" s="159" t="e">
        <f>SUM(#REF!)</f>
        <v>#REF!</v>
      </c>
      <c r="F118" s="160">
        <v>45330</v>
      </c>
      <c r="G118" s="50" t="e">
        <f>+#REF!+#REF!+#REF!+#REF!+#REF!+#REF!+#REF!+#REF!</f>
        <v>#REF!</v>
      </c>
      <c r="H118" s="44"/>
      <c r="I118" s="50"/>
      <c r="J118" s="65"/>
      <c r="K118" s="118"/>
      <c r="L118" s="67"/>
      <c r="M118" s="11"/>
      <c r="N118" s="11"/>
      <c r="O118" s="11"/>
      <c r="P118" s="35"/>
      <c r="Q118" s="35"/>
      <c r="R118" s="35"/>
    </row>
    <row r="119" spans="1:21" ht="14.1" customHeight="1" x14ac:dyDescent="0.25">
      <c r="A119" s="148" t="s">
        <v>128</v>
      </c>
      <c r="B119" s="145" t="s">
        <v>302</v>
      </c>
      <c r="C119" s="174" t="e">
        <f>+C120+C121</f>
        <v>#REF!</v>
      </c>
      <c r="D119" s="174" t="e">
        <f>+D120+D121</f>
        <v>#REF!</v>
      </c>
      <c r="E119" s="174" t="e">
        <f>+E120+E121</f>
        <v>#REF!</v>
      </c>
      <c r="F119" s="150">
        <f>+F120+F121</f>
        <v>48815</v>
      </c>
      <c r="G119" s="43" t="e">
        <f>+G120+G121</f>
        <v>#REF!</v>
      </c>
      <c r="H119" s="44"/>
      <c r="I119" s="43">
        <f>+I120+I121</f>
        <v>0</v>
      </c>
      <c r="J119" s="65" t="e">
        <f t="shared" si="26"/>
        <v>#REF!</v>
      </c>
      <c r="K119" s="55"/>
      <c r="O119"/>
      <c r="P119"/>
      <c r="Q119"/>
      <c r="R119"/>
      <c r="S119"/>
      <c r="T119"/>
    </row>
    <row r="120" spans="1:21" s="5" customFormat="1" ht="14.1" customHeight="1" x14ac:dyDescent="0.25">
      <c r="A120" s="156" t="s">
        <v>280</v>
      </c>
      <c r="B120" s="158" t="s">
        <v>40</v>
      </c>
      <c r="C120" s="127">
        <v>14130</v>
      </c>
      <c r="D120" s="127"/>
      <c r="E120" s="127"/>
      <c r="F120" s="160">
        <v>15655</v>
      </c>
      <c r="G120" s="50"/>
      <c r="H120" s="44"/>
      <c r="I120" s="50"/>
      <c r="J120" s="65"/>
      <c r="K120" s="118"/>
      <c r="L120" s="68"/>
      <c r="M120" s="13"/>
      <c r="N120" s="11"/>
      <c r="O120" s="35"/>
      <c r="P120" s="35"/>
      <c r="Q120" s="35"/>
    </row>
    <row r="121" spans="1:21" s="5" customFormat="1" ht="14.1" customHeight="1" x14ac:dyDescent="0.25">
      <c r="A121" s="156" t="s">
        <v>281</v>
      </c>
      <c r="B121" s="158" t="s">
        <v>42</v>
      </c>
      <c r="C121" s="159" t="e">
        <f>SUM(#REF!)</f>
        <v>#REF!</v>
      </c>
      <c r="D121" s="159" t="e">
        <f>SUM(#REF!)</f>
        <v>#REF!</v>
      </c>
      <c r="E121" s="159" t="e">
        <f>SUM(#REF!)</f>
        <v>#REF!</v>
      </c>
      <c r="F121" s="160">
        <v>33160</v>
      </c>
      <c r="G121" s="50" t="e">
        <f>+#REF!+#REF!+#REF!+#REF!</f>
        <v>#REF!</v>
      </c>
      <c r="H121" s="44"/>
      <c r="I121" s="50"/>
      <c r="J121" s="65"/>
      <c r="K121" s="118"/>
      <c r="L121" s="67"/>
      <c r="M121" s="11"/>
      <c r="N121" s="11"/>
      <c r="O121" s="35"/>
      <c r="P121" s="35"/>
      <c r="Q121" s="35"/>
      <c r="R121" s="35"/>
      <c r="S121" s="35"/>
    </row>
    <row r="122" spans="1:21" ht="14.1" customHeight="1" x14ac:dyDescent="0.25">
      <c r="A122" s="148" t="s">
        <v>129</v>
      </c>
      <c r="B122" s="145" t="s">
        <v>303</v>
      </c>
      <c r="C122" s="174" t="e">
        <f>+C123+C124</f>
        <v>#REF!</v>
      </c>
      <c r="D122" s="174" t="e">
        <f>+D123+D124</f>
        <v>#REF!</v>
      </c>
      <c r="E122" s="174" t="e">
        <f>+E123+E124</f>
        <v>#REF!</v>
      </c>
      <c r="F122" s="150">
        <f>+F123+F124</f>
        <v>18560</v>
      </c>
      <c r="G122" s="43" t="e">
        <f>+G123+G124</f>
        <v>#REF!</v>
      </c>
      <c r="H122" s="44"/>
      <c r="I122" s="43">
        <f>+I123+I124</f>
        <v>0</v>
      </c>
      <c r="J122" s="65" t="e">
        <f t="shared" si="26"/>
        <v>#REF!</v>
      </c>
      <c r="K122" s="55"/>
      <c r="O122"/>
      <c r="P122"/>
      <c r="Q122"/>
      <c r="R122"/>
      <c r="S122"/>
    </row>
    <row r="123" spans="1:21" s="5" customFormat="1" ht="14.1" customHeight="1" x14ac:dyDescent="0.25">
      <c r="A123" s="156" t="s">
        <v>280</v>
      </c>
      <c r="B123" s="158" t="s">
        <v>40</v>
      </c>
      <c r="C123" s="127">
        <v>9104</v>
      </c>
      <c r="D123" s="127"/>
      <c r="E123" s="127"/>
      <c r="F123" s="160">
        <v>9560</v>
      </c>
      <c r="G123" s="50"/>
      <c r="H123" s="44"/>
      <c r="I123" s="50"/>
      <c r="J123" s="65"/>
      <c r="K123" s="118"/>
      <c r="L123" s="67"/>
      <c r="M123" s="11"/>
      <c r="N123" s="11"/>
      <c r="O123" s="35"/>
      <c r="P123" s="35"/>
      <c r="Q123" s="35"/>
      <c r="R123" s="35"/>
      <c r="S123" s="35"/>
    </row>
    <row r="124" spans="1:21" ht="14.1" customHeight="1" x14ac:dyDescent="0.25">
      <c r="A124" s="156" t="s">
        <v>281</v>
      </c>
      <c r="B124" s="145" t="s">
        <v>42</v>
      </c>
      <c r="C124" s="155" t="e">
        <f>SUM(#REF!)</f>
        <v>#REF!</v>
      </c>
      <c r="D124" s="155" t="e">
        <f>SUM(#REF!)</f>
        <v>#REF!</v>
      </c>
      <c r="E124" s="155" t="e">
        <f>SUM(#REF!)</f>
        <v>#REF!</v>
      </c>
      <c r="F124" s="150">
        <v>9000</v>
      </c>
      <c r="G124" s="42" t="e">
        <f>SUM(#REF!)</f>
        <v>#REF!</v>
      </c>
      <c r="H124" s="44"/>
      <c r="I124" s="42"/>
      <c r="J124" s="65"/>
      <c r="K124" s="55"/>
      <c r="O124"/>
      <c r="P124"/>
      <c r="Q124"/>
    </row>
    <row r="125" spans="1:21" ht="14.1" customHeight="1" x14ac:dyDescent="0.25">
      <c r="A125" s="148" t="s">
        <v>130</v>
      </c>
      <c r="B125" s="145" t="s">
        <v>304</v>
      </c>
      <c r="C125" s="174" t="e">
        <f>+C126+C127</f>
        <v>#REF!</v>
      </c>
      <c r="D125" s="174" t="e">
        <f>+D126+D127</f>
        <v>#REF!</v>
      </c>
      <c r="E125" s="174" t="e">
        <f>+E126+E127</f>
        <v>#REF!</v>
      </c>
      <c r="F125" s="150">
        <f>+F126+F127</f>
        <v>30635</v>
      </c>
      <c r="G125" s="43" t="e">
        <f>+G126+G127</f>
        <v>#REF!</v>
      </c>
      <c r="H125" s="44"/>
      <c r="I125" s="43" t="e">
        <f>+I126+I127</f>
        <v>#REF!</v>
      </c>
      <c r="J125" s="65" t="e">
        <f t="shared" si="26"/>
        <v>#REF!</v>
      </c>
      <c r="K125" s="55"/>
      <c r="O125"/>
      <c r="P125"/>
      <c r="Q125"/>
      <c r="R125"/>
      <c r="S125"/>
      <c r="T125"/>
    </row>
    <row r="126" spans="1:21" s="5" customFormat="1" ht="14.1" customHeight="1" x14ac:dyDescent="0.25">
      <c r="A126" s="156" t="s">
        <v>280</v>
      </c>
      <c r="B126" s="158" t="s">
        <v>40</v>
      </c>
      <c r="C126" s="127">
        <v>10600</v>
      </c>
      <c r="D126" s="127"/>
      <c r="E126" s="127"/>
      <c r="F126" s="160">
        <v>10700</v>
      </c>
      <c r="G126" s="50"/>
      <c r="H126" s="44"/>
      <c r="I126" s="50"/>
      <c r="J126" s="65"/>
      <c r="K126" s="118"/>
      <c r="L126" s="67"/>
      <c r="M126" s="13"/>
      <c r="N126" s="13"/>
      <c r="O126" s="35"/>
      <c r="P126" s="35"/>
      <c r="Q126" s="35"/>
      <c r="R126" s="35"/>
      <c r="S126" s="35"/>
      <c r="T126" s="35"/>
    </row>
    <row r="127" spans="1:21" s="5" customFormat="1" ht="14.1" customHeight="1" x14ac:dyDescent="0.25">
      <c r="A127" s="156" t="s">
        <v>281</v>
      </c>
      <c r="B127" s="158" t="s">
        <v>42</v>
      </c>
      <c r="C127" s="159" t="e">
        <f>SUM(#REF!)</f>
        <v>#REF!</v>
      </c>
      <c r="D127" s="159" t="e">
        <f>SUM(#REF!)</f>
        <v>#REF!</v>
      </c>
      <c r="E127" s="159" t="e">
        <f>SUM(#REF!)</f>
        <v>#REF!</v>
      </c>
      <c r="F127" s="160">
        <v>19935</v>
      </c>
      <c r="G127" s="50" t="e">
        <f>+#REF!+#REF!+#REF!+#REF!+#REF!+#REF!+#REF!+#REF!+#REF!+#REF!</f>
        <v>#REF!</v>
      </c>
      <c r="H127" s="44"/>
      <c r="I127" s="50" t="e">
        <f>+#REF!+#REF!+#REF!+#REF!+#REF!+#REF!+#REF!+#REF!+#REF!+#REF!</f>
        <v>#REF!</v>
      </c>
      <c r="J127" s="65" t="e">
        <f t="shared" si="26"/>
        <v>#REF!</v>
      </c>
      <c r="K127" s="118"/>
      <c r="L127" s="67"/>
      <c r="M127" s="11"/>
      <c r="N127" s="11"/>
      <c r="O127" s="35"/>
      <c r="P127" s="35"/>
      <c r="Q127" s="35"/>
      <c r="R127" s="35"/>
    </row>
    <row r="128" spans="1:21" ht="14.1" customHeight="1" x14ac:dyDescent="0.25">
      <c r="A128" s="148" t="s">
        <v>131</v>
      </c>
      <c r="B128" s="145" t="s">
        <v>305</v>
      </c>
      <c r="C128" s="174">
        <f>+C129+C130</f>
        <v>177757</v>
      </c>
      <c r="D128" s="174">
        <f>+D129+D130</f>
        <v>0</v>
      </c>
      <c r="E128" s="174">
        <f>+E129+E130</f>
        <v>0</v>
      </c>
      <c r="F128" s="150">
        <f>+F129+F130</f>
        <v>177757</v>
      </c>
      <c r="G128" s="43">
        <f>+G129+G130</f>
        <v>0</v>
      </c>
      <c r="H128" s="44"/>
      <c r="I128" s="43">
        <f>+I129+I130</f>
        <v>0</v>
      </c>
      <c r="J128" s="65">
        <f t="shared" ref="J128:J145" si="27">I128-G128</f>
        <v>0</v>
      </c>
      <c r="K128" s="55"/>
      <c r="P128"/>
      <c r="Q128"/>
      <c r="R128"/>
      <c r="S128"/>
      <c r="T128"/>
    </row>
    <row r="129" spans="1:21" s="5" customFormat="1" ht="14.1" customHeight="1" x14ac:dyDescent="0.25">
      <c r="A129" s="156" t="s">
        <v>280</v>
      </c>
      <c r="B129" s="158" t="s">
        <v>40</v>
      </c>
      <c r="C129" s="159">
        <v>73851</v>
      </c>
      <c r="D129" s="159"/>
      <c r="E129" s="159"/>
      <c r="F129" s="160">
        <v>73851</v>
      </c>
      <c r="G129" s="50"/>
      <c r="H129" s="44"/>
      <c r="I129" s="50"/>
      <c r="J129" s="65"/>
      <c r="K129" s="118"/>
      <c r="L129" s="67"/>
      <c r="M129" s="11"/>
      <c r="N129" s="11"/>
      <c r="O129" s="11"/>
      <c r="P129" s="35"/>
      <c r="Q129" s="35"/>
      <c r="R129" s="35"/>
      <c r="S129" s="35"/>
      <c r="T129" s="35"/>
    </row>
    <row r="130" spans="1:21" ht="13.5" customHeight="1" x14ac:dyDescent="0.25">
      <c r="A130" s="156" t="s">
        <v>281</v>
      </c>
      <c r="B130" s="158" t="s">
        <v>132</v>
      </c>
      <c r="C130" s="159">
        <v>103906</v>
      </c>
      <c r="D130" s="159"/>
      <c r="E130" s="159"/>
      <c r="F130" s="160">
        <v>103906</v>
      </c>
      <c r="G130" s="50"/>
      <c r="H130" s="44"/>
      <c r="I130" s="50"/>
      <c r="J130" s="65"/>
      <c r="K130" s="118"/>
      <c r="P130"/>
      <c r="Q130"/>
      <c r="R130"/>
      <c r="S130"/>
      <c r="T130"/>
    </row>
    <row r="131" spans="1:21" ht="13.5" customHeight="1" x14ac:dyDescent="0.25">
      <c r="A131" s="148" t="s">
        <v>133</v>
      </c>
      <c r="B131" s="145" t="s">
        <v>306</v>
      </c>
      <c r="C131" s="174" t="e">
        <f>+C132+C133</f>
        <v>#REF!</v>
      </c>
      <c r="D131" s="174" t="e">
        <f>+D132+D133</f>
        <v>#REF!</v>
      </c>
      <c r="E131" s="174" t="e">
        <f>+E132+E133</f>
        <v>#REF!</v>
      </c>
      <c r="F131" s="150">
        <f>+F132+F133</f>
        <v>28575</v>
      </c>
      <c r="G131" s="43" t="e">
        <f>+G132+G133</f>
        <v>#REF!</v>
      </c>
      <c r="H131" s="44"/>
      <c r="I131" s="43" t="e">
        <f>+I132+I133</f>
        <v>#REF!</v>
      </c>
      <c r="J131" s="65" t="e">
        <f t="shared" si="27"/>
        <v>#REF!</v>
      </c>
      <c r="K131" s="55"/>
      <c r="N131"/>
      <c r="O131"/>
      <c r="P131"/>
      <c r="Q131"/>
      <c r="R131"/>
      <c r="S131"/>
      <c r="T131"/>
    </row>
    <row r="132" spans="1:21" s="5" customFormat="1" ht="13.5" customHeight="1" x14ac:dyDescent="0.25">
      <c r="A132" s="156" t="s">
        <v>280</v>
      </c>
      <c r="B132" s="158" t="s">
        <v>40</v>
      </c>
      <c r="C132" s="127">
        <v>14000</v>
      </c>
      <c r="D132" s="127"/>
      <c r="E132" s="127"/>
      <c r="F132" s="160">
        <v>14265</v>
      </c>
      <c r="G132" s="50"/>
      <c r="H132" s="44"/>
      <c r="I132" s="50"/>
      <c r="J132" s="65"/>
      <c r="K132" s="118"/>
      <c r="L132" s="67"/>
      <c r="M132" s="11"/>
      <c r="N132" s="35"/>
      <c r="O132" s="35"/>
      <c r="P132" s="35"/>
      <c r="Q132" s="35"/>
      <c r="R132" s="35"/>
      <c r="S132" s="35"/>
      <c r="T132" s="35"/>
    </row>
    <row r="133" spans="1:21" s="5" customFormat="1" ht="13.5" customHeight="1" x14ac:dyDescent="0.25">
      <c r="A133" s="156" t="s">
        <v>281</v>
      </c>
      <c r="B133" s="158" t="s">
        <v>42</v>
      </c>
      <c r="C133" s="159" t="e">
        <f>+#REF!+#REF!+#REF!+#REF!+#REF!+#REF!+#REF!+#REF!</f>
        <v>#REF!</v>
      </c>
      <c r="D133" s="159" t="e">
        <f>+#REF!+#REF!+#REF!+#REF!+#REF!+#REF!+#REF!+#REF!</f>
        <v>#REF!</v>
      </c>
      <c r="E133" s="159" t="e">
        <f>+#REF!+#REF!+#REF!+#REF!+#REF!+#REF!+#REF!+#REF!+#REF!</f>
        <v>#REF!</v>
      </c>
      <c r="F133" s="160">
        <v>14310</v>
      </c>
      <c r="G133" s="50" t="e">
        <f>SUM(#REF!)</f>
        <v>#REF!</v>
      </c>
      <c r="H133" s="44"/>
      <c r="I133" s="50" t="e">
        <f>SUM(#REF!)</f>
        <v>#REF!</v>
      </c>
      <c r="J133" s="65" t="e">
        <f t="shared" si="27"/>
        <v>#REF!</v>
      </c>
      <c r="K133" s="118"/>
      <c r="L133" s="67"/>
      <c r="M133" s="11"/>
      <c r="N133" s="35"/>
      <c r="O133" s="35"/>
      <c r="P133" s="35"/>
      <c r="S133" s="35"/>
      <c r="T133" s="35"/>
    </row>
    <row r="134" spans="1:21" ht="13.5" customHeight="1" x14ac:dyDescent="0.25">
      <c r="A134" s="148" t="s">
        <v>134</v>
      </c>
      <c r="B134" s="145" t="s">
        <v>308</v>
      </c>
      <c r="C134" s="174" t="e">
        <f>+C135+C136</f>
        <v>#REF!</v>
      </c>
      <c r="D134" s="174" t="e">
        <f>+D135+D136</f>
        <v>#REF!</v>
      </c>
      <c r="E134" s="174" t="e">
        <f>+E135+E136</f>
        <v>#REF!</v>
      </c>
      <c r="F134" s="150">
        <f>+F135+F136</f>
        <v>31400</v>
      </c>
      <c r="G134" s="43" t="e">
        <f>+G135+G136</f>
        <v>#REF!</v>
      </c>
      <c r="H134" s="44"/>
      <c r="I134" s="43" t="e">
        <f>+I135+I136</f>
        <v>#REF!</v>
      </c>
      <c r="J134" s="65" t="e">
        <f t="shared" si="27"/>
        <v>#REF!</v>
      </c>
      <c r="K134" s="55"/>
      <c r="N134"/>
      <c r="O134"/>
      <c r="P134"/>
      <c r="Q134"/>
      <c r="R134"/>
    </row>
    <row r="135" spans="1:21" s="5" customFormat="1" ht="13.5" customHeight="1" x14ac:dyDescent="0.25">
      <c r="A135" s="156" t="s">
        <v>280</v>
      </c>
      <c r="B135" s="158" t="s">
        <v>40</v>
      </c>
      <c r="C135" s="178">
        <v>20900</v>
      </c>
      <c r="D135" s="127"/>
      <c r="E135" s="127"/>
      <c r="F135" s="160">
        <v>22000</v>
      </c>
      <c r="G135" s="50"/>
      <c r="H135" s="44"/>
      <c r="I135" s="50"/>
      <c r="J135" s="65"/>
      <c r="K135" s="118"/>
      <c r="L135" s="79"/>
      <c r="M135" s="11"/>
      <c r="N135" s="35"/>
      <c r="O135" s="35"/>
      <c r="P135" s="35"/>
      <c r="Q135" s="35"/>
      <c r="R135" s="35"/>
    </row>
    <row r="136" spans="1:21" s="5" customFormat="1" ht="13.5" customHeight="1" x14ac:dyDescent="0.25">
      <c r="A136" s="156" t="s">
        <v>281</v>
      </c>
      <c r="B136" s="158" t="s">
        <v>42</v>
      </c>
      <c r="C136" s="159" t="e">
        <f>SUM(#REF!)</f>
        <v>#REF!</v>
      </c>
      <c r="D136" s="159" t="e">
        <f>SUM(#REF!)</f>
        <v>#REF!</v>
      </c>
      <c r="E136" s="159" t="e">
        <f>SUM(#REF!)</f>
        <v>#REF!</v>
      </c>
      <c r="F136" s="160">
        <v>9400</v>
      </c>
      <c r="G136" s="50" t="e">
        <f>+#REF!+#REF!+#REF!+#REF!+#REF!+#REF!+#REF!+#REF!</f>
        <v>#REF!</v>
      </c>
      <c r="H136" s="44"/>
      <c r="I136" s="50" t="e">
        <f>+#REF!+#REF!+#REF!+#REF!+#REF!+#REF!+#REF!+#REF!</f>
        <v>#REF!</v>
      </c>
      <c r="J136" s="65" t="e">
        <f t="shared" si="27"/>
        <v>#REF!</v>
      </c>
      <c r="K136" s="118"/>
      <c r="L136" s="67"/>
      <c r="M136" s="11"/>
      <c r="N136" s="35"/>
      <c r="O136" s="35"/>
      <c r="P136" s="35"/>
    </row>
    <row r="137" spans="1:21" ht="13.5" customHeight="1" x14ac:dyDescent="0.25">
      <c r="A137" s="148" t="s">
        <v>135</v>
      </c>
      <c r="B137" s="125" t="s">
        <v>307</v>
      </c>
      <c r="C137" s="176" t="e">
        <f>+C138+C139</f>
        <v>#REF!</v>
      </c>
      <c r="D137" s="176" t="e">
        <f>+D138+D139</f>
        <v>#REF!</v>
      </c>
      <c r="E137" s="176" t="e">
        <f>+E138+E139</f>
        <v>#REF!</v>
      </c>
      <c r="F137" s="150">
        <f>+F138+F139</f>
        <v>17240</v>
      </c>
      <c r="G137" s="43" t="e">
        <f>+G138+G139</f>
        <v>#REF!</v>
      </c>
      <c r="H137" s="44"/>
      <c r="I137" s="43" t="e">
        <f>+I138+I139</f>
        <v>#REF!</v>
      </c>
      <c r="J137" s="65" t="e">
        <f t="shared" si="27"/>
        <v>#REF!</v>
      </c>
      <c r="K137" s="55"/>
      <c r="M137" s="14"/>
      <c r="N137"/>
      <c r="O137"/>
      <c r="P137"/>
      <c r="Q137"/>
      <c r="R137"/>
    </row>
    <row r="138" spans="1:21" s="5" customFormat="1" ht="13.5" customHeight="1" x14ac:dyDescent="0.25">
      <c r="A138" s="156" t="s">
        <v>280</v>
      </c>
      <c r="B138" s="158" t="s">
        <v>40</v>
      </c>
      <c r="C138" s="127">
        <v>9640</v>
      </c>
      <c r="D138" s="127"/>
      <c r="E138" s="127"/>
      <c r="F138" s="160">
        <v>10120</v>
      </c>
      <c r="G138" s="50"/>
      <c r="H138" s="44"/>
      <c r="I138" s="50"/>
      <c r="J138" s="65"/>
      <c r="K138" s="118"/>
      <c r="L138" s="67"/>
      <c r="M138" s="31"/>
      <c r="N138" s="35"/>
      <c r="O138" s="35"/>
      <c r="P138" s="35"/>
      <c r="Q138" s="35"/>
      <c r="R138" s="35"/>
    </row>
    <row r="139" spans="1:21" s="5" customFormat="1" ht="13.5" customHeight="1" x14ac:dyDescent="0.25">
      <c r="A139" s="156" t="s">
        <v>281</v>
      </c>
      <c r="B139" s="158" t="s">
        <v>42</v>
      </c>
      <c r="C139" s="159" t="e">
        <f>SUM(#REF!)</f>
        <v>#REF!</v>
      </c>
      <c r="D139" s="159" t="e">
        <f>SUM(#REF!)</f>
        <v>#REF!</v>
      </c>
      <c r="E139" s="159" t="e">
        <f>SUM(#REF!)</f>
        <v>#REF!</v>
      </c>
      <c r="F139" s="160">
        <v>7120</v>
      </c>
      <c r="G139" s="50" t="e">
        <f>+#REF!+#REF!+#REF!+#REF!+#REF!+#REF!+#REF!+#REF!+#REF!</f>
        <v>#REF!</v>
      </c>
      <c r="H139" s="44"/>
      <c r="I139" s="50" t="e">
        <f>+#REF!+#REF!+#REF!+#REF!+#REF!+#REF!+#REF!+#REF!+#REF!</f>
        <v>#REF!</v>
      </c>
      <c r="J139" s="65" t="e">
        <f t="shared" si="27"/>
        <v>#REF!</v>
      </c>
      <c r="K139" s="118"/>
      <c r="L139" s="67"/>
      <c r="M139" s="14"/>
      <c r="N139" s="35"/>
      <c r="O139" s="35"/>
      <c r="P139" s="35"/>
      <c r="Q139" s="11"/>
    </row>
    <row r="140" spans="1:21" ht="13.5" customHeight="1" x14ac:dyDescent="0.25">
      <c r="A140" s="148" t="s">
        <v>136</v>
      </c>
      <c r="B140" s="125" t="s">
        <v>309</v>
      </c>
      <c r="C140" s="176" t="e">
        <f>+C141+C142</f>
        <v>#REF!</v>
      </c>
      <c r="D140" s="176" t="e">
        <f>+D141+D142</f>
        <v>#REF!</v>
      </c>
      <c r="E140" s="176" t="e">
        <f>+E141+E142</f>
        <v>#REF!</v>
      </c>
      <c r="F140" s="150">
        <f>+F141+F142</f>
        <v>21515</v>
      </c>
      <c r="G140" s="43" t="e">
        <f>+G141+G142</f>
        <v>#REF!</v>
      </c>
      <c r="H140" s="44"/>
      <c r="I140" s="43" t="e">
        <f>+I141+I142</f>
        <v>#REF!</v>
      </c>
      <c r="J140" s="65" t="e">
        <f t="shared" si="27"/>
        <v>#REF!</v>
      </c>
      <c r="K140" s="55"/>
      <c r="N140"/>
      <c r="O140"/>
      <c r="P140"/>
      <c r="Q140"/>
      <c r="R140"/>
    </row>
    <row r="141" spans="1:21" s="5" customFormat="1" ht="13.5" customHeight="1" x14ac:dyDescent="0.25">
      <c r="A141" s="156" t="s">
        <v>280</v>
      </c>
      <c r="B141" s="158" t="s">
        <v>40</v>
      </c>
      <c r="C141" s="127">
        <v>10760</v>
      </c>
      <c r="D141" s="127"/>
      <c r="E141" s="127"/>
      <c r="F141" s="160">
        <v>12845</v>
      </c>
      <c r="G141" s="50"/>
      <c r="H141" s="44"/>
      <c r="I141" s="50"/>
      <c r="J141" s="65"/>
      <c r="K141" s="118"/>
      <c r="L141" s="67"/>
      <c r="M141" s="11"/>
      <c r="N141" s="35"/>
      <c r="O141" s="35"/>
      <c r="P141" s="35"/>
      <c r="Q141" s="35"/>
      <c r="R141" s="35"/>
    </row>
    <row r="142" spans="1:21" s="5" customFormat="1" ht="13.5" customHeight="1" x14ac:dyDescent="0.25">
      <c r="A142" s="156" t="s">
        <v>281</v>
      </c>
      <c r="B142" s="158" t="s">
        <v>42</v>
      </c>
      <c r="C142" s="159" t="e">
        <f>SUM(#REF!)</f>
        <v>#REF!</v>
      </c>
      <c r="D142" s="159" t="e">
        <f>SUM(#REF!)</f>
        <v>#REF!</v>
      </c>
      <c r="E142" s="159" t="e">
        <f>SUM(#REF!)</f>
        <v>#REF!</v>
      </c>
      <c r="F142" s="160">
        <v>8670</v>
      </c>
      <c r="G142" s="50" t="e">
        <f>+#REF!+#REF!+#REF!+#REF!+#REF!+#REF!+#REF!+#REF!+#REF!</f>
        <v>#REF!</v>
      </c>
      <c r="H142" s="44"/>
      <c r="I142" s="50" t="e">
        <f>+#REF!+#REF!+#REF!+#REF!+#REF!+#REF!+#REF!+#REF!+#REF!</f>
        <v>#REF!</v>
      </c>
      <c r="J142" s="65" t="e">
        <f t="shared" si="27"/>
        <v>#REF!</v>
      </c>
      <c r="K142" s="118"/>
      <c r="L142" s="67"/>
      <c r="M142" s="11"/>
      <c r="N142" s="35"/>
      <c r="O142" s="35"/>
      <c r="P142" s="35"/>
      <c r="Q142" s="35"/>
      <c r="R142" s="35"/>
    </row>
    <row r="143" spans="1:21" ht="13.5" customHeight="1" x14ac:dyDescent="0.25">
      <c r="A143" s="148" t="s">
        <v>137</v>
      </c>
      <c r="B143" s="145" t="s">
        <v>310</v>
      </c>
      <c r="C143" s="174" t="e">
        <f>+C144+C145</f>
        <v>#REF!</v>
      </c>
      <c r="D143" s="174" t="e">
        <f>+D144+D145</f>
        <v>#REF!</v>
      </c>
      <c r="E143" s="174" t="e">
        <f>+E144+E145</f>
        <v>#REF!</v>
      </c>
      <c r="F143" s="150">
        <f>+F144+F145</f>
        <v>6718</v>
      </c>
      <c r="G143" s="43" t="e">
        <f>+G144+G145</f>
        <v>#REF!</v>
      </c>
      <c r="H143" s="44"/>
      <c r="I143" s="43" t="e">
        <f>+I144+I145</f>
        <v>#REF!</v>
      </c>
      <c r="J143" s="65" t="e">
        <f t="shared" si="27"/>
        <v>#REF!</v>
      </c>
      <c r="K143" s="55"/>
      <c r="N143"/>
      <c r="O143"/>
      <c r="P143"/>
      <c r="Q143"/>
      <c r="R143"/>
    </row>
    <row r="144" spans="1:21" s="5" customFormat="1" ht="13.5" customHeight="1" x14ac:dyDescent="0.25">
      <c r="A144" s="156" t="s">
        <v>280</v>
      </c>
      <c r="B144" s="158" t="s">
        <v>40</v>
      </c>
      <c r="C144" s="159">
        <v>4340</v>
      </c>
      <c r="D144" s="159"/>
      <c r="E144" s="159"/>
      <c r="F144" s="160">
        <v>4818</v>
      </c>
      <c r="G144" s="50"/>
      <c r="H144" s="44"/>
      <c r="I144" s="50"/>
      <c r="J144" s="65"/>
      <c r="K144" s="118"/>
      <c r="L144" s="67"/>
      <c r="M144" s="13"/>
      <c r="N144" s="35"/>
      <c r="O144" s="35"/>
      <c r="P144" s="35"/>
      <c r="Q144" s="35"/>
      <c r="R144" s="35"/>
      <c r="S144" s="35"/>
      <c r="T144" s="35"/>
      <c r="U144" s="35"/>
    </row>
    <row r="145" spans="1:21" s="5" customFormat="1" ht="13.5" customHeight="1" x14ac:dyDescent="0.25">
      <c r="A145" s="156" t="s">
        <v>281</v>
      </c>
      <c r="B145" s="158" t="s">
        <v>42</v>
      </c>
      <c r="C145" s="159" t="e">
        <f>SUM(#REF!)</f>
        <v>#REF!</v>
      </c>
      <c r="D145" s="159" t="e">
        <f>+#REF!+#REF!</f>
        <v>#REF!</v>
      </c>
      <c r="E145" s="159" t="e">
        <f>+#REF!+#REF!+#REF!</f>
        <v>#REF!</v>
      </c>
      <c r="F145" s="160">
        <v>1900</v>
      </c>
      <c r="G145" s="50" t="e">
        <f>+#REF!+#REF!</f>
        <v>#REF!</v>
      </c>
      <c r="H145" s="44"/>
      <c r="I145" s="50" t="e">
        <f>+#REF!+#REF!</f>
        <v>#REF!</v>
      </c>
      <c r="J145" s="65" t="e">
        <f t="shared" si="27"/>
        <v>#REF!</v>
      </c>
      <c r="K145" s="118"/>
      <c r="L145" s="67"/>
      <c r="M145" s="11"/>
      <c r="N145" s="35"/>
      <c r="O145" s="35"/>
      <c r="P145" s="35"/>
      <c r="Q145" s="35"/>
      <c r="R145" s="35"/>
      <c r="S145" s="35"/>
      <c r="T145" s="35"/>
      <c r="U145" s="35"/>
    </row>
    <row r="146" spans="1:21" s="4" customFormat="1" ht="13.5" customHeight="1" x14ac:dyDescent="0.25">
      <c r="A146" s="148" t="s">
        <v>138</v>
      </c>
      <c r="B146" s="145" t="s">
        <v>311</v>
      </c>
      <c r="C146" s="174" t="e">
        <f>+C147+C148</f>
        <v>#REF!</v>
      </c>
      <c r="D146" s="174" t="e">
        <f>+D147+D148</f>
        <v>#REF!</v>
      </c>
      <c r="E146" s="174" t="e">
        <f t="shared" ref="E146:F146" si="28">+E147+E148</f>
        <v>#REF!</v>
      </c>
      <c r="F146" s="150">
        <f t="shared" si="28"/>
        <v>73620</v>
      </c>
      <c r="G146" s="43" t="e">
        <f>+G147+G148</f>
        <v>#REF!</v>
      </c>
      <c r="H146" s="104"/>
      <c r="I146" s="43" t="e">
        <f>+I147+I148</f>
        <v>#REF!</v>
      </c>
      <c r="J146" s="66" t="e">
        <f t="shared" ref="J146:J172" si="29">I146-G146</f>
        <v>#REF!</v>
      </c>
      <c r="K146" s="55"/>
      <c r="L146" s="80"/>
      <c r="M146" s="12"/>
      <c r="N146" s="41"/>
      <c r="O146" s="41"/>
      <c r="P146" s="41"/>
      <c r="Q146" s="41"/>
      <c r="R146" s="41"/>
      <c r="S146" s="41"/>
      <c r="T146" s="41"/>
      <c r="U146" s="41"/>
    </row>
    <row r="147" spans="1:21" s="5" customFormat="1" ht="13.5" customHeight="1" x14ac:dyDescent="0.25">
      <c r="A147" s="156" t="s">
        <v>280</v>
      </c>
      <c r="B147" s="158" t="s">
        <v>40</v>
      </c>
      <c r="C147" s="127">
        <v>21100</v>
      </c>
      <c r="D147" s="127"/>
      <c r="E147" s="127"/>
      <c r="F147" s="160">
        <v>33380</v>
      </c>
      <c r="G147" s="50"/>
      <c r="H147" s="44"/>
      <c r="I147" s="50"/>
      <c r="J147" s="65">
        <f t="shared" si="29"/>
        <v>0</v>
      </c>
      <c r="K147" s="118"/>
      <c r="L147" s="67"/>
      <c r="M147" s="11"/>
      <c r="N147" s="35"/>
      <c r="O147" s="35"/>
      <c r="P147" s="35"/>
      <c r="Q147" s="35"/>
      <c r="R147" s="35"/>
      <c r="S147" s="35"/>
      <c r="T147" s="35"/>
      <c r="U147" s="35"/>
    </row>
    <row r="148" spans="1:21" s="5" customFormat="1" ht="13.5" customHeight="1" x14ac:dyDescent="0.25">
      <c r="A148" s="156" t="s">
        <v>281</v>
      </c>
      <c r="B148" s="158" t="s">
        <v>42</v>
      </c>
      <c r="C148" s="159" t="e">
        <f>+#REF!+#REF!+#REF!+#REF!+#REF!+#REF!+#REF!+#REF!</f>
        <v>#REF!</v>
      </c>
      <c r="D148" s="159" t="e">
        <f>+#REF!+#REF!+#REF!+#REF!+#REF!+#REF!+#REF!+#REF!</f>
        <v>#REF!</v>
      </c>
      <c r="E148" s="159" t="e">
        <f>+#REF!+#REF!+#REF!+#REF!+#REF!+#REF!+#REF!+#REF!</f>
        <v>#REF!</v>
      </c>
      <c r="F148" s="160">
        <v>40240</v>
      </c>
      <c r="G148" s="50" t="e">
        <f>+#REF!+#REF!+#REF!+#REF!+#REF!+#REF!+#REF!+#REF!+#REF!</f>
        <v>#REF!</v>
      </c>
      <c r="H148" s="44"/>
      <c r="I148" s="50" t="e">
        <f>+#REF!+#REF!+#REF!+#REF!+#REF!+#REF!+#REF!+#REF!+#REF!</f>
        <v>#REF!</v>
      </c>
      <c r="J148" s="65" t="e">
        <f t="shared" si="29"/>
        <v>#REF!</v>
      </c>
      <c r="K148" s="118"/>
      <c r="L148" s="67"/>
      <c r="M148" s="11"/>
      <c r="N148" s="11"/>
      <c r="O148" s="14"/>
      <c r="P148" s="30"/>
      <c r="Q148" s="35"/>
      <c r="R148" s="35"/>
      <c r="S148" s="35"/>
      <c r="T148" s="35"/>
      <c r="U148" s="35"/>
    </row>
    <row r="149" spans="1:21" ht="13.5" customHeight="1" x14ac:dyDescent="0.25">
      <c r="A149" s="148" t="s">
        <v>139</v>
      </c>
      <c r="B149" s="145" t="s">
        <v>312</v>
      </c>
      <c r="C149" s="174" t="e">
        <f>+C150+C151</f>
        <v>#REF!</v>
      </c>
      <c r="D149" s="174" t="e">
        <f>+D150+D151</f>
        <v>#REF!</v>
      </c>
      <c r="E149" s="174" t="e">
        <f>+E150+E151</f>
        <v>#REF!</v>
      </c>
      <c r="F149" s="150">
        <f>+F150+F151</f>
        <v>67789</v>
      </c>
      <c r="G149" s="43" t="e">
        <f>+G150+G151</f>
        <v>#REF!</v>
      </c>
      <c r="H149" s="44"/>
      <c r="I149" s="43">
        <f>+I150+I151</f>
        <v>0</v>
      </c>
      <c r="J149" s="65" t="e">
        <f t="shared" si="29"/>
        <v>#REF!</v>
      </c>
      <c r="K149" s="55"/>
      <c r="O149" s="14"/>
      <c r="P149"/>
      <c r="Q149"/>
      <c r="R149"/>
      <c r="S149"/>
      <c r="T149"/>
      <c r="U149"/>
    </row>
    <row r="150" spans="1:21" s="5" customFormat="1" ht="13.5" customHeight="1" x14ac:dyDescent="0.25">
      <c r="A150" s="156" t="s">
        <v>280</v>
      </c>
      <c r="B150" s="158" t="s">
        <v>40</v>
      </c>
      <c r="C150" s="127">
        <v>26680</v>
      </c>
      <c r="D150" s="127"/>
      <c r="E150" s="127"/>
      <c r="F150" s="160">
        <v>35318</v>
      </c>
      <c r="G150" s="50"/>
      <c r="H150" s="44"/>
      <c r="I150" s="50"/>
      <c r="J150" s="65">
        <f t="shared" si="29"/>
        <v>0</v>
      </c>
      <c r="K150" s="118"/>
      <c r="L150" s="68"/>
      <c r="M150" s="13"/>
      <c r="N150" s="11"/>
      <c r="O150" s="14"/>
      <c r="P150" s="35"/>
      <c r="Q150" s="35"/>
      <c r="R150" s="35"/>
      <c r="S150" s="35"/>
      <c r="T150" s="35"/>
      <c r="U150" s="35"/>
    </row>
    <row r="151" spans="1:21" s="5" customFormat="1" ht="13.5" customHeight="1" x14ac:dyDescent="0.25">
      <c r="A151" s="156" t="s">
        <v>281</v>
      </c>
      <c r="B151" s="158" t="s">
        <v>42</v>
      </c>
      <c r="C151" s="159" t="e">
        <f>+#REF!+#REF!+#REF!+#REF!+#REF!+#REF!+#REF!+#REF!+#REF!</f>
        <v>#REF!</v>
      </c>
      <c r="D151" s="159" t="e">
        <f>+#REF!+#REF!+#REF!+#REF!+#REF!+#REF!+#REF!+#REF!+#REF!</f>
        <v>#REF!</v>
      </c>
      <c r="E151" s="159" t="e">
        <f>+#REF!+#REF!+#REF!+#REF!+#REF!+#REF!+#REF!+#REF!+#REF!</f>
        <v>#REF!</v>
      </c>
      <c r="F151" s="160">
        <v>32471</v>
      </c>
      <c r="G151" s="50" t="e">
        <f>+#REF!+#REF!+#REF!+#REF!+#REF!+#REF!+#REF!+#REF!+#REF!</f>
        <v>#REF!</v>
      </c>
      <c r="H151" s="44"/>
      <c r="I151" s="50"/>
      <c r="J151" s="65" t="e">
        <f t="shared" si="29"/>
        <v>#REF!</v>
      </c>
      <c r="K151" s="118"/>
      <c r="L151" s="67"/>
      <c r="M151" s="11"/>
      <c r="N151" s="11"/>
      <c r="O151" s="14"/>
      <c r="P151" s="35"/>
      <c r="Q151" s="35"/>
      <c r="R151" s="35"/>
      <c r="S151" s="35"/>
      <c r="T151" s="35"/>
      <c r="U151" s="35"/>
    </row>
    <row r="152" spans="1:21" ht="13.5" customHeight="1" x14ac:dyDescent="0.25">
      <c r="A152" s="148" t="s">
        <v>140</v>
      </c>
      <c r="B152" s="145" t="s">
        <v>313</v>
      </c>
      <c r="C152" s="174" t="e">
        <f>+C153+C154</f>
        <v>#REF!</v>
      </c>
      <c r="D152" s="174" t="e">
        <f>+D153+D154</f>
        <v>#REF!</v>
      </c>
      <c r="E152" s="174" t="e">
        <f>+E153+E154</f>
        <v>#REF!</v>
      </c>
      <c r="F152" s="150">
        <f>+F153+F154</f>
        <v>186960</v>
      </c>
      <c r="G152" s="43" t="e">
        <f>+G153+G154</f>
        <v>#REF!</v>
      </c>
      <c r="H152" s="44"/>
      <c r="I152" s="43">
        <f>+I153+I154</f>
        <v>0</v>
      </c>
      <c r="J152" s="65" t="e">
        <f t="shared" si="29"/>
        <v>#REF!</v>
      </c>
      <c r="K152" s="55"/>
      <c r="O152" s="14"/>
      <c r="P152"/>
      <c r="Q152"/>
      <c r="R152"/>
      <c r="S152"/>
      <c r="T152"/>
      <c r="U152"/>
    </row>
    <row r="153" spans="1:21" s="5" customFormat="1" ht="13.5" customHeight="1" x14ac:dyDescent="0.25">
      <c r="A153" s="156" t="s">
        <v>280</v>
      </c>
      <c r="B153" s="158" t="s">
        <v>40</v>
      </c>
      <c r="C153" s="127">
        <v>52984</v>
      </c>
      <c r="D153" s="127"/>
      <c r="E153" s="127"/>
      <c r="F153" s="160">
        <v>60210</v>
      </c>
      <c r="G153" s="50"/>
      <c r="H153" s="44"/>
      <c r="I153" s="50"/>
      <c r="J153" s="65"/>
      <c r="K153" s="118"/>
      <c r="L153" s="67"/>
      <c r="M153" s="11"/>
      <c r="N153" s="11"/>
      <c r="O153" s="14"/>
      <c r="P153" s="35"/>
      <c r="Q153" s="35"/>
      <c r="R153" s="35"/>
      <c r="S153" s="35"/>
      <c r="T153" s="35"/>
      <c r="U153" s="35"/>
    </row>
    <row r="154" spans="1:21" s="5" customFormat="1" ht="13.5" customHeight="1" x14ac:dyDescent="0.25">
      <c r="A154" s="156" t="s">
        <v>281</v>
      </c>
      <c r="B154" s="158" t="s">
        <v>42</v>
      </c>
      <c r="C154" s="159" t="e">
        <f>+#REF!+#REF!+#REF!+#REF!+#REF!+#REF!+#REF!+#REF!+#REF!</f>
        <v>#REF!</v>
      </c>
      <c r="D154" s="159" t="e">
        <f>+#REF!+#REF!+#REF!+#REF!+#REF!+#REF!+#REF!+#REF!+#REF!</f>
        <v>#REF!</v>
      </c>
      <c r="E154" s="159" t="e">
        <f>+#REF!+#REF!+#REF!+#REF!+#REF!+#REF!+#REF!+#REF!+#REF!</f>
        <v>#REF!</v>
      </c>
      <c r="F154" s="160">
        <v>126750</v>
      </c>
      <c r="G154" s="222" t="e">
        <f>SUM(#REF!)</f>
        <v>#REF!</v>
      </c>
      <c r="H154" s="44"/>
      <c r="I154" s="222"/>
      <c r="J154" s="65"/>
      <c r="K154" s="118"/>
      <c r="L154" s="67"/>
      <c r="M154" s="11"/>
      <c r="N154" s="11"/>
      <c r="O154" s="31"/>
      <c r="P154" s="39"/>
      <c r="Q154" s="39"/>
      <c r="R154" s="39"/>
      <c r="S154" s="35"/>
      <c r="T154" s="35"/>
      <c r="U154" s="35"/>
    </row>
    <row r="155" spans="1:21" ht="13.5" customHeight="1" x14ac:dyDescent="0.25">
      <c r="A155" s="175" t="s">
        <v>141</v>
      </c>
      <c r="B155" s="145" t="s">
        <v>142</v>
      </c>
      <c r="C155" s="174">
        <f>+C156</f>
        <v>65000</v>
      </c>
      <c r="D155" s="174">
        <f>+D156</f>
        <v>0</v>
      </c>
      <c r="E155" s="174">
        <f>+E156</f>
        <v>0</v>
      </c>
      <c r="F155" s="150">
        <f>+F156</f>
        <v>65000</v>
      </c>
      <c r="G155" s="43">
        <f>+G156</f>
        <v>0</v>
      </c>
      <c r="H155" s="44">
        <f t="shared" ref="H155:H157" si="30">G155-F155</f>
        <v>-65000</v>
      </c>
      <c r="I155" s="43">
        <f>+I156</f>
        <v>0</v>
      </c>
      <c r="J155" s="65">
        <f t="shared" si="29"/>
        <v>0</v>
      </c>
      <c r="K155" s="55"/>
      <c r="M155" s="13"/>
      <c r="O155" s="14"/>
      <c r="P155"/>
      <c r="Q155"/>
      <c r="R155"/>
      <c r="S155"/>
      <c r="T155"/>
      <c r="U155"/>
    </row>
    <row r="156" spans="1:21" ht="13.5" customHeight="1" x14ac:dyDescent="0.25">
      <c r="A156" s="156" t="s">
        <v>283</v>
      </c>
      <c r="B156" s="158" t="s">
        <v>143</v>
      </c>
      <c r="C156" s="159">
        <v>65000</v>
      </c>
      <c r="D156" s="159"/>
      <c r="E156" s="159"/>
      <c r="F156" s="160">
        <v>65000</v>
      </c>
      <c r="G156" s="50"/>
      <c r="H156" s="44">
        <f t="shared" si="30"/>
        <v>-65000</v>
      </c>
      <c r="I156" s="50"/>
      <c r="J156" s="65">
        <f t="shared" si="29"/>
        <v>0</v>
      </c>
      <c r="K156" s="118"/>
      <c r="L156" s="84"/>
      <c r="P156"/>
      <c r="Q156"/>
      <c r="R156"/>
      <c r="S156"/>
      <c r="T156"/>
      <c r="U156"/>
    </row>
    <row r="157" spans="1:21" ht="13.5" hidden="1" customHeight="1" x14ac:dyDescent="0.25">
      <c r="A157" s="156"/>
      <c r="B157" s="158" t="s">
        <v>144</v>
      </c>
      <c r="C157" s="159"/>
      <c r="D157" s="159"/>
      <c r="E157" s="159"/>
      <c r="F157" s="160"/>
      <c r="G157" s="59"/>
      <c r="H157" s="44">
        <f t="shared" si="30"/>
        <v>0</v>
      </c>
      <c r="J157" s="65">
        <f t="shared" si="29"/>
        <v>0</v>
      </c>
      <c r="K157" s="118"/>
      <c r="P157"/>
      <c r="Q157"/>
      <c r="R157"/>
      <c r="S157"/>
      <c r="T157"/>
      <c r="U157"/>
    </row>
    <row r="158" spans="1:21" ht="13.5" customHeight="1" x14ac:dyDescent="0.25">
      <c r="A158" s="148" t="s">
        <v>145</v>
      </c>
      <c r="B158" s="145" t="s">
        <v>146</v>
      </c>
      <c r="C158" s="174">
        <f>+C159+C160</f>
        <v>7660</v>
      </c>
      <c r="D158" s="174">
        <f>+D159+D160</f>
        <v>0</v>
      </c>
      <c r="E158" s="174">
        <f>+E159+E160</f>
        <v>0</v>
      </c>
      <c r="F158" s="150">
        <f>+F159+F160</f>
        <v>7660</v>
      </c>
      <c r="G158" s="43">
        <f>+G159+G160</f>
        <v>0</v>
      </c>
      <c r="H158" s="44"/>
      <c r="I158" s="43">
        <f>+I159+I160</f>
        <v>0</v>
      </c>
      <c r="J158" s="65">
        <f t="shared" si="29"/>
        <v>0</v>
      </c>
      <c r="K158" s="55"/>
      <c r="P158"/>
      <c r="Q158"/>
      <c r="R158"/>
      <c r="S158"/>
      <c r="T158"/>
      <c r="U158"/>
    </row>
    <row r="159" spans="1:21" ht="13.5" customHeight="1" x14ac:dyDescent="0.25">
      <c r="A159" s="156" t="s">
        <v>283</v>
      </c>
      <c r="B159" s="158" t="s">
        <v>147</v>
      </c>
      <c r="C159" s="179">
        <v>4760</v>
      </c>
      <c r="D159" s="179"/>
      <c r="E159" s="179"/>
      <c r="F159" s="160">
        <v>4760</v>
      </c>
      <c r="G159" s="50"/>
      <c r="H159" s="44"/>
      <c r="I159" s="50"/>
      <c r="J159" s="65">
        <f t="shared" si="29"/>
        <v>0</v>
      </c>
      <c r="K159" s="118"/>
      <c r="P159"/>
      <c r="Q159"/>
      <c r="R159"/>
      <c r="S159"/>
      <c r="T159"/>
      <c r="U159"/>
    </row>
    <row r="160" spans="1:21" ht="13.5" customHeight="1" x14ac:dyDescent="0.25">
      <c r="A160" s="156" t="s">
        <v>281</v>
      </c>
      <c r="B160" s="158" t="s">
        <v>42</v>
      </c>
      <c r="C160" s="159">
        <v>2900</v>
      </c>
      <c r="D160" s="159"/>
      <c r="E160" s="159"/>
      <c r="F160" s="160">
        <v>2900</v>
      </c>
      <c r="G160" s="50"/>
      <c r="H160" s="44"/>
      <c r="I160" s="50"/>
      <c r="J160" s="65">
        <f t="shared" si="29"/>
        <v>0</v>
      </c>
      <c r="K160" s="118"/>
      <c r="M160" s="13"/>
      <c r="Q160"/>
      <c r="R160"/>
      <c r="S160"/>
      <c r="T160"/>
      <c r="U160"/>
    </row>
    <row r="161" spans="1:21" ht="14.1" customHeight="1" x14ac:dyDescent="0.25">
      <c r="A161" s="148" t="s">
        <v>148</v>
      </c>
      <c r="B161" s="145" t="s">
        <v>149</v>
      </c>
      <c r="C161" s="174">
        <f>+C162</f>
        <v>46000</v>
      </c>
      <c r="D161" s="174">
        <f t="shared" ref="D161:F161" si="31">+D162</f>
        <v>0</v>
      </c>
      <c r="E161" s="174">
        <f t="shared" si="31"/>
        <v>0</v>
      </c>
      <c r="F161" s="150">
        <f t="shared" si="31"/>
        <v>46000</v>
      </c>
      <c r="G161" s="43">
        <f>+G162</f>
        <v>0</v>
      </c>
      <c r="H161" s="44"/>
      <c r="I161" s="43">
        <f>+I162</f>
        <v>0</v>
      </c>
      <c r="J161" s="65">
        <f t="shared" si="29"/>
        <v>0</v>
      </c>
      <c r="K161" s="55"/>
      <c r="Q161"/>
      <c r="R161"/>
      <c r="S161"/>
      <c r="T161"/>
      <c r="U161"/>
    </row>
    <row r="162" spans="1:21" s="5" customFormat="1" ht="13.5" customHeight="1" x14ac:dyDescent="0.25">
      <c r="A162" s="156" t="s">
        <v>281</v>
      </c>
      <c r="B162" s="158" t="s">
        <v>42</v>
      </c>
      <c r="C162" s="159">
        <v>46000</v>
      </c>
      <c r="D162" s="159"/>
      <c r="E162" s="159"/>
      <c r="F162" s="160">
        <v>46000</v>
      </c>
      <c r="G162" s="50"/>
      <c r="H162" s="44"/>
      <c r="I162" s="50"/>
      <c r="J162" s="65">
        <f t="shared" si="29"/>
        <v>0</v>
      </c>
      <c r="K162" s="118"/>
      <c r="L162" s="67"/>
      <c r="M162" s="11"/>
      <c r="N162" s="11"/>
      <c r="O162" s="11"/>
      <c r="P162" s="15"/>
      <c r="Q162" s="37"/>
      <c r="R162" s="35"/>
      <c r="S162" s="35"/>
      <c r="T162" s="35"/>
      <c r="U162" s="35"/>
    </row>
    <row r="163" spans="1:21" ht="14.1" customHeight="1" x14ac:dyDescent="0.25">
      <c r="A163" s="148" t="s">
        <v>150</v>
      </c>
      <c r="B163" s="145" t="s">
        <v>151</v>
      </c>
      <c r="C163" s="174">
        <f>+C164</f>
        <v>9600</v>
      </c>
      <c r="D163" s="174">
        <f t="shared" ref="D163:F163" si="32">+D164</f>
        <v>0</v>
      </c>
      <c r="E163" s="174">
        <f t="shared" si="32"/>
        <v>0</v>
      </c>
      <c r="F163" s="150">
        <f t="shared" si="32"/>
        <v>9600</v>
      </c>
      <c r="G163" s="43"/>
      <c r="H163" s="44"/>
      <c r="I163" s="43"/>
      <c r="J163" s="65">
        <f t="shared" si="29"/>
        <v>0</v>
      </c>
      <c r="K163" s="55"/>
      <c r="O163" s="14"/>
      <c r="P163" s="30"/>
      <c r="Q163"/>
      <c r="R163"/>
      <c r="S163"/>
      <c r="T163"/>
      <c r="U163"/>
    </row>
    <row r="164" spans="1:21" s="117" customFormat="1" ht="14.1" customHeight="1" x14ac:dyDescent="0.25">
      <c r="A164" s="156" t="s">
        <v>283</v>
      </c>
      <c r="B164" s="158" t="s">
        <v>147</v>
      </c>
      <c r="C164" s="160">
        <v>9600</v>
      </c>
      <c r="D164" s="160"/>
      <c r="E164" s="160"/>
      <c r="F164" s="160">
        <v>9600</v>
      </c>
      <c r="G164" s="50"/>
      <c r="H164" s="44"/>
      <c r="I164" s="50"/>
      <c r="J164" s="65"/>
      <c r="K164" s="118"/>
      <c r="L164" s="78"/>
      <c r="M164" s="45"/>
      <c r="N164" s="45"/>
      <c r="O164" s="46"/>
      <c r="P164" s="47"/>
      <c r="Q164" s="57"/>
      <c r="R164" s="57"/>
      <c r="S164" s="57"/>
      <c r="T164" s="57"/>
      <c r="U164" s="57"/>
    </row>
    <row r="165" spans="1:21" ht="14.1" customHeight="1" x14ac:dyDescent="0.25">
      <c r="A165" s="148" t="s">
        <v>152</v>
      </c>
      <c r="B165" s="145" t="s">
        <v>153</v>
      </c>
      <c r="C165" s="174">
        <f>+C166+C167</f>
        <v>18300</v>
      </c>
      <c r="D165" s="174"/>
      <c r="E165" s="174"/>
      <c r="F165" s="150">
        <f>+F166+F167</f>
        <v>31400</v>
      </c>
      <c r="G165" s="43">
        <f>+G166+G167</f>
        <v>0</v>
      </c>
      <c r="H165" s="44"/>
      <c r="I165" s="43">
        <f>+I166+I167</f>
        <v>0</v>
      </c>
      <c r="J165" s="65">
        <f t="shared" si="29"/>
        <v>0</v>
      </c>
      <c r="K165" s="55"/>
      <c r="O165" s="14"/>
      <c r="P165" s="30"/>
      <c r="Q165"/>
      <c r="R165"/>
      <c r="S165"/>
      <c r="T165"/>
      <c r="U165"/>
    </row>
    <row r="166" spans="1:21" s="5" customFormat="1" ht="14.1" customHeight="1" x14ac:dyDescent="0.25">
      <c r="A166" s="156" t="s">
        <v>280</v>
      </c>
      <c r="B166" s="158" t="s">
        <v>40</v>
      </c>
      <c r="C166" s="159">
        <v>11000</v>
      </c>
      <c r="D166" s="159"/>
      <c r="E166" s="159"/>
      <c r="F166" s="160">
        <v>24100</v>
      </c>
      <c r="G166" s="50"/>
      <c r="H166" s="44"/>
      <c r="I166" s="50"/>
      <c r="J166" s="65"/>
      <c r="K166" s="118"/>
      <c r="L166" s="67"/>
      <c r="M166" s="11"/>
      <c r="N166" s="11"/>
      <c r="O166" s="14"/>
      <c r="P166" s="30"/>
      <c r="Q166" s="35"/>
      <c r="R166" s="35"/>
      <c r="S166" s="35"/>
      <c r="T166" s="35"/>
      <c r="U166" s="35"/>
    </row>
    <row r="167" spans="1:21" s="5" customFormat="1" ht="14.1" customHeight="1" x14ac:dyDescent="0.25">
      <c r="A167" s="156" t="s">
        <v>281</v>
      </c>
      <c r="B167" s="158" t="s">
        <v>42</v>
      </c>
      <c r="C167" s="159">
        <v>7300</v>
      </c>
      <c r="D167" s="159"/>
      <c r="E167" s="159"/>
      <c r="F167" s="160">
        <v>7300</v>
      </c>
      <c r="G167" s="50"/>
      <c r="H167" s="44"/>
      <c r="I167" s="50"/>
      <c r="J167" s="65"/>
      <c r="K167" s="118"/>
      <c r="L167" s="67"/>
      <c r="M167" s="11"/>
      <c r="N167" s="11"/>
      <c r="O167" s="14"/>
      <c r="P167" s="30"/>
      <c r="Q167" s="35"/>
      <c r="R167" s="35"/>
      <c r="S167" s="35"/>
    </row>
    <row r="168" spans="1:21" ht="14.1" customHeight="1" x14ac:dyDescent="0.25">
      <c r="A168" s="148" t="s">
        <v>154</v>
      </c>
      <c r="B168" s="145" t="s">
        <v>155</v>
      </c>
      <c r="C168" s="149" t="e">
        <f t="shared" ref="C168:J168" si="33">+C169+C173+C177+C180+C184+C186+C189+C192+C195+C197+C200+C203+C205+C208+C211+C214+C217+C220+C222+C225+C229+C232+C234+C238+C241+C243+C246+C249+C252+C255+C258+C261+C263</f>
        <v>#REF!</v>
      </c>
      <c r="D168" s="149" t="e">
        <f t="shared" si="33"/>
        <v>#REF!</v>
      </c>
      <c r="E168" s="149" t="e">
        <f t="shared" si="33"/>
        <v>#REF!</v>
      </c>
      <c r="F168" s="150">
        <f t="shared" si="33"/>
        <v>11379586</v>
      </c>
      <c r="G168" s="43" t="e">
        <f t="shared" si="33"/>
        <v>#REF!</v>
      </c>
      <c r="H168" s="43">
        <f t="shared" si="33"/>
        <v>-225000</v>
      </c>
      <c r="I168" s="43" t="e">
        <f t="shared" si="33"/>
        <v>#REF!</v>
      </c>
      <c r="J168" s="93" t="e">
        <f t="shared" si="33"/>
        <v>#REF!</v>
      </c>
      <c r="K168" s="55"/>
      <c r="L168" s="70"/>
      <c r="M168" s="22"/>
      <c r="N168" s="22"/>
      <c r="Q168"/>
      <c r="R168"/>
      <c r="S168"/>
    </row>
    <row r="169" spans="1:21" ht="14.1" customHeight="1" x14ac:dyDescent="0.25">
      <c r="A169" s="148" t="s">
        <v>156</v>
      </c>
      <c r="B169" s="145" t="s">
        <v>314</v>
      </c>
      <c r="C169" s="184" t="e">
        <f>+C170+C171+C172</f>
        <v>#REF!</v>
      </c>
      <c r="D169" s="184" t="e">
        <f>+D170+D171+D172</f>
        <v>#REF!</v>
      </c>
      <c r="E169" s="184" t="e">
        <f>+E170+E171+E172</f>
        <v>#REF!</v>
      </c>
      <c r="F169" s="150">
        <f>+F170+F171+F172</f>
        <v>1909867</v>
      </c>
      <c r="G169" s="43" t="e">
        <f>+G170+G171+G172</f>
        <v>#REF!</v>
      </c>
      <c r="H169" s="44"/>
      <c r="I169" s="43">
        <f>+I170+I171+I172</f>
        <v>0</v>
      </c>
      <c r="J169" s="65" t="e">
        <f t="shared" si="29"/>
        <v>#REF!</v>
      </c>
      <c r="K169" s="55"/>
      <c r="L169" s="68"/>
      <c r="Q169"/>
      <c r="R169"/>
      <c r="S169"/>
    </row>
    <row r="170" spans="1:21" s="5" customFormat="1" ht="14.1" customHeight="1" x14ac:dyDescent="0.25">
      <c r="A170" s="156" t="s">
        <v>283</v>
      </c>
      <c r="B170" s="180" t="s">
        <v>157</v>
      </c>
      <c r="C170" s="224">
        <v>34538</v>
      </c>
      <c r="D170" s="194"/>
      <c r="E170" s="194"/>
      <c r="F170" s="225">
        <v>23140</v>
      </c>
      <c r="G170" s="59"/>
      <c r="H170" s="44"/>
      <c r="I170" s="59"/>
      <c r="J170" s="65">
        <f t="shared" si="29"/>
        <v>0</v>
      </c>
      <c r="K170" s="118"/>
      <c r="L170" s="67"/>
      <c r="M170" s="11"/>
      <c r="N170" s="11"/>
      <c r="O170" s="11"/>
      <c r="P170" s="15"/>
      <c r="Q170" s="35"/>
      <c r="R170" s="35"/>
      <c r="S170" s="35"/>
      <c r="T170" s="35"/>
      <c r="U170" s="35"/>
    </row>
    <row r="171" spans="1:21" s="5" customFormat="1" ht="14.1" customHeight="1" x14ac:dyDescent="0.25">
      <c r="A171" s="156" t="s">
        <v>280</v>
      </c>
      <c r="B171" s="158" t="s">
        <v>40</v>
      </c>
      <c r="C171" s="127">
        <v>1119909</v>
      </c>
      <c r="D171" s="194"/>
      <c r="E171" s="194"/>
      <c r="F171" s="225">
        <v>1179168</v>
      </c>
      <c r="G171" s="50"/>
      <c r="H171" s="44"/>
      <c r="I171" s="50"/>
      <c r="J171" s="65">
        <f t="shared" si="29"/>
        <v>0</v>
      </c>
      <c r="K171" s="118"/>
      <c r="L171" s="67"/>
      <c r="M171" s="11"/>
      <c r="N171" s="11"/>
      <c r="O171" s="11"/>
      <c r="P171" s="15"/>
      <c r="Q171" s="35"/>
      <c r="R171" s="35"/>
      <c r="S171" s="35"/>
      <c r="T171" s="35"/>
      <c r="U171" s="35"/>
    </row>
    <row r="172" spans="1:21" s="5" customFormat="1" ht="14.1" customHeight="1" x14ac:dyDescent="0.25">
      <c r="A172" s="156" t="s">
        <v>281</v>
      </c>
      <c r="B172" s="158" t="s">
        <v>42</v>
      </c>
      <c r="C172" s="159" t="e">
        <f>+#REF!+#REF!+#REF!+#REF!+#REF!+#REF!+#REF!+#REF!+#REF!+#REF!</f>
        <v>#REF!</v>
      </c>
      <c r="D172" s="191" t="e">
        <f>+#REF!+#REF!+#REF!+#REF!+#REF!+#REF!+#REF!+#REF!+#REF!+#REF!</f>
        <v>#REF!</v>
      </c>
      <c r="E172" s="191" t="e">
        <f>+#REF!+#REF!+#REF!+#REF!+#REF!+#REF!+#REF!+#REF!+#REF!+#REF!</f>
        <v>#REF!</v>
      </c>
      <c r="F172" s="160">
        <v>707559</v>
      </c>
      <c r="G172" s="50" t="e">
        <f>+#REF!+#REF!+#REF!+#REF!+#REF!+#REF!+#REF!+#REF!+#REF!+#REF!</f>
        <v>#REF!</v>
      </c>
      <c r="H172" s="44"/>
      <c r="I172" s="50"/>
      <c r="J172" s="65" t="e">
        <f t="shared" si="29"/>
        <v>#REF!</v>
      </c>
      <c r="K172" s="118"/>
      <c r="L172" s="67"/>
      <c r="M172" s="11"/>
      <c r="N172" s="11"/>
      <c r="O172" s="11"/>
      <c r="P172" s="15"/>
      <c r="Q172" s="35"/>
      <c r="R172" s="35"/>
      <c r="S172" s="35"/>
      <c r="T172" s="35"/>
      <c r="U172" s="35"/>
    </row>
    <row r="173" spans="1:21" ht="14.1" customHeight="1" x14ac:dyDescent="0.25">
      <c r="A173" s="148" t="s">
        <v>159</v>
      </c>
      <c r="B173" s="145" t="s">
        <v>315</v>
      </c>
      <c r="C173" s="174" t="e">
        <f>+C174+C175+C176</f>
        <v>#REF!</v>
      </c>
      <c r="D173" s="174" t="e">
        <f>+D174+D175+D176</f>
        <v>#REF!</v>
      </c>
      <c r="E173" s="174" t="e">
        <f>+E174+E175+E176</f>
        <v>#REF!</v>
      </c>
      <c r="F173" s="150">
        <f>+F174+F175+F176</f>
        <v>916877</v>
      </c>
      <c r="G173" s="43" t="e">
        <f>+G174+G175+G176</f>
        <v>#REF!</v>
      </c>
      <c r="H173" s="44"/>
      <c r="I173" s="43">
        <f>+I174+I175+I176</f>
        <v>0</v>
      </c>
      <c r="J173" s="65" t="e">
        <f t="shared" ref="J173:J188" si="34">I173-G173</f>
        <v>#REF!</v>
      </c>
      <c r="K173" s="55"/>
      <c r="P173"/>
      <c r="Q173"/>
      <c r="R173"/>
      <c r="S173"/>
      <c r="T173"/>
      <c r="U173"/>
    </row>
    <row r="174" spans="1:21" s="5" customFormat="1" ht="14.1" customHeight="1" x14ac:dyDescent="0.25">
      <c r="A174" s="156" t="s">
        <v>283</v>
      </c>
      <c r="B174" s="158" t="s">
        <v>157</v>
      </c>
      <c r="C174" s="159">
        <v>2448</v>
      </c>
      <c r="D174" s="159"/>
      <c r="E174" s="159"/>
      <c r="F174" s="160">
        <v>13094</v>
      </c>
      <c r="G174" s="50"/>
      <c r="H174" s="44"/>
      <c r="I174" s="50"/>
      <c r="J174" s="65"/>
      <c r="K174" s="118"/>
      <c r="L174" s="67"/>
      <c r="M174" s="11"/>
      <c r="N174" s="11"/>
      <c r="O174" s="11"/>
      <c r="P174" s="35"/>
      <c r="Q174" s="35"/>
      <c r="R174" s="35"/>
      <c r="U174" s="35"/>
    </row>
    <row r="175" spans="1:21" s="5" customFormat="1" ht="14.1" customHeight="1" x14ac:dyDescent="0.25">
      <c r="A175" s="156" t="s">
        <v>280</v>
      </c>
      <c r="B175" s="158" t="s">
        <v>40</v>
      </c>
      <c r="C175" s="127">
        <v>455570</v>
      </c>
      <c r="D175" s="127"/>
      <c r="E175" s="127"/>
      <c r="F175" s="160">
        <v>487600</v>
      </c>
      <c r="G175" s="50"/>
      <c r="H175" s="44"/>
      <c r="I175" s="50"/>
      <c r="J175" s="65"/>
      <c r="K175" s="118"/>
      <c r="L175" s="67"/>
      <c r="M175" s="13"/>
      <c r="N175" s="11"/>
      <c r="O175" s="11"/>
      <c r="P175" s="35"/>
      <c r="Q175" s="35"/>
      <c r="R175" s="35"/>
      <c r="S175" s="35"/>
      <c r="T175" s="35"/>
      <c r="U175" s="35"/>
    </row>
    <row r="176" spans="1:21" s="5" customFormat="1" ht="12.45" customHeight="1" x14ac:dyDescent="0.25">
      <c r="A176" s="156" t="s">
        <v>281</v>
      </c>
      <c r="B176" s="158" t="s">
        <v>42</v>
      </c>
      <c r="C176" s="159" t="e">
        <f>+#REF!+#REF!+#REF!+#REF!+#REF!+#REF!+#REF!+#REF!+#REF!+#REF!+#REF!</f>
        <v>#REF!</v>
      </c>
      <c r="D176" s="159" t="e">
        <f>+#REF!+#REF!+#REF!+#REF!+#REF!+#REF!+#REF!+#REF!+#REF!+#REF!+#REF!</f>
        <v>#REF!</v>
      </c>
      <c r="E176" s="159" t="e">
        <f>+#REF!+#REF!+#REF!+#REF!+#REF!+#REF!+#REF!+#REF!+#REF!+#REF!+#REF!</f>
        <v>#REF!</v>
      </c>
      <c r="F176" s="160">
        <v>416183</v>
      </c>
      <c r="G176" s="50" t="e">
        <f>+#REF!+#REF!+#REF!+#REF!+#REF!+#REF!+#REF!+#REF!+#REF!+#REF!+#REF!</f>
        <v>#REF!</v>
      </c>
      <c r="H176" s="44"/>
      <c r="I176" s="50"/>
      <c r="J176" s="65"/>
      <c r="K176" s="118"/>
      <c r="L176" s="67"/>
      <c r="M176" s="11"/>
      <c r="N176" s="11"/>
      <c r="O176" s="11"/>
      <c r="P176" s="35"/>
      <c r="Q176" s="35"/>
      <c r="R176" s="35"/>
      <c r="S176" s="35"/>
      <c r="T176" s="35"/>
      <c r="U176" s="35"/>
    </row>
    <row r="177" spans="1:21" s="2" customFormat="1" ht="14.1" customHeight="1" x14ac:dyDescent="0.25">
      <c r="A177" s="148">
        <v>91107</v>
      </c>
      <c r="B177" s="145" t="s">
        <v>160</v>
      </c>
      <c r="C177" s="174" t="e">
        <f>+C178+C179</f>
        <v>#REF!</v>
      </c>
      <c r="D177" s="174" t="e">
        <f>+D178+D179</f>
        <v>#REF!</v>
      </c>
      <c r="E177" s="174" t="e">
        <f>+E178+E179</f>
        <v>#REF!</v>
      </c>
      <c r="F177" s="150">
        <f>+F178+F179</f>
        <v>217206</v>
      </c>
      <c r="G177" s="43" t="e">
        <f>+G178+G179</f>
        <v>#REF!</v>
      </c>
      <c r="H177" s="44"/>
      <c r="I177" s="43">
        <f>+I178+I179</f>
        <v>0</v>
      </c>
      <c r="J177" s="65" t="e">
        <f t="shared" si="34"/>
        <v>#REF!</v>
      </c>
      <c r="K177" s="55"/>
      <c r="L177" s="67"/>
      <c r="M177" s="12"/>
      <c r="N177" s="12"/>
      <c r="O177" s="12"/>
      <c r="P177"/>
      <c r="Q177"/>
      <c r="R177"/>
      <c r="S177"/>
      <c r="T177"/>
      <c r="U177"/>
    </row>
    <row r="178" spans="1:21" s="226" customFormat="1" ht="14.1" customHeight="1" x14ac:dyDescent="0.25">
      <c r="A178" s="156" t="s">
        <v>280</v>
      </c>
      <c r="B178" s="158" t="s">
        <v>40</v>
      </c>
      <c r="C178" s="178">
        <v>144062</v>
      </c>
      <c r="D178" s="127"/>
      <c r="E178" s="127"/>
      <c r="F178" s="160">
        <v>153656</v>
      </c>
      <c r="G178" s="50"/>
      <c r="H178" s="44"/>
      <c r="I178" s="50"/>
      <c r="J178" s="65"/>
      <c r="K178" s="118"/>
      <c r="L178" s="67"/>
      <c r="M178" s="27"/>
      <c r="N178" s="27"/>
      <c r="O178" s="27"/>
      <c r="P178" s="35"/>
      <c r="Q178" s="35"/>
      <c r="R178" s="35"/>
      <c r="S178" s="35"/>
      <c r="T178" s="35"/>
      <c r="U178" s="35"/>
    </row>
    <row r="179" spans="1:21" s="5" customFormat="1" ht="14.1" customHeight="1" x14ac:dyDescent="0.25">
      <c r="A179" s="156" t="s">
        <v>281</v>
      </c>
      <c r="B179" s="158" t="s">
        <v>42</v>
      </c>
      <c r="C179" s="159" t="e">
        <f>+#REF!+#REF!+#REF!+#REF!+#REF!+#REF!+#REF!+#REF!+#REF!+#REF!</f>
        <v>#REF!</v>
      </c>
      <c r="D179" s="159" t="e">
        <f>+#REF!+#REF!+#REF!+#REF!+#REF!+#REF!+#REF!+#REF!+#REF!+#REF!</f>
        <v>#REF!</v>
      </c>
      <c r="E179" s="159" t="e">
        <f>+#REF!+#REF!+#REF!+#REF!+#REF!+#REF!+#REF!+#REF!+#REF!+#REF!</f>
        <v>#REF!</v>
      </c>
      <c r="F179" s="160">
        <v>63550</v>
      </c>
      <c r="G179" s="50" t="e">
        <f>+#REF!+#REF!+#REF!+#REF!+#REF!+#REF!+#REF!+#REF!+#REF!+#REF!</f>
        <v>#REF!</v>
      </c>
      <c r="H179" s="44"/>
      <c r="I179" s="50"/>
      <c r="J179" s="65"/>
      <c r="K179" s="118"/>
      <c r="L179" s="67"/>
      <c r="M179" s="11"/>
      <c r="N179" s="11"/>
      <c r="O179" s="11"/>
      <c r="P179" s="35"/>
      <c r="Q179" s="35"/>
      <c r="R179" s="35"/>
      <c r="S179" s="35"/>
      <c r="T179" s="35"/>
      <c r="U179" s="35"/>
    </row>
    <row r="180" spans="1:21" ht="14.1" customHeight="1" x14ac:dyDescent="0.25">
      <c r="A180" s="175" t="s">
        <v>161</v>
      </c>
      <c r="B180" s="145" t="s">
        <v>162</v>
      </c>
      <c r="C180" s="174">
        <f>+C181+C182+C183</f>
        <v>409900</v>
      </c>
      <c r="D180" s="174">
        <f t="shared" ref="D180:F180" si="35">+D181+D182+D183</f>
        <v>0</v>
      </c>
      <c r="E180" s="174" t="e">
        <f t="shared" si="35"/>
        <v>#REF!</v>
      </c>
      <c r="F180" s="150">
        <f t="shared" si="35"/>
        <v>892616</v>
      </c>
      <c r="G180" s="43" t="e">
        <f>+G182+G183+#REF!</f>
        <v>#REF!</v>
      </c>
      <c r="H180" s="44"/>
      <c r="I180" s="43"/>
      <c r="J180" s="65" t="e">
        <f t="shared" si="34"/>
        <v>#REF!</v>
      </c>
      <c r="K180" s="55"/>
      <c r="Q180"/>
      <c r="R180"/>
      <c r="S180"/>
      <c r="T180"/>
      <c r="U180"/>
    </row>
    <row r="181" spans="1:21" s="117" customFormat="1" ht="14.1" customHeight="1" x14ac:dyDescent="0.25">
      <c r="A181" s="206" t="s">
        <v>283</v>
      </c>
      <c r="B181" s="180" t="s">
        <v>157</v>
      </c>
      <c r="C181" s="160"/>
      <c r="D181" s="160"/>
      <c r="E181" s="160"/>
      <c r="F181" s="160">
        <v>59205</v>
      </c>
      <c r="G181" s="50"/>
      <c r="H181" s="44"/>
      <c r="I181" s="50"/>
      <c r="J181" s="65"/>
      <c r="K181" s="118"/>
      <c r="L181" s="78"/>
      <c r="M181" s="45"/>
      <c r="N181" s="45"/>
      <c r="O181" s="45"/>
      <c r="P181" s="54"/>
      <c r="Q181" s="57"/>
      <c r="R181" s="57"/>
      <c r="S181" s="57"/>
      <c r="T181" s="57"/>
      <c r="U181" s="57"/>
    </row>
    <row r="182" spans="1:21" s="5" customFormat="1" ht="14.1" customHeight="1" x14ac:dyDescent="0.25">
      <c r="A182" s="206" t="s">
        <v>280</v>
      </c>
      <c r="B182" s="158" t="s">
        <v>40</v>
      </c>
      <c r="C182" s="159">
        <v>195000</v>
      </c>
      <c r="D182" s="159"/>
      <c r="E182" s="159"/>
      <c r="F182" s="160">
        <v>492080</v>
      </c>
      <c r="G182" s="50"/>
      <c r="H182" s="44"/>
      <c r="I182" s="50"/>
      <c r="J182" s="65"/>
      <c r="K182" s="118"/>
      <c r="L182" s="68"/>
      <c r="M182" s="11"/>
      <c r="N182" s="11"/>
      <c r="O182" s="45"/>
      <c r="P182" s="35"/>
      <c r="Q182" s="35"/>
      <c r="R182" s="35"/>
      <c r="S182" s="35"/>
      <c r="T182" s="35"/>
    </row>
    <row r="183" spans="1:21" s="5" customFormat="1" ht="14.1" customHeight="1" x14ac:dyDescent="0.25">
      <c r="A183" s="206" t="s">
        <v>281</v>
      </c>
      <c r="B183" s="158" t="s">
        <v>42</v>
      </c>
      <c r="C183" s="159">
        <v>214900</v>
      </c>
      <c r="D183" s="159"/>
      <c r="E183" s="159" t="e">
        <f>+#REF!+#REF!+#REF!+#REF!+#REF!+#REF!+#REF!+#REF!+#REF!+#REF!+#REF!+#REF!</f>
        <v>#REF!</v>
      </c>
      <c r="F183" s="160">
        <v>341331</v>
      </c>
      <c r="G183" s="50"/>
      <c r="H183" s="44"/>
      <c r="I183" s="50"/>
      <c r="J183" s="65"/>
      <c r="K183" s="118"/>
      <c r="L183" s="67"/>
      <c r="M183" s="11"/>
      <c r="N183" s="11"/>
      <c r="O183" s="45"/>
      <c r="P183" s="35"/>
      <c r="Q183" s="35"/>
      <c r="R183" s="35"/>
      <c r="S183" s="35"/>
      <c r="T183" s="35"/>
    </row>
    <row r="184" spans="1:21" ht="14.1" customHeight="1" x14ac:dyDescent="0.25">
      <c r="A184" s="148" t="s">
        <v>163</v>
      </c>
      <c r="B184" s="145" t="s">
        <v>316</v>
      </c>
      <c r="C184" s="174">
        <f>+C185</f>
        <v>214000</v>
      </c>
      <c r="D184" s="174">
        <f>+D185</f>
        <v>0</v>
      </c>
      <c r="E184" s="174">
        <f>+E185</f>
        <v>0</v>
      </c>
      <c r="F184" s="150">
        <f>+F185</f>
        <v>245000</v>
      </c>
      <c r="G184" s="43">
        <f>+G185</f>
        <v>0</v>
      </c>
      <c r="H184" s="44"/>
      <c r="I184" s="43">
        <f>+I185</f>
        <v>0</v>
      </c>
      <c r="J184" s="65">
        <f t="shared" si="34"/>
        <v>0</v>
      </c>
      <c r="K184" s="55"/>
      <c r="P184"/>
      <c r="Q184"/>
      <c r="R184"/>
      <c r="S184"/>
      <c r="T184"/>
    </row>
    <row r="185" spans="1:21" s="5" customFormat="1" ht="14.1" customHeight="1" x14ac:dyDescent="0.25">
      <c r="A185" s="156" t="s">
        <v>281</v>
      </c>
      <c r="B185" s="158" t="s">
        <v>42</v>
      </c>
      <c r="C185" s="159">
        <v>214000</v>
      </c>
      <c r="D185" s="159"/>
      <c r="E185" s="159"/>
      <c r="F185" s="160">
        <v>245000</v>
      </c>
      <c r="G185" s="50"/>
      <c r="H185" s="44"/>
      <c r="I185" s="50"/>
      <c r="J185" s="65">
        <f t="shared" si="34"/>
        <v>0</v>
      </c>
      <c r="K185" s="118"/>
      <c r="L185" s="67"/>
      <c r="M185" s="11"/>
      <c r="N185" s="11"/>
      <c r="O185" s="11"/>
      <c r="P185" s="35"/>
      <c r="Q185" s="35"/>
      <c r="R185" s="35"/>
      <c r="S185" s="35"/>
      <c r="T185" s="35"/>
    </row>
    <row r="186" spans="1:21" ht="14.1" customHeight="1" x14ac:dyDescent="0.25">
      <c r="A186" s="148" t="s">
        <v>164</v>
      </c>
      <c r="B186" s="145" t="s">
        <v>317</v>
      </c>
      <c r="C186" s="174" t="e">
        <f>+C187+C188</f>
        <v>#REF!</v>
      </c>
      <c r="D186" s="174" t="e">
        <f>+D187+D188</f>
        <v>#REF!</v>
      </c>
      <c r="E186" s="174" t="e">
        <f>+E187+E188</f>
        <v>#REF!</v>
      </c>
      <c r="F186" s="150">
        <f>+F187+F188</f>
        <v>556465</v>
      </c>
      <c r="G186" s="43" t="e">
        <f>+G187+G188</f>
        <v>#REF!</v>
      </c>
      <c r="H186" s="44"/>
      <c r="I186" s="43">
        <f>+I187+I188</f>
        <v>0</v>
      </c>
      <c r="J186" s="65"/>
      <c r="K186" s="55"/>
      <c r="P186"/>
      <c r="Q186"/>
      <c r="R186"/>
      <c r="S186"/>
      <c r="T186"/>
    </row>
    <row r="187" spans="1:21" s="5" customFormat="1" ht="14.1" customHeight="1" x14ac:dyDescent="0.25">
      <c r="A187" s="156" t="s">
        <v>280</v>
      </c>
      <c r="B187" s="158" t="s">
        <v>40</v>
      </c>
      <c r="C187" s="127">
        <v>423766</v>
      </c>
      <c r="D187" s="127"/>
      <c r="E187" s="127"/>
      <c r="F187" s="160">
        <v>472865</v>
      </c>
      <c r="G187" s="50"/>
      <c r="H187" s="44"/>
      <c r="I187" s="50"/>
      <c r="J187" s="65"/>
      <c r="K187" s="118"/>
      <c r="L187" s="67"/>
      <c r="M187" s="11"/>
      <c r="N187" s="11"/>
      <c r="O187" s="11"/>
      <c r="P187" s="35"/>
      <c r="Q187" s="35"/>
      <c r="R187" s="35"/>
      <c r="S187" s="35"/>
      <c r="T187" s="35"/>
    </row>
    <row r="188" spans="1:21" s="5" customFormat="1" ht="14.1" customHeight="1" x14ac:dyDescent="0.25">
      <c r="A188" s="156" t="s">
        <v>281</v>
      </c>
      <c r="B188" s="158" t="s">
        <v>42</v>
      </c>
      <c r="C188" s="159" t="e">
        <f>+#REF!+#REF!+#REF!+#REF!+#REF!+#REF!+#REF!+#REF!+#REF!+#REF!+#REF!</f>
        <v>#REF!</v>
      </c>
      <c r="D188" s="159" t="e">
        <f>+#REF!+#REF!+#REF!+#REF!+#REF!+#REF!+#REF!+#REF!+#REF!+#REF!+#REF!</f>
        <v>#REF!</v>
      </c>
      <c r="E188" s="159" t="e">
        <f>+#REF!+#REF!+#REF!+#REF!+#REF!+#REF!+#REF!+#REF!+#REF!+#REF!+#REF!</f>
        <v>#REF!</v>
      </c>
      <c r="F188" s="160">
        <v>83600</v>
      </c>
      <c r="G188" s="50" t="e">
        <f>+#REF!+#REF!+#REF!+#REF!+#REF!+#REF!+#REF!+#REF!+#REF!+#REF!+#REF!</f>
        <v>#REF!</v>
      </c>
      <c r="H188" s="44"/>
      <c r="I188" s="50"/>
      <c r="J188" s="65" t="e">
        <f t="shared" si="34"/>
        <v>#REF!</v>
      </c>
      <c r="K188" s="118"/>
      <c r="L188" s="67"/>
      <c r="M188" s="11"/>
      <c r="N188" s="11"/>
      <c r="O188" s="11"/>
      <c r="P188" s="35"/>
      <c r="Q188" s="35"/>
      <c r="R188" s="35"/>
      <c r="S188" s="35"/>
      <c r="T188" s="35"/>
    </row>
    <row r="189" spans="1:21" ht="14.1" customHeight="1" x14ac:dyDescent="0.25">
      <c r="A189" s="148" t="s">
        <v>165</v>
      </c>
      <c r="B189" s="145" t="s">
        <v>319</v>
      </c>
      <c r="C189" s="174" t="e">
        <f>+C190+C191</f>
        <v>#REF!</v>
      </c>
      <c r="D189" s="174" t="e">
        <f>+D190+D191</f>
        <v>#REF!</v>
      </c>
      <c r="E189" s="174" t="e">
        <f>+E190+E191</f>
        <v>#REF!</v>
      </c>
      <c r="F189" s="150">
        <f>+F190+F191</f>
        <v>711257</v>
      </c>
      <c r="G189" s="43">
        <f>+G190+G191</f>
        <v>0</v>
      </c>
      <c r="H189" s="44"/>
      <c r="I189" s="43">
        <f>+I190+I191</f>
        <v>0</v>
      </c>
      <c r="J189" s="65">
        <f t="shared" ref="J189:J205" si="36">I189-G189</f>
        <v>0</v>
      </c>
      <c r="K189" s="55"/>
      <c r="P189"/>
      <c r="Q189"/>
      <c r="R189"/>
      <c r="S189"/>
      <c r="T189"/>
      <c r="U189"/>
    </row>
    <row r="190" spans="1:21" s="5" customFormat="1" ht="14.1" customHeight="1" x14ac:dyDescent="0.25">
      <c r="A190" s="156" t="s">
        <v>280</v>
      </c>
      <c r="B190" s="158" t="s">
        <v>40</v>
      </c>
      <c r="C190" s="127">
        <v>247627</v>
      </c>
      <c r="D190" s="127"/>
      <c r="E190" s="127"/>
      <c r="F190" s="160">
        <v>297207</v>
      </c>
      <c r="G190" s="50"/>
      <c r="H190" s="44"/>
      <c r="I190" s="50"/>
      <c r="J190" s="65">
        <f t="shared" si="36"/>
        <v>0</v>
      </c>
      <c r="K190" s="118"/>
      <c r="L190" s="67"/>
      <c r="M190" s="13"/>
      <c r="N190" s="13"/>
      <c r="O190" s="11"/>
      <c r="P190" s="35"/>
      <c r="Q190" s="35"/>
      <c r="R190" s="35"/>
      <c r="S190" s="35"/>
      <c r="T190" s="35"/>
      <c r="U190" s="35"/>
    </row>
    <row r="191" spans="1:21" s="5" customFormat="1" ht="14.1" customHeight="1" x14ac:dyDescent="0.25">
      <c r="A191" s="156" t="s">
        <v>281</v>
      </c>
      <c r="B191" s="158" t="s">
        <v>42</v>
      </c>
      <c r="C191" s="159" t="e">
        <f>+#REF!+#REF!+#REF!+#REF!+#REF!+#REF!+#REF!+#REF!+#REF!+#REF!+#REF!+#REF!+#REF!</f>
        <v>#REF!</v>
      </c>
      <c r="D191" s="159" t="e">
        <f>+#REF!+#REF!+#REF!+#REF!+#REF!+#REF!+#REF!+#REF!+#REF!+#REF!+#REF!+#REF!+#REF!</f>
        <v>#REF!</v>
      </c>
      <c r="E191" s="159" t="e">
        <f>+#REF!+#REF!+#REF!+#REF!+#REF!+#REF!+#REF!+#REF!+#REF!+#REF!+#REF!+#REF!+#REF!</f>
        <v>#REF!</v>
      </c>
      <c r="F191" s="160">
        <v>414050</v>
      </c>
      <c r="G191" s="50"/>
      <c r="H191" s="44"/>
      <c r="I191" s="50"/>
      <c r="J191" s="65">
        <f t="shared" si="36"/>
        <v>0</v>
      </c>
      <c r="K191" s="118"/>
      <c r="L191" s="67"/>
      <c r="M191" s="11"/>
      <c r="N191" s="11"/>
      <c r="O191" s="11"/>
      <c r="P191" s="35"/>
      <c r="Q191" s="35"/>
      <c r="R191" s="35"/>
      <c r="S191" s="35"/>
    </row>
    <row r="192" spans="1:21" ht="14.1" customHeight="1" x14ac:dyDescent="0.25">
      <c r="A192" s="148" t="s">
        <v>166</v>
      </c>
      <c r="B192" s="145" t="s">
        <v>318</v>
      </c>
      <c r="C192" s="185" t="e">
        <f>+C193+C194</f>
        <v>#REF!</v>
      </c>
      <c r="D192" s="185" t="e">
        <f>+D193+D194</f>
        <v>#REF!</v>
      </c>
      <c r="E192" s="185" t="e">
        <f>+E193+E194</f>
        <v>#REF!</v>
      </c>
      <c r="F192" s="142">
        <f>+F193+F194</f>
        <v>883111</v>
      </c>
      <c r="G192" s="43" t="e">
        <f>+G193+G194</f>
        <v>#REF!</v>
      </c>
      <c r="H192" s="44"/>
      <c r="I192" s="44"/>
      <c r="J192" s="65" t="e">
        <f t="shared" si="36"/>
        <v>#REF!</v>
      </c>
      <c r="K192" s="55"/>
      <c r="O192" s="57"/>
      <c r="P192"/>
      <c r="Q192"/>
      <c r="R192"/>
      <c r="S192"/>
      <c r="T192"/>
      <c r="U192"/>
    </row>
    <row r="193" spans="1:22" s="5" customFormat="1" ht="14.1" customHeight="1" x14ac:dyDescent="0.25">
      <c r="A193" s="156" t="s">
        <v>280</v>
      </c>
      <c r="B193" s="158" t="s">
        <v>40</v>
      </c>
      <c r="C193" s="127">
        <v>852676</v>
      </c>
      <c r="D193" s="127"/>
      <c r="E193" s="127"/>
      <c r="F193" s="160">
        <v>852676</v>
      </c>
      <c r="G193" s="50"/>
      <c r="H193" s="44"/>
      <c r="I193" s="50"/>
      <c r="J193" s="65">
        <f t="shared" si="36"/>
        <v>0</v>
      </c>
      <c r="K193" s="118"/>
      <c r="L193" s="227"/>
      <c r="M193" s="35"/>
      <c r="N193" s="35"/>
      <c r="O193" s="35"/>
      <c r="P193" s="35"/>
      <c r="Q193" s="35"/>
      <c r="R193" s="35"/>
      <c r="S193" s="35"/>
      <c r="T193" s="35"/>
      <c r="U193" s="35"/>
    </row>
    <row r="194" spans="1:22" s="5" customFormat="1" ht="14.1" customHeight="1" x14ac:dyDescent="0.25">
      <c r="A194" s="156" t="s">
        <v>281</v>
      </c>
      <c r="B194" s="158" t="s">
        <v>42</v>
      </c>
      <c r="C194" s="159" t="e">
        <f>+#REF!+#REF!</f>
        <v>#REF!</v>
      </c>
      <c r="D194" s="159" t="e">
        <f>+#REF!+#REF!</f>
        <v>#REF!</v>
      </c>
      <c r="E194" s="159" t="e">
        <f>+#REF!+#REF!</f>
        <v>#REF!</v>
      </c>
      <c r="F194" s="160">
        <v>30435</v>
      </c>
      <c r="G194" s="50" t="e">
        <f>+#REF!+#REF!</f>
        <v>#REF!</v>
      </c>
      <c r="H194" s="50" t="e">
        <f>+#REF!+#REF!</f>
        <v>#REF!</v>
      </c>
      <c r="I194" s="50" t="e">
        <f>+#REF!+#REF!</f>
        <v>#REF!</v>
      </c>
      <c r="J194" s="65" t="e">
        <f t="shared" si="36"/>
        <v>#REF!</v>
      </c>
      <c r="K194" s="118"/>
      <c r="L194" s="227"/>
      <c r="M194" s="35"/>
      <c r="N194" s="35"/>
      <c r="O194" s="11"/>
      <c r="P194" s="15"/>
      <c r="Q194" s="35"/>
      <c r="R194" s="35"/>
      <c r="S194" s="35"/>
      <c r="T194" s="35"/>
      <c r="U194" s="35"/>
    </row>
    <row r="195" spans="1:22" ht="14.1" customHeight="1" x14ac:dyDescent="0.25">
      <c r="A195" s="175" t="s">
        <v>167</v>
      </c>
      <c r="B195" s="145" t="s">
        <v>320</v>
      </c>
      <c r="C195" s="174">
        <f>+C196</f>
        <v>59407</v>
      </c>
      <c r="D195" s="174">
        <f t="shared" ref="D195:E195" si="37">+D196</f>
        <v>0</v>
      </c>
      <c r="E195" s="174">
        <f t="shared" si="37"/>
        <v>0</v>
      </c>
      <c r="F195" s="150">
        <f>+F196</f>
        <v>59407</v>
      </c>
      <c r="G195" s="43">
        <f>+G196</f>
        <v>0</v>
      </c>
      <c r="H195" s="44"/>
      <c r="I195" s="43"/>
      <c r="J195" s="65">
        <f t="shared" si="36"/>
        <v>0</v>
      </c>
      <c r="K195" s="55"/>
      <c r="L195" s="75"/>
      <c r="M195"/>
      <c r="N195"/>
      <c r="O195" s="57"/>
      <c r="P195" s="48"/>
      <c r="Q195" s="48"/>
      <c r="R195"/>
      <c r="S195"/>
      <c r="T195"/>
      <c r="U195"/>
      <c r="V195"/>
    </row>
    <row r="196" spans="1:22" s="5" customFormat="1" ht="14.1" customHeight="1" x14ac:dyDescent="0.25">
      <c r="A196" s="156" t="s">
        <v>280</v>
      </c>
      <c r="B196" s="158" t="s">
        <v>50</v>
      </c>
      <c r="C196" s="159">
        <v>59407</v>
      </c>
      <c r="D196" s="159"/>
      <c r="E196" s="159"/>
      <c r="F196" s="160">
        <v>59407</v>
      </c>
      <c r="G196" s="50"/>
      <c r="H196" s="44"/>
      <c r="I196" s="50"/>
      <c r="J196" s="65">
        <f t="shared" si="36"/>
        <v>0</v>
      </c>
      <c r="K196" s="118"/>
      <c r="L196" s="237"/>
      <c r="M196" s="35"/>
      <c r="N196" s="35"/>
      <c r="O196" s="57"/>
      <c r="P196" s="57"/>
      <c r="Q196" s="57"/>
      <c r="R196" s="35"/>
      <c r="S196" s="35"/>
      <c r="T196" s="35"/>
      <c r="U196" s="35"/>
      <c r="V196" s="35"/>
    </row>
    <row r="197" spans="1:22" ht="14.1" customHeight="1" x14ac:dyDescent="0.25">
      <c r="A197" s="148" t="s">
        <v>168</v>
      </c>
      <c r="B197" s="145" t="s">
        <v>169</v>
      </c>
      <c r="C197" s="174" t="e">
        <f>+C198+C199</f>
        <v>#REF!</v>
      </c>
      <c r="D197" s="174" t="e">
        <f>+D198+D199</f>
        <v>#REF!</v>
      </c>
      <c r="E197" s="174" t="e">
        <f>+E198+E199</f>
        <v>#REF!</v>
      </c>
      <c r="F197" s="150">
        <f>+F198+F199</f>
        <v>150858</v>
      </c>
      <c r="G197" s="43" t="e">
        <f>+G198+G199</f>
        <v>#REF!</v>
      </c>
      <c r="H197" s="44"/>
      <c r="I197" s="43" t="e">
        <f>+I198+I199</f>
        <v>#REF!</v>
      </c>
      <c r="J197" s="65" t="e">
        <f t="shared" si="36"/>
        <v>#REF!</v>
      </c>
      <c r="K197" s="55"/>
      <c r="L197" s="75"/>
      <c r="M197"/>
      <c r="N197"/>
      <c r="O197" s="48"/>
      <c r="P197" s="48"/>
      <c r="Q197" s="48"/>
      <c r="R197"/>
      <c r="S197"/>
      <c r="V197"/>
    </row>
    <row r="198" spans="1:22" s="5" customFormat="1" ht="14.1" customHeight="1" x14ac:dyDescent="0.25">
      <c r="A198" s="156" t="s">
        <v>280</v>
      </c>
      <c r="B198" s="158" t="s">
        <v>40</v>
      </c>
      <c r="C198" s="127">
        <v>91118</v>
      </c>
      <c r="D198" s="127"/>
      <c r="E198" s="127"/>
      <c r="F198" s="160">
        <v>107808</v>
      </c>
      <c r="G198" s="50"/>
      <c r="H198" s="44"/>
      <c r="I198" s="50"/>
      <c r="J198" s="65">
        <f t="shared" si="36"/>
        <v>0</v>
      </c>
      <c r="K198" s="118"/>
      <c r="L198" s="227"/>
      <c r="M198" s="35"/>
      <c r="N198" s="35"/>
      <c r="O198" s="57"/>
      <c r="P198" s="57"/>
      <c r="Q198" s="57"/>
      <c r="R198" s="35"/>
      <c r="S198" s="35"/>
      <c r="T198" s="35"/>
      <c r="U198" s="35"/>
      <c r="V198" s="35"/>
    </row>
    <row r="199" spans="1:22" s="5" customFormat="1" ht="14.1" customHeight="1" x14ac:dyDescent="0.25">
      <c r="A199" s="156" t="s">
        <v>281</v>
      </c>
      <c r="B199" s="158" t="s">
        <v>42</v>
      </c>
      <c r="C199" s="159" t="e">
        <f>+#REF!+#REF!+#REF!+#REF!+#REF!+#REF!+#REF!+#REF!+#REF!+#REF!+#REF!</f>
        <v>#REF!</v>
      </c>
      <c r="D199" s="159" t="e">
        <f>+#REF!+#REF!+#REF!+#REF!+#REF!+#REF!+#REF!+#REF!+#REF!+#REF!+#REF!</f>
        <v>#REF!</v>
      </c>
      <c r="E199" s="159" t="e">
        <f>+#REF!+#REF!+#REF!+#REF!+#REF!+#REF!+#REF!+#REF!+#REF!+#REF!+#REF!</f>
        <v>#REF!</v>
      </c>
      <c r="F199" s="160">
        <v>43050</v>
      </c>
      <c r="G199" s="50" t="e">
        <f>+#REF!+#REF!+#REF!+#REF!+#REF!+#REF!+#REF!+#REF!+#REF!+#REF!+#REF!</f>
        <v>#REF!</v>
      </c>
      <c r="H199" s="44"/>
      <c r="I199" s="50" t="e">
        <f>+#REF!+#REF!+#REF!+#REF!+#REF!+#REF!+#REF!+#REF!+#REF!+#REF!+#REF!</f>
        <v>#REF!</v>
      </c>
      <c r="J199" s="65" t="e">
        <f t="shared" si="36"/>
        <v>#REF!</v>
      </c>
      <c r="K199" s="118"/>
      <c r="L199" s="227"/>
      <c r="M199" s="35"/>
      <c r="N199" s="35"/>
      <c r="O199" s="35"/>
      <c r="P199" s="35"/>
      <c r="Q199" s="35"/>
      <c r="R199" s="35"/>
      <c r="S199" s="35"/>
      <c r="T199" s="35"/>
      <c r="U199" s="35"/>
      <c r="V199" s="35"/>
    </row>
    <row r="200" spans="1:22" ht="14.1" customHeight="1" x14ac:dyDescent="0.25">
      <c r="A200" s="148" t="s">
        <v>170</v>
      </c>
      <c r="B200" s="145" t="s">
        <v>171</v>
      </c>
      <c r="C200" s="174" t="e">
        <f>+C201+C202</f>
        <v>#REF!</v>
      </c>
      <c r="D200" s="174" t="e">
        <f>+D201+D202</f>
        <v>#REF!</v>
      </c>
      <c r="E200" s="174" t="e">
        <f>+E201+E202</f>
        <v>#REF!</v>
      </c>
      <c r="F200" s="150">
        <f>+F201+F202</f>
        <v>197219</v>
      </c>
      <c r="G200" s="43">
        <f>+G201+G202</f>
        <v>0</v>
      </c>
      <c r="H200" s="44"/>
      <c r="I200" s="43">
        <f>+I201+I202</f>
        <v>0</v>
      </c>
      <c r="J200" s="66">
        <f t="shared" si="36"/>
        <v>0</v>
      </c>
      <c r="K200" s="55"/>
      <c r="N200"/>
      <c r="O200"/>
      <c r="P200"/>
      <c r="Q200"/>
      <c r="R200"/>
      <c r="S200"/>
      <c r="T200"/>
      <c r="U200"/>
      <c r="V200"/>
    </row>
    <row r="201" spans="1:22" s="5" customFormat="1" ht="14.1" customHeight="1" x14ac:dyDescent="0.25">
      <c r="A201" s="156" t="s">
        <v>280</v>
      </c>
      <c r="B201" s="158" t="s">
        <v>40</v>
      </c>
      <c r="C201" s="127">
        <v>193179</v>
      </c>
      <c r="D201" s="127"/>
      <c r="E201" s="127"/>
      <c r="F201" s="160">
        <v>193197</v>
      </c>
      <c r="G201" s="50"/>
      <c r="H201" s="44"/>
      <c r="I201" s="50"/>
      <c r="J201" s="65">
        <f t="shared" si="36"/>
        <v>0</v>
      </c>
      <c r="K201" s="118"/>
      <c r="L201" s="67"/>
      <c r="M201" s="11"/>
      <c r="N201" s="35"/>
      <c r="O201" s="35"/>
      <c r="P201" s="35"/>
      <c r="Q201" s="35"/>
      <c r="R201" s="35"/>
      <c r="S201" s="35"/>
      <c r="T201" s="35"/>
      <c r="U201" s="35"/>
      <c r="V201" s="35"/>
    </row>
    <row r="202" spans="1:22" s="5" customFormat="1" ht="14.1" customHeight="1" x14ac:dyDescent="0.25">
      <c r="A202" s="156" t="s">
        <v>281</v>
      </c>
      <c r="B202" s="158" t="s">
        <v>42</v>
      </c>
      <c r="C202" s="159" t="e">
        <f>+#REF!+#REF!</f>
        <v>#REF!</v>
      </c>
      <c r="D202" s="159" t="e">
        <f>+#REF!+#REF!</f>
        <v>#REF!</v>
      </c>
      <c r="E202" s="159" t="e">
        <f>+#REF!+#REF!</f>
        <v>#REF!</v>
      </c>
      <c r="F202" s="160">
        <v>4022</v>
      </c>
      <c r="G202" s="50"/>
      <c r="H202" s="50" t="e">
        <f>+#REF!+#REF!</f>
        <v>#REF!</v>
      </c>
      <c r="I202" s="50"/>
      <c r="J202" s="65">
        <f t="shared" si="36"/>
        <v>0</v>
      </c>
      <c r="K202" s="118"/>
      <c r="L202" s="67"/>
      <c r="M202" s="11"/>
      <c r="N202" s="35"/>
      <c r="O202" s="35"/>
      <c r="P202" s="35"/>
      <c r="Q202" s="11"/>
      <c r="S202" s="35"/>
      <c r="T202" s="35"/>
      <c r="U202" s="35"/>
      <c r="V202" s="35"/>
    </row>
    <row r="203" spans="1:22" ht="14.1" customHeight="1" x14ac:dyDescent="0.25">
      <c r="A203" s="148" t="s">
        <v>172</v>
      </c>
      <c r="B203" s="125" t="s">
        <v>291</v>
      </c>
      <c r="C203" s="176">
        <f>+C204</f>
        <v>315500</v>
      </c>
      <c r="D203" s="176">
        <f>+D204</f>
        <v>0</v>
      </c>
      <c r="E203" s="176">
        <f>+E204</f>
        <v>0</v>
      </c>
      <c r="F203" s="150">
        <f>+F204</f>
        <v>315500</v>
      </c>
      <c r="G203" s="43"/>
      <c r="H203" s="50"/>
      <c r="I203" s="43"/>
      <c r="J203" s="65">
        <f t="shared" si="36"/>
        <v>0</v>
      </c>
      <c r="K203" s="55"/>
      <c r="N203"/>
      <c r="O203"/>
      <c r="P203"/>
      <c r="Q203"/>
      <c r="R203"/>
      <c r="S203"/>
      <c r="T203"/>
      <c r="U203"/>
      <c r="V203"/>
    </row>
    <row r="204" spans="1:22" ht="14.1" customHeight="1" x14ac:dyDescent="0.25">
      <c r="A204" s="156" t="s">
        <v>281</v>
      </c>
      <c r="B204" s="158" t="s">
        <v>42</v>
      </c>
      <c r="C204" s="159">
        <v>315500</v>
      </c>
      <c r="D204" s="159"/>
      <c r="E204" s="159">
        <v>0</v>
      </c>
      <c r="F204" s="160">
        <v>315500</v>
      </c>
      <c r="G204" s="59"/>
      <c r="H204" s="99"/>
      <c r="J204" s="65">
        <f t="shared" si="36"/>
        <v>0</v>
      </c>
      <c r="K204" s="118"/>
      <c r="N204"/>
      <c r="O204"/>
      <c r="P204"/>
      <c r="Q204"/>
      <c r="R204"/>
      <c r="S204"/>
      <c r="T204"/>
      <c r="U204"/>
      <c r="V204"/>
    </row>
    <row r="205" spans="1:22" ht="14.1" customHeight="1" x14ac:dyDescent="0.25">
      <c r="A205" s="148" t="s">
        <v>173</v>
      </c>
      <c r="B205" s="145" t="s">
        <v>174</v>
      </c>
      <c r="C205" s="174" t="e">
        <f>+C206+C207</f>
        <v>#REF!</v>
      </c>
      <c r="D205" s="174" t="e">
        <f>+D206+D207</f>
        <v>#REF!</v>
      </c>
      <c r="E205" s="174" t="e">
        <f>+E206+E207</f>
        <v>#REF!</v>
      </c>
      <c r="F205" s="150">
        <f>+F206+F207</f>
        <v>255609</v>
      </c>
      <c r="G205" s="43" t="e">
        <f>+G206+G207</f>
        <v>#REF!</v>
      </c>
      <c r="H205" s="44"/>
      <c r="I205" s="43" t="e">
        <f>+I206+I207</f>
        <v>#REF!</v>
      </c>
      <c r="J205" s="66" t="e">
        <f t="shared" si="36"/>
        <v>#REF!</v>
      </c>
      <c r="K205" s="55"/>
      <c r="N205"/>
      <c r="O205"/>
      <c r="P205"/>
      <c r="Q205"/>
      <c r="R205"/>
      <c r="S205"/>
      <c r="T205"/>
      <c r="U205"/>
      <c r="V205"/>
    </row>
    <row r="206" spans="1:22" s="5" customFormat="1" ht="14.1" customHeight="1" x14ac:dyDescent="0.25">
      <c r="A206" s="156" t="s">
        <v>280</v>
      </c>
      <c r="B206" s="158" t="s">
        <v>40</v>
      </c>
      <c r="C206" s="127">
        <v>141775</v>
      </c>
      <c r="D206" s="127"/>
      <c r="E206" s="127"/>
      <c r="F206" s="160">
        <v>120409</v>
      </c>
      <c r="G206" s="50"/>
      <c r="H206" s="44"/>
      <c r="I206" s="50"/>
      <c r="J206" s="65">
        <f t="shared" ref="J206:J224" si="38">I206-G206</f>
        <v>0</v>
      </c>
      <c r="K206" s="118"/>
      <c r="L206" s="68"/>
      <c r="M206" s="11"/>
      <c r="N206" s="35"/>
      <c r="O206" s="57"/>
      <c r="P206" s="57"/>
      <c r="Q206" s="35"/>
      <c r="R206" s="35"/>
      <c r="S206" s="35"/>
      <c r="T206" s="35"/>
      <c r="U206" s="35"/>
      <c r="V206" s="35"/>
    </row>
    <row r="207" spans="1:22" s="5" customFormat="1" ht="14.1" customHeight="1" x14ac:dyDescent="0.25">
      <c r="A207" s="156" t="s">
        <v>281</v>
      </c>
      <c r="B207" s="158" t="s">
        <v>42</v>
      </c>
      <c r="C207" s="159" t="e">
        <f>+#REF!+#REF!+#REF!+#REF!+#REF!+#REF!+#REF!+#REF!+#REF!+#REF!+#REF!</f>
        <v>#REF!</v>
      </c>
      <c r="D207" s="159" t="e">
        <f>SUM(#REF!)</f>
        <v>#REF!</v>
      </c>
      <c r="E207" s="159" t="e">
        <f>SUM(#REF!)</f>
        <v>#REF!</v>
      </c>
      <c r="F207" s="160">
        <v>135200</v>
      </c>
      <c r="G207" s="50" t="e">
        <f>+#REF!+#REF!+#REF!+#REF!+#REF!+#REF!+#REF!+#REF!+#REF!+#REF!+#REF!</f>
        <v>#REF!</v>
      </c>
      <c r="H207" s="44"/>
      <c r="I207" s="50" t="e">
        <f>+#REF!+#REF!+#REF!+#REF!+#REF!+#REF!+#REF!+#REF!+#REF!+#REF!+#REF!</f>
        <v>#REF!</v>
      </c>
      <c r="J207" s="65" t="e">
        <f t="shared" si="38"/>
        <v>#REF!</v>
      </c>
      <c r="K207" s="118"/>
      <c r="L207" s="85"/>
      <c r="M207" s="11"/>
      <c r="N207" s="35"/>
      <c r="O207" s="35"/>
      <c r="P207" s="35"/>
      <c r="Q207" s="35"/>
      <c r="R207" s="35"/>
      <c r="S207" s="35"/>
      <c r="T207" s="35"/>
      <c r="U207" s="35"/>
      <c r="V207" s="35"/>
    </row>
    <row r="208" spans="1:22" ht="14.1" customHeight="1" x14ac:dyDescent="0.25">
      <c r="A208" s="148" t="s">
        <v>175</v>
      </c>
      <c r="B208" s="145" t="s">
        <v>176</v>
      </c>
      <c r="C208" s="174" t="e">
        <f>+C209+C210</f>
        <v>#REF!</v>
      </c>
      <c r="D208" s="174" t="e">
        <f>+D209+D210</f>
        <v>#REF!</v>
      </c>
      <c r="E208" s="174" t="e">
        <f>+E209+E210</f>
        <v>#REF!</v>
      </c>
      <c r="F208" s="150">
        <f>+F209+F210</f>
        <v>440772</v>
      </c>
      <c r="G208" s="43" t="e">
        <f>+G209+G210</f>
        <v>#REF!</v>
      </c>
      <c r="H208" s="44">
        <v>0</v>
      </c>
      <c r="I208" s="43" t="e">
        <f>+I209+I210</f>
        <v>#REF!</v>
      </c>
      <c r="J208" s="66" t="e">
        <f t="shared" si="38"/>
        <v>#REF!</v>
      </c>
      <c r="K208" s="55"/>
      <c r="N208"/>
      <c r="O208"/>
      <c r="P208"/>
      <c r="Q208"/>
      <c r="R208"/>
      <c r="S208"/>
    </row>
    <row r="209" spans="1:19" s="5" customFormat="1" ht="14.1" customHeight="1" x14ac:dyDescent="0.25">
      <c r="A209" s="156" t="s">
        <v>280</v>
      </c>
      <c r="B209" s="158" t="s">
        <v>40</v>
      </c>
      <c r="C209" s="127">
        <v>430332</v>
      </c>
      <c r="D209" s="127"/>
      <c r="E209" s="127"/>
      <c r="F209" s="160">
        <v>430332</v>
      </c>
      <c r="G209" s="50"/>
      <c r="H209" s="44"/>
      <c r="I209" s="50"/>
      <c r="J209" s="65">
        <f t="shared" si="38"/>
        <v>0</v>
      </c>
      <c r="K209" s="118"/>
      <c r="L209" s="67"/>
      <c r="M209" s="21"/>
      <c r="N209" s="35"/>
      <c r="O209" s="35"/>
      <c r="P209" s="35"/>
      <c r="Q209" s="35"/>
      <c r="R209" s="35"/>
      <c r="S209" s="35"/>
    </row>
    <row r="210" spans="1:19" s="5" customFormat="1" ht="14.1" customHeight="1" x14ac:dyDescent="0.25">
      <c r="A210" s="156" t="s">
        <v>281</v>
      </c>
      <c r="B210" s="158" t="s">
        <v>42</v>
      </c>
      <c r="C210" s="159" t="e">
        <f>+#REF!+#REF!</f>
        <v>#REF!</v>
      </c>
      <c r="D210" s="159" t="e">
        <f>+#REF!+#REF!</f>
        <v>#REF!</v>
      </c>
      <c r="E210" s="159" t="e">
        <f>+#REF!+#REF!</f>
        <v>#REF!</v>
      </c>
      <c r="F210" s="160">
        <v>10440</v>
      </c>
      <c r="G210" s="50" t="e">
        <f>+#REF!+#REF!</f>
        <v>#REF!</v>
      </c>
      <c r="H210" s="50" t="e">
        <f>+#REF!+#REF!</f>
        <v>#REF!</v>
      </c>
      <c r="I210" s="50" t="e">
        <f>+#REF!+#REF!</f>
        <v>#REF!</v>
      </c>
      <c r="J210" s="65" t="e">
        <f t="shared" si="38"/>
        <v>#REF!</v>
      </c>
      <c r="K210" s="118"/>
      <c r="L210" s="67"/>
      <c r="M210" s="21"/>
      <c r="N210" s="35"/>
      <c r="O210" s="35"/>
      <c r="P210" s="35"/>
      <c r="Q210" s="35"/>
    </row>
    <row r="211" spans="1:19" ht="14.1" customHeight="1" x14ac:dyDescent="0.25">
      <c r="A211" s="148" t="s">
        <v>177</v>
      </c>
      <c r="B211" s="145" t="s">
        <v>178</v>
      </c>
      <c r="C211" s="174" t="e">
        <f>+C212+C213</f>
        <v>#REF!</v>
      </c>
      <c r="D211" s="174">
        <f>+D212+D213</f>
        <v>0</v>
      </c>
      <c r="E211" s="174">
        <f>+E212+E213</f>
        <v>0</v>
      </c>
      <c r="F211" s="150">
        <f>+F212+F213</f>
        <v>170674</v>
      </c>
      <c r="G211" s="43" t="e">
        <f>+G212+G213</f>
        <v>#REF!</v>
      </c>
      <c r="H211" s="44"/>
      <c r="I211" s="43" t="e">
        <f>+I212+I213</f>
        <v>#REF!</v>
      </c>
      <c r="J211" s="65" t="e">
        <f t="shared" si="38"/>
        <v>#REF!</v>
      </c>
      <c r="K211" s="55"/>
      <c r="L211" s="68"/>
      <c r="N211"/>
      <c r="O211"/>
      <c r="P211"/>
      <c r="Q211"/>
      <c r="R211"/>
      <c r="S211"/>
    </row>
    <row r="212" spans="1:19" s="5" customFormat="1" ht="14.1" customHeight="1" x14ac:dyDescent="0.25">
      <c r="A212" s="156" t="s">
        <v>280</v>
      </c>
      <c r="B212" s="158" t="s">
        <v>40</v>
      </c>
      <c r="C212" s="127">
        <v>88300</v>
      </c>
      <c r="D212" s="127"/>
      <c r="E212" s="127"/>
      <c r="F212" s="160">
        <v>85374</v>
      </c>
      <c r="G212" s="50"/>
      <c r="H212" s="44"/>
      <c r="I212" s="50"/>
      <c r="J212" s="65">
        <f t="shared" si="38"/>
        <v>0</v>
      </c>
      <c r="K212" s="118"/>
      <c r="L212" s="67"/>
      <c r="M212" s="11"/>
      <c r="N212" s="35"/>
      <c r="O212" s="35"/>
      <c r="P212" s="35"/>
      <c r="Q212" s="35"/>
      <c r="R212" s="35"/>
      <c r="S212" s="35"/>
    </row>
    <row r="213" spans="1:19" s="5" customFormat="1" ht="14.1" customHeight="1" x14ac:dyDescent="0.25">
      <c r="A213" s="156" t="s">
        <v>281</v>
      </c>
      <c r="B213" s="158" t="s">
        <v>42</v>
      </c>
      <c r="C213" s="159" t="e">
        <f>+#REF!+#REF!+#REF!+#REF!+#REF!+#REF!+#REF!+#REF!+#REF!+#REF!+#REF!</f>
        <v>#REF!</v>
      </c>
      <c r="D213" s="159"/>
      <c r="E213" s="159"/>
      <c r="F213" s="160">
        <v>85300</v>
      </c>
      <c r="G213" s="50" t="e">
        <f>+#REF!+#REF!+#REF!+#REF!+#REF!+#REF!+#REF!+#REF!+#REF!+#REF!</f>
        <v>#REF!</v>
      </c>
      <c r="H213" s="44"/>
      <c r="I213" s="50" t="e">
        <f>+#REF!+#REF!+#REF!+#REF!+#REF!+#REF!+#REF!+#REF!+#REF!+#REF!</f>
        <v>#REF!</v>
      </c>
      <c r="J213" s="65" t="e">
        <f t="shared" si="38"/>
        <v>#REF!</v>
      </c>
      <c r="K213" s="118"/>
      <c r="L213" s="67"/>
      <c r="M213" s="11"/>
      <c r="N213" s="35"/>
      <c r="O213" s="35"/>
      <c r="P213" s="35"/>
      <c r="Q213" s="35"/>
      <c r="R213" s="35"/>
      <c r="S213" s="35"/>
    </row>
    <row r="214" spans="1:19" ht="14.1" customHeight="1" x14ac:dyDescent="0.25">
      <c r="A214" s="148" t="s">
        <v>179</v>
      </c>
      <c r="B214" s="145" t="s">
        <v>180</v>
      </c>
      <c r="C214" s="174" t="e">
        <f>+C215+C216</f>
        <v>#REF!</v>
      </c>
      <c r="D214" s="174" t="e">
        <f>+D215+D216</f>
        <v>#REF!</v>
      </c>
      <c r="E214" s="174" t="e">
        <f>+E215+E216</f>
        <v>#REF!</v>
      </c>
      <c r="F214" s="150">
        <f>+F215+F216</f>
        <v>301625</v>
      </c>
      <c r="G214" s="43" t="e">
        <f>+G215+G216</f>
        <v>#REF!</v>
      </c>
      <c r="H214" s="44"/>
      <c r="I214" s="43" t="e">
        <f>+I215+I216</f>
        <v>#REF!</v>
      </c>
      <c r="J214" s="66" t="e">
        <f t="shared" si="38"/>
        <v>#REF!</v>
      </c>
      <c r="K214" s="55"/>
      <c r="N214"/>
      <c r="O214"/>
      <c r="P214"/>
      <c r="Q214" s="1"/>
      <c r="S214"/>
    </row>
    <row r="215" spans="1:19" s="5" customFormat="1" ht="14.1" customHeight="1" x14ac:dyDescent="0.25">
      <c r="A215" s="156" t="s">
        <v>280</v>
      </c>
      <c r="B215" s="158" t="s">
        <v>40</v>
      </c>
      <c r="C215" s="127">
        <v>295444</v>
      </c>
      <c r="D215" s="127"/>
      <c r="E215" s="127"/>
      <c r="F215" s="160">
        <v>295444</v>
      </c>
      <c r="G215" s="50"/>
      <c r="H215" s="44"/>
      <c r="I215" s="50"/>
      <c r="J215" s="65">
        <f t="shared" si="38"/>
        <v>0</v>
      </c>
      <c r="K215" s="118"/>
      <c r="L215" s="67"/>
      <c r="M215" s="21"/>
      <c r="N215" s="35"/>
      <c r="O215" s="35"/>
      <c r="P215" s="35"/>
      <c r="Q215" s="35"/>
      <c r="R215" s="35"/>
      <c r="S215" s="35"/>
    </row>
    <row r="216" spans="1:19" s="5" customFormat="1" ht="14.1" customHeight="1" x14ac:dyDescent="0.25">
      <c r="A216" s="156" t="s">
        <v>281</v>
      </c>
      <c r="B216" s="158" t="s">
        <v>42</v>
      </c>
      <c r="C216" s="159" t="e">
        <f>+#REF!+#REF!</f>
        <v>#REF!</v>
      </c>
      <c r="D216" s="159" t="e">
        <f>+#REF!+#REF!</f>
        <v>#REF!</v>
      </c>
      <c r="E216" s="159" t="e">
        <f>+#REF!+#REF!</f>
        <v>#REF!</v>
      </c>
      <c r="F216" s="160">
        <v>6181</v>
      </c>
      <c r="G216" s="50" t="e">
        <f>+#REF!+#REF!</f>
        <v>#REF!</v>
      </c>
      <c r="H216" s="50" t="e">
        <f>+#REF!+#REF!</f>
        <v>#REF!</v>
      </c>
      <c r="I216" s="50" t="e">
        <f>+#REF!+#REF!</f>
        <v>#REF!</v>
      </c>
      <c r="J216" s="65" t="e">
        <f t="shared" si="38"/>
        <v>#REF!</v>
      </c>
      <c r="K216" s="118"/>
      <c r="L216" s="67"/>
      <c r="M216" s="21"/>
      <c r="N216" s="35"/>
      <c r="O216" s="35"/>
      <c r="P216" s="35"/>
      <c r="Q216" s="35"/>
      <c r="R216" s="35"/>
      <c r="S216" s="35"/>
    </row>
    <row r="217" spans="1:19" ht="14.1" customHeight="1" x14ac:dyDescent="0.25">
      <c r="A217" s="175" t="s">
        <v>181</v>
      </c>
      <c r="B217" s="145" t="s">
        <v>292</v>
      </c>
      <c r="C217" s="174" t="e">
        <f>+C218+C219</f>
        <v>#REF!</v>
      </c>
      <c r="D217" s="174" t="e">
        <f>+D218+D219</f>
        <v>#REF!</v>
      </c>
      <c r="E217" s="174" t="e">
        <f>+E218+E219</f>
        <v>#REF!</v>
      </c>
      <c r="F217" s="150">
        <f>+F218+F219</f>
        <v>853562</v>
      </c>
      <c r="G217" s="43">
        <f>+G218+G219</f>
        <v>0</v>
      </c>
      <c r="H217" s="44"/>
      <c r="I217" s="43">
        <f>+I218+I219</f>
        <v>0</v>
      </c>
      <c r="J217" s="66">
        <f t="shared" si="38"/>
        <v>0</v>
      </c>
      <c r="K217" s="55"/>
      <c r="N217"/>
      <c r="O217"/>
      <c r="P217"/>
      <c r="Q217"/>
      <c r="R217"/>
      <c r="S217"/>
    </row>
    <row r="218" spans="1:19" s="5" customFormat="1" ht="14.1" customHeight="1" x14ac:dyDescent="0.25">
      <c r="A218" s="156" t="s">
        <v>280</v>
      </c>
      <c r="B218" s="158" t="s">
        <v>50</v>
      </c>
      <c r="C218" s="127">
        <v>823383</v>
      </c>
      <c r="D218" s="127"/>
      <c r="E218" s="127"/>
      <c r="F218" s="160">
        <v>823383</v>
      </c>
      <c r="G218" s="50"/>
      <c r="H218" s="44"/>
      <c r="I218" s="50"/>
      <c r="J218" s="65">
        <f t="shared" si="38"/>
        <v>0</v>
      </c>
      <c r="K218" s="118"/>
      <c r="L218" s="67"/>
      <c r="M218" s="21"/>
      <c r="N218" s="35"/>
      <c r="O218" s="35"/>
      <c r="P218" s="35"/>
      <c r="S218" s="35"/>
    </row>
    <row r="219" spans="1:19" s="5" customFormat="1" ht="14.1" customHeight="1" x14ac:dyDescent="0.25">
      <c r="A219" s="156" t="s">
        <v>281</v>
      </c>
      <c r="B219" s="158" t="s">
        <v>51</v>
      </c>
      <c r="C219" s="159" t="e">
        <f>+#REF!+#REF!</f>
        <v>#REF!</v>
      </c>
      <c r="D219" s="159" t="e">
        <f>+#REF!+#REF!</f>
        <v>#REF!</v>
      </c>
      <c r="E219" s="159" t="e">
        <f>+#REF!+#REF!</f>
        <v>#REF!</v>
      </c>
      <c r="F219" s="160">
        <v>30179</v>
      </c>
      <c r="G219" s="50"/>
      <c r="H219" s="50"/>
      <c r="I219" s="50"/>
      <c r="J219" s="65">
        <f t="shared" si="38"/>
        <v>0</v>
      </c>
      <c r="K219" s="118"/>
      <c r="L219" s="67"/>
      <c r="M219" s="11"/>
      <c r="N219" s="35"/>
      <c r="O219" s="35"/>
      <c r="P219" s="35"/>
      <c r="Q219" s="35"/>
      <c r="R219" s="35"/>
      <c r="S219" s="35"/>
    </row>
    <row r="220" spans="1:19" ht="14.1" customHeight="1" x14ac:dyDescent="0.25">
      <c r="A220" s="175" t="s">
        <v>182</v>
      </c>
      <c r="B220" s="145" t="s">
        <v>293</v>
      </c>
      <c r="C220" s="174">
        <f>+C221</f>
        <v>257513</v>
      </c>
      <c r="D220" s="174">
        <f>+D221</f>
        <v>0</v>
      </c>
      <c r="E220" s="174">
        <f>+E221</f>
        <v>0</v>
      </c>
      <c r="F220" s="150">
        <f t="shared" ref="F220:I220" si="39">+F221</f>
        <v>257513</v>
      </c>
      <c r="G220" s="43">
        <f t="shared" si="39"/>
        <v>0</v>
      </c>
      <c r="H220" s="43">
        <f t="shared" si="39"/>
        <v>0</v>
      </c>
      <c r="I220" s="43">
        <f t="shared" si="39"/>
        <v>0</v>
      </c>
      <c r="J220" s="66">
        <f t="shared" si="38"/>
        <v>0</v>
      </c>
      <c r="K220" s="55"/>
      <c r="N220"/>
      <c r="O220"/>
      <c r="P220"/>
      <c r="Q220"/>
      <c r="R220"/>
      <c r="S220"/>
    </row>
    <row r="221" spans="1:19" s="5" customFormat="1" ht="14.1" customHeight="1" x14ac:dyDescent="0.25">
      <c r="A221" s="156" t="s">
        <v>280</v>
      </c>
      <c r="B221" s="158" t="s">
        <v>40</v>
      </c>
      <c r="C221" s="127">
        <v>257513</v>
      </c>
      <c r="D221" s="127"/>
      <c r="E221" s="127"/>
      <c r="F221" s="160">
        <v>257513</v>
      </c>
      <c r="G221" s="50"/>
      <c r="H221" s="44"/>
      <c r="I221" s="50"/>
      <c r="J221" s="65"/>
      <c r="K221" s="118"/>
      <c r="L221" s="67"/>
      <c r="M221" s="13"/>
      <c r="N221" s="35"/>
      <c r="O221" s="35"/>
      <c r="P221" s="35"/>
      <c r="S221" s="35"/>
    </row>
    <row r="222" spans="1:19" ht="14.1" customHeight="1" x14ac:dyDescent="0.25">
      <c r="A222" s="148" t="s">
        <v>183</v>
      </c>
      <c r="B222" s="145" t="s">
        <v>294</v>
      </c>
      <c r="C222" s="174" t="e">
        <f>+C223+C224</f>
        <v>#REF!</v>
      </c>
      <c r="D222" s="174">
        <f>+D223+D224</f>
        <v>0</v>
      </c>
      <c r="E222" s="174">
        <f>+E223+E224</f>
        <v>0</v>
      </c>
      <c r="F222" s="150">
        <f>+F223+F224</f>
        <v>717587</v>
      </c>
      <c r="G222" s="43">
        <f>+G223+G224</f>
        <v>0</v>
      </c>
      <c r="H222" s="44"/>
      <c r="I222" s="43">
        <f>+I223+I224</f>
        <v>0</v>
      </c>
      <c r="J222" s="66">
        <f t="shared" si="38"/>
        <v>0</v>
      </c>
      <c r="K222" s="55"/>
      <c r="N222"/>
      <c r="O222"/>
      <c r="P222"/>
      <c r="Q222"/>
      <c r="R222"/>
      <c r="S222"/>
    </row>
    <row r="223" spans="1:19" s="5" customFormat="1" ht="14.1" customHeight="1" x14ac:dyDescent="0.25">
      <c r="A223" s="156" t="s">
        <v>280</v>
      </c>
      <c r="B223" s="158" t="s">
        <v>40</v>
      </c>
      <c r="C223" s="127">
        <v>377236</v>
      </c>
      <c r="D223" s="127"/>
      <c r="E223" s="127"/>
      <c r="F223" s="160">
        <v>427441</v>
      </c>
      <c r="G223" s="50"/>
      <c r="H223" s="44"/>
      <c r="I223" s="50"/>
      <c r="J223" s="65">
        <f t="shared" si="38"/>
        <v>0</v>
      </c>
      <c r="K223" s="118"/>
      <c r="L223" s="67"/>
      <c r="M223" s="11"/>
      <c r="N223" s="45"/>
      <c r="O223" s="57"/>
      <c r="P223" s="35"/>
      <c r="Q223" s="35"/>
      <c r="R223" s="35"/>
      <c r="S223" s="35"/>
    </row>
    <row r="224" spans="1:19" s="5" customFormat="1" ht="14.1" customHeight="1" x14ac:dyDescent="0.25">
      <c r="A224" s="156" t="s">
        <v>281</v>
      </c>
      <c r="B224" s="158" t="s">
        <v>42</v>
      </c>
      <c r="C224" s="159" t="e">
        <f>+#REF!+#REF!+#REF!+#REF!+#REF!+#REF!+#REF!+#REF!+#REF!+#REF!+#REF!+#REF!+#REF!</f>
        <v>#REF!</v>
      </c>
      <c r="D224" s="159"/>
      <c r="E224" s="159"/>
      <c r="F224" s="160">
        <v>290146</v>
      </c>
      <c r="G224" s="50"/>
      <c r="H224" s="44"/>
      <c r="I224" s="50"/>
      <c r="J224" s="65">
        <f t="shared" si="38"/>
        <v>0</v>
      </c>
      <c r="K224" s="118"/>
      <c r="L224" s="67"/>
      <c r="M224" s="11"/>
      <c r="N224" s="11"/>
      <c r="O224" s="35"/>
      <c r="P224" s="35"/>
      <c r="Q224" s="35"/>
      <c r="R224" s="35"/>
      <c r="S224" s="35"/>
    </row>
    <row r="225" spans="1:20" ht="14.1" customHeight="1" x14ac:dyDescent="0.25">
      <c r="A225" s="175" t="s">
        <v>184</v>
      </c>
      <c r="B225" s="145" t="s">
        <v>295</v>
      </c>
      <c r="C225" s="174">
        <f>+C226</f>
        <v>65460</v>
      </c>
      <c r="D225" s="174">
        <f t="shared" ref="D225:E225" si="40">+D226</f>
        <v>0</v>
      </c>
      <c r="E225" s="174">
        <f t="shared" si="40"/>
        <v>0</v>
      </c>
      <c r="F225" s="150">
        <f t="shared" ref="F225:H225" si="41">+F226</f>
        <v>65640</v>
      </c>
      <c r="G225" s="43">
        <f t="shared" si="41"/>
        <v>0</v>
      </c>
      <c r="H225" s="43">
        <f t="shared" si="41"/>
        <v>0</v>
      </c>
      <c r="I225" s="43"/>
      <c r="J225" s="66">
        <f t="shared" ref="J225:J249" si="42">I225-G225</f>
        <v>0</v>
      </c>
      <c r="K225" s="55"/>
      <c r="O225"/>
      <c r="P225"/>
      <c r="Q225"/>
      <c r="R225"/>
      <c r="S225"/>
      <c r="T225"/>
    </row>
    <row r="226" spans="1:20" s="5" customFormat="1" ht="14.1" customHeight="1" x14ac:dyDescent="0.25">
      <c r="A226" s="156" t="s">
        <v>280</v>
      </c>
      <c r="B226" s="158" t="s">
        <v>40</v>
      </c>
      <c r="C226" s="159">
        <v>65460</v>
      </c>
      <c r="D226" s="159"/>
      <c r="E226" s="127"/>
      <c r="F226" s="160">
        <v>65640</v>
      </c>
      <c r="G226" s="50"/>
      <c r="H226" s="44"/>
      <c r="I226" s="50"/>
      <c r="J226" s="65">
        <f t="shared" si="42"/>
        <v>0</v>
      </c>
      <c r="K226" s="118"/>
      <c r="L226" s="67"/>
      <c r="M226" s="13"/>
      <c r="N226" s="11"/>
      <c r="O226" s="57"/>
      <c r="P226" s="57"/>
      <c r="Q226" s="35"/>
      <c r="R226" s="35"/>
    </row>
    <row r="227" spans="1:20" ht="14.1" customHeight="1" x14ac:dyDescent="0.25">
      <c r="A227" s="148" t="s">
        <v>185</v>
      </c>
      <c r="B227" s="145" t="s">
        <v>274</v>
      </c>
      <c r="C227" s="174"/>
      <c r="D227" s="174"/>
      <c r="E227" s="176"/>
      <c r="F227" s="150">
        <f>F228</f>
        <v>80000</v>
      </c>
      <c r="G227" s="43"/>
      <c r="H227" s="44"/>
      <c r="I227" s="43"/>
      <c r="J227" s="65"/>
      <c r="K227" s="55"/>
      <c r="M227" s="13"/>
      <c r="O227" s="57"/>
      <c r="P227" s="48"/>
      <c r="Q227"/>
      <c r="R227"/>
    </row>
    <row r="228" spans="1:20" s="5" customFormat="1" ht="14.1" customHeight="1" x14ac:dyDescent="0.25">
      <c r="A228" s="156" t="s">
        <v>281</v>
      </c>
      <c r="B228" s="158" t="s">
        <v>42</v>
      </c>
      <c r="C228" s="159"/>
      <c r="D228" s="159"/>
      <c r="E228" s="127"/>
      <c r="F228" s="160">
        <v>80000</v>
      </c>
      <c r="G228" s="50"/>
      <c r="H228" s="44"/>
      <c r="I228" s="50"/>
      <c r="J228" s="65"/>
      <c r="K228" s="118"/>
      <c r="L228" s="67"/>
      <c r="M228" s="13"/>
      <c r="N228" s="11"/>
      <c r="O228" s="57"/>
      <c r="P228" s="57"/>
      <c r="Q228" s="35"/>
      <c r="R228" s="35"/>
    </row>
    <row r="229" spans="1:20" ht="14.1" customHeight="1" x14ac:dyDescent="0.25">
      <c r="A229" s="175" t="s">
        <v>186</v>
      </c>
      <c r="B229" s="145" t="s">
        <v>187</v>
      </c>
      <c r="C229" s="174" t="e">
        <f>+C230+C231</f>
        <v>#REF!</v>
      </c>
      <c r="D229" s="174" t="e">
        <f t="shared" ref="D229:F229" si="43">+D230+D231</f>
        <v>#REF!</v>
      </c>
      <c r="E229" s="174" t="e">
        <f t="shared" si="43"/>
        <v>#REF!</v>
      </c>
      <c r="F229" s="150">
        <f t="shared" si="43"/>
        <v>232899</v>
      </c>
      <c r="G229" s="43" t="e">
        <f>+G230+G231</f>
        <v>#REF!</v>
      </c>
      <c r="H229" s="44"/>
      <c r="I229" s="43" t="e">
        <f>+I230+I231</f>
        <v>#REF!</v>
      </c>
      <c r="J229" s="66" t="e">
        <f t="shared" si="42"/>
        <v>#REF!</v>
      </c>
      <c r="K229" s="55"/>
      <c r="O229"/>
      <c r="P229"/>
      <c r="Q229"/>
      <c r="R229"/>
      <c r="S229"/>
      <c r="T229"/>
    </row>
    <row r="230" spans="1:20" s="5" customFormat="1" ht="14.1" customHeight="1" x14ac:dyDescent="0.25">
      <c r="A230" s="156" t="s">
        <v>280</v>
      </c>
      <c r="B230" s="158" t="s">
        <v>40</v>
      </c>
      <c r="C230" s="127">
        <v>178345</v>
      </c>
      <c r="D230" s="127"/>
      <c r="E230" s="127"/>
      <c r="F230" s="160">
        <v>207939</v>
      </c>
      <c r="G230" s="50"/>
      <c r="H230" s="44"/>
      <c r="I230" s="50"/>
      <c r="J230" s="65"/>
      <c r="K230" s="118"/>
      <c r="L230" s="67"/>
      <c r="M230" s="13"/>
      <c r="N230" s="11"/>
      <c r="O230" s="35"/>
      <c r="P230" s="35"/>
      <c r="Q230" s="35"/>
      <c r="R230" s="35"/>
      <c r="S230" s="35"/>
      <c r="T230" s="35"/>
    </row>
    <row r="231" spans="1:20" s="5" customFormat="1" ht="14.1" customHeight="1" x14ac:dyDescent="0.25">
      <c r="A231" s="156" t="s">
        <v>281</v>
      </c>
      <c r="B231" s="158" t="s">
        <v>42</v>
      </c>
      <c r="C231" s="159" t="e">
        <f>SUM(#REF!)</f>
        <v>#REF!</v>
      </c>
      <c r="D231" s="159" t="e">
        <f>SUM(#REF!)</f>
        <v>#REF!</v>
      </c>
      <c r="E231" s="159" t="e">
        <f>SUM(#REF!)</f>
        <v>#REF!</v>
      </c>
      <c r="F231" s="160">
        <v>24960</v>
      </c>
      <c r="G231" s="50" t="e">
        <f>+#REF!+#REF!+#REF!+#REF!+#REF!+#REF!+#REF!+#REF!+#REF!+#REF!</f>
        <v>#REF!</v>
      </c>
      <c r="H231" s="44"/>
      <c r="I231" s="50" t="e">
        <f>+#REF!+#REF!+#REF!+#REF!+#REF!+#REF!+#REF!+#REF!+#REF!+#REF!</f>
        <v>#REF!</v>
      </c>
      <c r="J231" s="65" t="e">
        <f t="shared" si="42"/>
        <v>#REF!</v>
      </c>
      <c r="K231" s="118"/>
      <c r="L231" s="67"/>
      <c r="M231" s="11"/>
      <c r="N231" s="11"/>
      <c r="O231" s="35"/>
      <c r="P231" s="35"/>
      <c r="Q231" s="35"/>
      <c r="R231" s="35"/>
      <c r="S231" s="35"/>
      <c r="T231" s="35"/>
    </row>
    <row r="232" spans="1:20" ht="14.1" customHeight="1" x14ac:dyDescent="0.25">
      <c r="A232" s="175" t="s">
        <v>188</v>
      </c>
      <c r="B232" s="145" t="s">
        <v>189</v>
      </c>
      <c r="C232" s="174">
        <f>+C233</f>
        <v>35000</v>
      </c>
      <c r="D232" s="174">
        <f t="shared" ref="D232:F232" si="44">+D233</f>
        <v>0</v>
      </c>
      <c r="E232" s="174">
        <f t="shared" si="44"/>
        <v>0</v>
      </c>
      <c r="F232" s="150">
        <f t="shared" si="44"/>
        <v>35000</v>
      </c>
      <c r="G232" s="43"/>
      <c r="H232" s="44"/>
      <c r="I232" s="43"/>
      <c r="J232" s="66">
        <f t="shared" si="42"/>
        <v>0</v>
      </c>
      <c r="K232" s="55"/>
      <c r="O232"/>
      <c r="P232"/>
      <c r="Q232"/>
      <c r="R232"/>
    </row>
    <row r="233" spans="1:20" s="49" customFormat="1" ht="14.1" customHeight="1" x14ac:dyDescent="0.25">
      <c r="A233" s="175" t="s">
        <v>281</v>
      </c>
      <c r="B233" s="158" t="s">
        <v>112</v>
      </c>
      <c r="C233" s="186">
        <v>35000</v>
      </c>
      <c r="D233" s="186"/>
      <c r="E233" s="186"/>
      <c r="F233" s="150">
        <v>35000</v>
      </c>
      <c r="G233" s="43"/>
      <c r="H233" s="44"/>
      <c r="I233" s="43"/>
      <c r="J233" s="66"/>
      <c r="K233" s="55"/>
      <c r="L233" s="78"/>
      <c r="M233" s="45"/>
      <c r="N233" s="45"/>
      <c r="O233" s="48"/>
      <c r="P233" s="48"/>
      <c r="Q233" s="48"/>
      <c r="R233" s="48"/>
    </row>
    <row r="234" spans="1:20" ht="14.1" customHeight="1" x14ac:dyDescent="0.25">
      <c r="A234" s="175" t="s">
        <v>190</v>
      </c>
      <c r="B234" s="145" t="s">
        <v>191</v>
      </c>
      <c r="C234" s="176" t="e">
        <f>+C235+C236+C237</f>
        <v>#REF!</v>
      </c>
      <c r="D234" s="176">
        <f>+D235+D236+D237</f>
        <v>0</v>
      </c>
      <c r="E234" s="176">
        <f>+E235+E236+E237</f>
        <v>0</v>
      </c>
      <c r="F234" s="150">
        <f>+F236+F237</f>
        <v>225000</v>
      </c>
      <c r="G234" s="43">
        <f>+G236+G237</f>
        <v>0</v>
      </c>
      <c r="H234" s="44">
        <f t="shared" ref="H234:H235" si="45">G234-F234</f>
        <v>-225000</v>
      </c>
      <c r="I234" s="43">
        <f>+I236+I237</f>
        <v>0</v>
      </c>
      <c r="J234" s="66">
        <f t="shared" si="42"/>
        <v>0</v>
      </c>
      <c r="K234" s="55"/>
      <c r="P234"/>
      <c r="Q234"/>
      <c r="R234"/>
      <c r="S234"/>
      <c r="T234"/>
    </row>
    <row r="235" spans="1:20" s="5" customFormat="1" ht="14.1" customHeight="1" x14ac:dyDescent="0.25">
      <c r="A235" s="206" t="s">
        <v>283</v>
      </c>
      <c r="B235" s="158" t="s">
        <v>147</v>
      </c>
      <c r="C235" s="127">
        <v>10000</v>
      </c>
      <c r="D235" s="159"/>
      <c r="E235" s="159"/>
      <c r="F235" s="160">
        <v>0</v>
      </c>
      <c r="G235" s="50"/>
      <c r="H235" s="44">
        <f t="shared" si="45"/>
        <v>0</v>
      </c>
      <c r="I235" s="50"/>
      <c r="J235" s="65">
        <f t="shared" si="42"/>
        <v>0</v>
      </c>
      <c r="K235" s="118"/>
      <c r="L235" s="68"/>
      <c r="M235" s="92"/>
      <c r="N235" s="45"/>
      <c r="O235" s="11"/>
      <c r="P235" s="35"/>
      <c r="Q235" s="35"/>
      <c r="R235" s="35"/>
      <c r="S235" s="35"/>
      <c r="T235" s="35"/>
    </row>
    <row r="236" spans="1:20" s="5" customFormat="1" ht="14.1" customHeight="1" x14ac:dyDescent="0.25">
      <c r="A236" s="206" t="s">
        <v>280</v>
      </c>
      <c r="B236" s="180" t="s">
        <v>40</v>
      </c>
      <c r="C236" s="196">
        <v>50000</v>
      </c>
      <c r="D236" s="159"/>
      <c r="E236" s="159"/>
      <c r="F236" s="160">
        <v>40000</v>
      </c>
      <c r="G236" s="50"/>
      <c r="H236" s="44"/>
      <c r="I236" s="50"/>
      <c r="J236" s="65">
        <f t="shared" si="42"/>
        <v>0</v>
      </c>
      <c r="K236" s="118"/>
      <c r="L236" s="67"/>
      <c r="M236" s="11"/>
      <c r="N236" s="35"/>
      <c r="O236" s="35"/>
      <c r="P236" s="35"/>
      <c r="Q236" s="35"/>
      <c r="R236" s="35"/>
      <c r="S236" s="35"/>
      <c r="T236" s="35"/>
    </row>
    <row r="237" spans="1:20" s="5" customFormat="1" ht="14.1" customHeight="1" x14ac:dyDescent="0.25">
      <c r="A237" s="206" t="s">
        <v>281</v>
      </c>
      <c r="B237" s="158" t="s">
        <v>42</v>
      </c>
      <c r="C237" s="179" t="e">
        <f>+#REF!+#REF!+#REF!+#REF!+#REF!+#REF!+#REF!+#REF!</f>
        <v>#REF!</v>
      </c>
      <c r="D237" s="179"/>
      <c r="E237" s="179"/>
      <c r="F237" s="160">
        <v>185000</v>
      </c>
      <c r="G237" s="50"/>
      <c r="H237" s="44"/>
      <c r="I237" s="50"/>
      <c r="J237" s="65">
        <f t="shared" si="42"/>
        <v>0</v>
      </c>
      <c r="K237" s="118"/>
      <c r="L237" s="67"/>
      <c r="M237" s="58"/>
      <c r="N237" s="35"/>
      <c r="O237" s="35"/>
      <c r="P237" s="35"/>
      <c r="Q237" s="35"/>
      <c r="R237" s="35"/>
      <c r="S237" s="35"/>
      <c r="T237" s="35"/>
    </row>
    <row r="238" spans="1:20" ht="14.1" customHeight="1" x14ac:dyDescent="0.25">
      <c r="A238" s="175" t="s">
        <v>192</v>
      </c>
      <c r="B238" s="145" t="s">
        <v>193</v>
      </c>
      <c r="C238" s="174" t="e">
        <f>+#REF!+C239+C240</f>
        <v>#REF!</v>
      </c>
      <c r="D238" s="174" t="e">
        <f>+#REF!+D239+D240</f>
        <v>#REF!</v>
      </c>
      <c r="E238" s="174" t="e">
        <f>+#REF!+E239+E240</f>
        <v>#REF!</v>
      </c>
      <c r="F238" s="150">
        <f>+F239+F240</f>
        <v>61525</v>
      </c>
      <c r="G238" s="43" t="e">
        <f>+G239+G240</f>
        <v>#REF!</v>
      </c>
      <c r="H238" s="44"/>
      <c r="I238" s="43" t="e">
        <f>+I239+I240</f>
        <v>#REF!</v>
      </c>
      <c r="J238" s="66" t="e">
        <f t="shared" si="42"/>
        <v>#REF!</v>
      </c>
      <c r="K238" s="55"/>
      <c r="N238"/>
      <c r="O238"/>
      <c r="P238"/>
      <c r="Q238"/>
      <c r="R238"/>
      <c r="S238"/>
      <c r="T238"/>
    </row>
    <row r="239" spans="1:20" s="5" customFormat="1" ht="14.1" customHeight="1" x14ac:dyDescent="0.25">
      <c r="A239" s="238" t="s">
        <v>280</v>
      </c>
      <c r="B239" s="190" t="s">
        <v>40</v>
      </c>
      <c r="C239" s="178">
        <v>52265</v>
      </c>
      <c r="D239" s="127"/>
      <c r="E239" s="127"/>
      <c r="F239" s="192">
        <v>52265</v>
      </c>
      <c r="G239" s="109"/>
      <c r="H239" s="44"/>
      <c r="I239" s="109"/>
      <c r="J239" s="65">
        <f t="shared" si="42"/>
        <v>0</v>
      </c>
      <c r="K239" s="118"/>
      <c r="L239" s="67"/>
      <c r="N239" s="35"/>
      <c r="O239" s="35"/>
      <c r="P239" s="35"/>
      <c r="Q239" s="35"/>
      <c r="R239" s="35"/>
      <c r="S239" s="35"/>
      <c r="T239" s="35"/>
    </row>
    <row r="240" spans="1:20" s="5" customFormat="1" ht="14.1" customHeight="1" x14ac:dyDescent="0.25">
      <c r="A240" s="206" t="s">
        <v>281</v>
      </c>
      <c r="B240" s="158" t="s">
        <v>42</v>
      </c>
      <c r="C240" s="179" t="e">
        <f>SUM(#REF!)</f>
        <v>#REF!</v>
      </c>
      <c r="D240" s="179" t="e">
        <f>SUM(#REF!)</f>
        <v>#REF!</v>
      </c>
      <c r="E240" s="179" t="e">
        <f>SUM(#REF!)</f>
        <v>#REF!</v>
      </c>
      <c r="F240" s="160">
        <v>9260</v>
      </c>
      <c r="G240" s="50" t="e">
        <f>SUM(#REF!)</f>
        <v>#REF!</v>
      </c>
      <c r="H240" s="44"/>
      <c r="I240" s="50" t="e">
        <f>SUM(#REF!)</f>
        <v>#REF!</v>
      </c>
      <c r="J240" s="65" t="e">
        <f t="shared" si="42"/>
        <v>#REF!</v>
      </c>
      <c r="K240" s="118"/>
      <c r="L240" s="86"/>
      <c r="M240" s="11"/>
      <c r="N240" s="35"/>
      <c r="O240" s="35"/>
      <c r="P240" s="35"/>
      <c r="Q240" s="35"/>
      <c r="R240" s="35"/>
    </row>
    <row r="241" spans="1:21" ht="14.1" customHeight="1" x14ac:dyDescent="0.25">
      <c r="A241" s="148" t="s">
        <v>195</v>
      </c>
      <c r="B241" s="145" t="s">
        <v>196</v>
      </c>
      <c r="C241" s="174">
        <v>75000</v>
      </c>
      <c r="D241" s="174"/>
      <c r="E241" s="174"/>
      <c r="F241" s="150">
        <f>+F242</f>
        <v>60000</v>
      </c>
      <c r="G241" s="43"/>
      <c r="H241" s="44"/>
      <c r="I241" s="43"/>
      <c r="J241" s="66">
        <f t="shared" si="42"/>
        <v>0</v>
      </c>
      <c r="K241" s="55"/>
      <c r="N241"/>
      <c r="O241"/>
      <c r="P241"/>
      <c r="Q241"/>
      <c r="R241"/>
      <c r="S241"/>
    </row>
    <row r="242" spans="1:21" s="117" customFormat="1" ht="14.1" customHeight="1" x14ac:dyDescent="0.25">
      <c r="A242" s="156" t="s">
        <v>281</v>
      </c>
      <c r="B242" s="158" t="s">
        <v>42</v>
      </c>
      <c r="C242" s="160"/>
      <c r="D242" s="160"/>
      <c r="E242" s="160"/>
      <c r="F242" s="160">
        <v>60000</v>
      </c>
      <c r="G242" s="50"/>
      <c r="H242" s="44"/>
      <c r="I242" s="50"/>
      <c r="J242" s="65"/>
      <c r="K242" s="118"/>
      <c r="L242" s="78"/>
      <c r="M242" s="45"/>
      <c r="N242" s="57"/>
      <c r="O242" s="57"/>
      <c r="P242" s="57"/>
      <c r="Q242" s="57"/>
      <c r="R242" s="57"/>
      <c r="S242" s="57"/>
    </row>
    <row r="243" spans="1:21" ht="14.1" customHeight="1" x14ac:dyDescent="0.25">
      <c r="A243" s="175" t="s">
        <v>197</v>
      </c>
      <c r="B243" s="145" t="s">
        <v>198</v>
      </c>
      <c r="C243" s="174" t="e">
        <f>+C244+C245</f>
        <v>#REF!</v>
      </c>
      <c r="D243" s="174" t="e">
        <f>+D244+D245</f>
        <v>#REF!</v>
      </c>
      <c r="E243" s="174">
        <f>+E244+E245</f>
        <v>0</v>
      </c>
      <c r="F243" s="150">
        <f>+F244+F245</f>
        <v>183456</v>
      </c>
      <c r="G243" s="43" t="e">
        <f>+G244+G245</f>
        <v>#REF!</v>
      </c>
      <c r="H243" s="44"/>
      <c r="I243" s="43" t="e">
        <f>+I244+I245</f>
        <v>#REF!</v>
      </c>
      <c r="J243" s="66" t="e">
        <f t="shared" si="42"/>
        <v>#REF!</v>
      </c>
      <c r="K243" s="55"/>
      <c r="N243"/>
      <c r="O243"/>
      <c r="P243"/>
      <c r="Q243"/>
      <c r="R243"/>
      <c r="S243"/>
    </row>
    <row r="244" spans="1:21" s="5" customFormat="1" ht="14.1" customHeight="1" x14ac:dyDescent="0.25">
      <c r="A244" s="156" t="s">
        <v>280</v>
      </c>
      <c r="B244" s="158" t="s">
        <v>40</v>
      </c>
      <c r="C244" s="127">
        <v>60430</v>
      </c>
      <c r="D244" s="127"/>
      <c r="E244" s="127"/>
      <c r="F244" s="160">
        <v>63456</v>
      </c>
      <c r="G244" s="50"/>
      <c r="H244" s="44"/>
      <c r="I244" s="50"/>
      <c r="J244" s="65">
        <f t="shared" si="42"/>
        <v>0</v>
      </c>
      <c r="K244" s="118"/>
      <c r="L244" s="67"/>
      <c r="M244" s="11"/>
      <c r="N244" s="35"/>
      <c r="O244" s="57"/>
      <c r="P244" s="57"/>
      <c r="Q244" s="35"/>
      <c r="T244" s="35"/>
    </row>
    <row r="245" spans="1:21" s="5" customFormat="1" ht="14.1" customHeight="1" x14ac:dyDescent="0.25">
      <c r="A245" s="156" t="s">
        <v>281</v>
      </c>
      <c r="B245" s="158" t="s">
        <v>199</v>
      </c>
      <c r="C245" s="159" t="e">
        <f>+#REF!</f>
        <v>#REF!</v>
      </c>
      <c r="D245" s="159" t="e">
        <f>+#REF!</f>
        <v>#REF!</v>
      </c>
      <c r="E245" s="159"/>
      <c r="F245" s="160">
        <v>120000</v>
      </c>
      <c r="G245" s="50" t="e">
        <f>+#REF!</f>
        <v>#REF!</v>
      </c>
      <c r="H245" s="44"/>
      <c r="I245" s="50" t="e">
        <f>+#REF!</f>
        <v>#REF!</v>
      </c>
      <c r="J245" s="65" t="e">
        <f t="shared" si="42"/>
        <v>#REF!</v>
      </c>
      <c r="K245" s="118"/>
      <c r="L245" s="67"/>
      <c r="M245" s="11"/>
      <c r="N245" s="35"/>
      <c r="O245" s="57"/>
      <c r="P245" s="57"/>
      <c r="Q245" s="35"/>
      <c r="R245" s="35"/>
      <c r="S245" s="35"/>
    </row>
    <row r="246" spans="1:21" ht="14.1" customHeight="1" x14ac:dyDescent="0.25">
      <c r="A246" s="175" t="s">
        <v>200</v>
      </c>
      <c r="B246" s="145" t="s">
        <v>201</v>
      </c>
      <c r="C246" s="174" t="e">
        <f>+C247+C248</f>
        <v>#REF!</v>
      </c>
      <c r="D246" s="174" t="e">
        <f t="shared" ref="D246:F246" si="46">+D247+D248</f>
        <v>#REF!</v>
      </c>
      <c r="E246" s="174" t="e">
        <f t="shared" si="46"/>
        <v>#REF!</v>
      </c>
      <c r="F246" s="150">
        <f t="shared" si="46"/>
        <v>212000</v>
      </c>
      <c r="G246" s="43" t="e">
        <f>+G247+G248</f>
        <v>#REF!</v>
      </c>
      <c r="H246" s="44"/>
      <c r="I246" s="43" t="e">
        <f>+I247+I248</f>
        <v>#REF!</v>
      </c>
      <c r="J246" s="66" t="e">
        <f t="shared" si="42"/>
        <v>#REF!</v>
      </c>
      <c r="K246" s="55"/>
      <c r="O246" s="57"/>
      <c r="P246" s="48"/>
      <c r="Q246"/>
      <c r="R246"/>
      <c r="S246"/>
    </row>
    <row r="247" spans="1:21" s="5" customFormat="1" ht="14.1" customHeight="1" x14ac:dyDescent="0.25">
      <c r="A247" s="156" t="s">
        <v>280</v>
      </c>
      <c r="B247" s="158" t="s">
        <v>40</v>
      </c>
      <c r="C247" s="127">
        <v>73456</v>
      </c>
      <c r="D247" s="127"/>
      <c r="E247" s="127"/>
      <c r="F247" s="160">
        <v>75000</v>
      </c>
      <c r="G247" s="50"/>
      <c r="H247" s="44"/>
      <c r="I247" s="50"/>
      <c r="J247" s="65">
        <f t="shared" si="42"/>
        <v>0</v>
      </c>
      <c r="K247" s="118"/>
      <c r="L247" s="67"/>
      <c r="M247" s="11"/>
      <c r="N247" s="11"/>
      <c r="O247" s="57"/>
      <c r="P247" s="57"/>
      <c r="Q247" s="35"/>
      <c r="R247" s="35"/>
      <c r="S247" s="35"/>
    </row>
    <row r="248" spans="1:21" s="5" customFormat="1" ht="14.1" customHeight="1" x14ac:dyDescent="0.25">
      <c r="A248" s="156" t="s">
        <v>281</v>
      </c>
      <c r="B248" s="158" t="s">
        <v>202</v>
      </c>
      <c r="C248" s="159" t="e">
        <f>+#REF!+#REF!</f>
        <v>#REF!</v>
      </c>
      <c r="D248" s="159" t="e">
        <f>+#REF!+#REF!</f>
        <v>#REF!</v>
      </c>
      <c r="E248" s="159" t="e">
        <f>+#REF!+#REF!</f>
        <v>#REF!</v>
      </c>
      <c r="F248" s="160">
        <v>137000</v>
      </c>
      <c r="G248" s="50" t="e">
        <f>+#REF!+#REF!</f>
        <v>#REF!</v>
      </c>
      <c r="H248" s="44"/>
      <c r="I248" s="50" t="e">
        <f>+#REF!+#REF!</f>
        <v>#REF!</v>
      </c>
      <c r="J248" s="65" t="e">
        <f t="shared" si="42"/>
        <v>#REF!</v>
      </c>
      <c r="K248" s="118"/>
      <c r="L248" s="67"/>
      <c r="M248" s="11"/>
      <c r="N248" s="11"/>
      <c r="O248" s="35"/>
      <c r="P248" s="35"/>
      <c r="Q248" s="35"/>
    </row>
    <row r="249" spans="1:21" ht="14.1" customHeight="1" x14ac:dyDescent="0.25">
      <c r="A249" s="148" t="s">
        <v>203</v>
      </c>
      <c r="B249" s="145" t="s">
        <v>204</v>
      </c>
      <c r="C249" s="174" t="e">
        <f>+C250+C251</f>
        <v>#REF!</v>
      </c>
      <c r="D249" s="174" t="e">
        <f>+D250+D251</f>
        <v>#REF!</v>
      </c>
      <c r="E249" s="174" t="e">
        <f>+E250+E251</f>
        <v>#REF!</v>
      </c>
      <c r="F249" s="150">
        <f>+F250+F251</f>
        <v>32715</v>
      </c>
      <c r="G249" s="43">
        <f>+G250+G251</f>
        <v>0</v>
      </c>
      <c r="H249" s="44"/>
      <c r="I249" s="43">
        <f>+I250+I251</f>
        <v>0</v>
      </c>
      <c r="J249" s="66">
        <f t="shared" si="42"/>
        <v>0</v>
      </c>
      <c r="K249" s="55"/>
      <c r="O249"/>
      <c r="P249"/>
      <c r="Q249"/>
      <c r="R249"/>
      <c r="S249"/>
    </row>
    <row r="250" spans="1:21" s="5" customFormat="1" ht="14.1" customHeight="1" x14ac:dyDescent="0.25">
      <c r="A250" s="156" t="s">
        <v>280</v>
      </c>
      <c r="B250" s="158" t="s">
        <v>40</v>
      </c>
      <c r="C250" s="127">
        <v>12845</v>
      </c>
      <c r="D250" s="127"/>
      <c r="E250" s="127"/>
      <c r="F250" s="160">
        <v>13800</v>
      </c>
      <c r="G250" s="50"/>
      <c r="H250" s="44"/>
      <c r="I250" s="50"/>
      <c r="J250" s="65">
        <f t="shared" ref="J250:J275" si="47">I250-G250</f>
        <v>0</v>
      </c>
      <c r="K250" s="118"/>
      <c r="L250" s="67"/>
      <c r="M250" s="11"/>
      <c r="N250" s="11"/>
      <c r="O250" s="35"/>
      <c r="P250" s="35"/>
      <c r="Q250" s="35"/>
      <c r="R250" s="35"/>
      <c r="S250" s="35"/>
      <c r="T250" s="35"/>
      <c r="U250" s="35"/>
    </row>
    <row r="251" spans="1:21" s="5" customFormat="1" ht="14.1" customHeight="1" x14ac:dyDescent="0.25">
      <c r="A251" s="156" t="s">
        <v>281</v>
      </c>
      <c r="B251" s="158" t="s">
        <v>205</v>
      </c>
      <c r="C251" s="159" t="e">
        <f>+#REF!+#REF!+#REF!+#REF!+#REF!+#REF!+#REF!</f>
        <v>#REF!</v>
      </c>
      <c r="D251" s="159" t="e">
        <f>+#REF!+#REF!+#REF!+#REF!+#REF!+#REF!+#REF!</f>
        <v>#REF!</v>
      </c>
      <c r="E251" s="159" t="e">
        <f>+#REF!+#REF!+#REF!+#REF!+#REF!+#REF!+#REF!</f>
        <v>#REF!</v>
      </c>
      <c r="F251" s="160">
        <v>18915</v>
      </c>
      <c r="G251" s="50"/>
      <c r="H251" s="50"/>
      <c r="I251" s="50"/>
      <c r="J251" s="51"/>
      <c r="K251" s="118"/>
      <c r="L251" s="67"/>
      <c r="M251" s="11"/>
      <c r="N251" s="11"/>
      <c r="O251" s="11"/>
      <c r="P251" s="15"/>
      <c r="Q251" s="35"/>
      <c r="R251" s="35"/>
      <c r="S251" s="35"/>
      <c r="T251" s="35"/>
      <c r="U251" s="35"/>
    </row>
    <row r="252" spans="1:21" ht="14.1" customHeight="1" x14ac:dyDescent="0.25">
      <c r="A252" s="148" t="s">
        <v>206</v>
      </c>
      <c r="B252" s="145" t="s">
        <v>207</v>
      </c>
      <c r="C252" s="174" t="e">
        <f>+C253+C254</f>
        <v>#REF!</v>
      </c>
      <c r="D252" s="174" t="e">
        <f t="shared" ref="D252:F252" si="48">+D253+D254</f>
        <v>#REF!</v>
      </c>
      <c r="E252" s="174" t="e">
        <f t="shared" si="48"/>
        <v>#REF!</v>
      </c>
      <c r="F252" s="150">
        <f t="shared" si="48"/>
        <v>57750</v>
      </c>
      <c r="G252" s="43">
        <f>+G254</f>
        <v>0</v>
      </c>
      <c r="H252" s="44"/>
      <c r="I252" s="43">
        <f>+I254</f>
        <v>0</v>
      </c>
      <c r="J252" s="66">
        <f t="shared" si="47"/>
        <v>0</v>
      </c>
      <c r="K252" s="55"/>
      <c r="Q252"/>
      <c r="R252"/>
      <c r="S252"/>
    </row>
    <row r="253" spans="1:21" s="117" customFormat="1" ht="14.1" customHeight="1" x14ac:dyDescent="0.25">
      <c r="A253" s="156" t="s">
        <v>280</v>
      </c>
      <c r="B253" s="158" t="s">
        <v>40</v>
      </c>
      <c r="C253" s="160"/>
      <c r="D253" s="160"/>
      <c r="E253" s="160"/>
      <c r="F253" s="160">
        <v>10000</v>
      </c>
      <c r="G253" s="50"/>
      <c r="H253" s="44"/>
      <c r="I253" s="50"/>
      <c r="J253" s="65"/>
      <c r="K253" s="118"/>
      <c r="L253" s="78"/>
      <c r="M253" s="45"/>
      <c r="N253" s="45"/>
      <c r="O253" s="45"/>
      <c r="P253" s="54"/>
      <c r="Q253" s="57"/>
      <c r="R253" s="57"/>
      <c r="S253" s="57"/>
    </row>
    <row r="254" spans="1:21" s="5" customFormat="1" ht="14.1" customHeight="1" x14ac:dyDescent="0.25">
      <c r="A254" s="156" t="s">
        <v>281</v>
      </c>
      <c r="B254" s="158" t="s">
        <v>205</v>
      </c>
      <c r="C254" s="159" t="e">
        <f>+#REF!+#REF!</f>
        <v>#REF!</v>
      </c>
      <c r="D254" s="159" t="e">
        <f>+#REF!+#REF!</f>
        <v>#REF!</v>
      </c>
      <c r="E254" s="159" t="e">
        <f>+#REF!+#REF!</f>
        <v>#REF!</v>
      </c>
      <c r="F254" s="160">
        <v>47750</v>
      </c>
      <c r="G254" s="50"/>
      <c r="H254" s="44"/>
      <c r="I254" s="50"/>
      <c r="J254" s="65">
        <f t="shared" si="47"/>
        <v>0</v>
      </c>
      <c r="K254" s="118"/>
      <c r="L254" s="69"/>
      <c r="P254" s="36"/>
      <c r="Q254" s="57"/>
      <c r="R254" s="35"/>
      <c r="S254" s="35"/>
      <c r="T254" s="35"/>
      <c r="U254" s="35"/>
    </row>
    <row r="255" spans="1:21" ht="14.1" customHeight="1" x14ac:dyDescent="0.25">
      <c r="A255" s="148" t="s">
        <v>208</v>
      </c>
      <c r="B255" s="145" t="s">
        <v>209</v>
      </c>
      <c r="C255" s="174" t="e">
        <f>+C256+C257</f>
        <v>#REF!</v>
      </c>
      <c r="D255" s="174">
        <f t="shared" ref="D255:F255" si="49">+D256+D257</f>
        <v>0</v>
      </c>
      <c r="E255" s="174">
        <f t="shared" si="49"/>
        <v>0</v>
      </c>
      <c r="F255" s="150">
        <f t="shared" si="49"/>
        <v>32686</v>
      </c>
      <c r="G255" s="43">
        <f>+G256+G257</f>
        <v>0</v>
      </c>
      <c r="H255" s="44"/>
      <c r="I255" s="43">
        <f>+I256+I257</f>
        <v>0</v>
      </c>
      <c r="J255" s="66">
        <f t="shared" si="47"/>
        <v>0</v>
      </c>
      <c r="K255" s="55"/>
      <c r="O255"/>
      <c r="P255"/>
      <c r="Q255"/>
      <c r="R255"/>
      <c r="S255"/>
      <c r="T255"/>
      <c r="U255"/>
    </row>
    <row r="256" spans="1:21" s="5" customFormat="1" ht="14.1" customHeight="1" x14ac:dyDescent="0.25">
      <c r="A256" s="156" t="s">
        <v>280</v>
      </c>
      <c r="B256" s="158" t="s">
        <v>40</v>
      </c>
      <c r="C256" s="159">
        <v>14130</v>
      </c>
      <c r="D256" s="159"/>
      <c r="E256" s="159"/>
      <c r="F256" s="160">
        <v>14932</v>
      </c>
      <c r="G256" s="50"/>
      <c r="H256" s="44"/>
      <c r="I256" s="50"/>
      <c r="J256" s="65"/>
      <c r="K256" s="118"/>
      <c r="L256" s="67"/>
      <c r="M256" s="11"/>
      <c r="N256" s="11"/>
      <c r="O256" s="35"/>
      <c r="P256" s="35"/>
      <c r="Q256" s="35"/>
      <c r="R256" s="35"/>
      <c r="S256" s="35"/>
      <c r="T256" s="35"/>
      <c r="U256" s="35"/>
    </row>
    <row r="257" spans="1:21" s="5" customFormat="1" ht="14.1" customHeight="1" x14ac:dyDescent="0.25">
      <c r="A257" s="156" t="s">
        <v>281</v>
      </c>
      <c r="B257" s="158" t="s">
        <v>205</v>
      </c>
      <c r="C257" s="159" t="e">
        <f>+#REF!</f>
        <v>#REF!</v>
      </c>
      <c r="D257" s="159"/>
      <c r="E257" s="159"/>
      <c r="F257" s="160">
        <v>17754</v>
      </c>
      <c r="G257" s="50"/>
      <c r="H257" s="44"/>
      <c r="I257" s="50"/>
      <c r="J257" s="65"/>
      <c r="K257" s="118"/>
      <c r="L257" s="78"/>
      <c r="M257" s="11"/>
      <c r="N257" s="11"/>
      <c r="O257" s="35"/>
      <c r="P257" s="35"/>
      <c r="Q257" s="35"/>
      <c r="T257" s="35"/>
      <c r="U257" s="35"/>
    </row>
    <row r="258" spans="1:21" ht="14.1" customHeight="1" x14ac:dyDescent="0.25">
      <c r="A258" s="175" t="s">
        <v>210</v>
      </c>
      <c r="B258" s="145" t="s">
        <v>296</v>
      </c>
      <c r="C258" s="174" t="e">
        <f>+C259+C260</f>
        <v>#REF!</v>
      </c>
      <c r="D258" s="174" t="e">
        <f>+D259+D260</f>
        <v>#REF!</v>
      </c>
      <c r="E258" s="174" t="e">
        <f>+E259+E260</f>
        <v>#REF!</v>
      </c>
      <c r="F258" s="150">
        <f>+F259+F260</f>
        <v>90500</v>
      </c>
      <c r="G258" s="43" t="e">
        <f>+G259+G260</f>
        <v>#REF!</v>
      </c>
      <c r="H258" s="44"/>
      <c r="I258" s="43" t="e">
        <f>+I259+I260</f>
        <v>#REF!</v>
      </c>
      <c r="J258" s="66" t="e">
        <f t="shared" si="47"/>
        <v>#REF!</v>
      </c>
      <c r="K258" s="55"/>
      <c r="L258" s="78"/>
      <c r="N258" s="22"/>
      <c r="O258" s="57"/>
      <c r="P258" s="48"/>
      <c r="Q258"/>
      <c r="R258"/>
      <c r="S258"/>
      <c r="T258"/>
      <c r="U258"/>
    </row>
    <row r="259" spans="1:21" s="5" customFormat="1" ht="14.1" customHeight="1" x14ac:dyDescent="0.25">
      <c r="A259" s="156" t="s">
        <v>280</v>
      </c>
      <c r="B259" s="158" t="s">
        <v>40</v>
      </c>
      <c r="C259" s="127">
        <v>60000</v>
      </c>
      <c r="D259" s="127"/>
      <c r="E259" s="127"/>
      <c r="F259" s="160">
        <v>63000</v>
      </c>
      <c r="G259" s="50"/>
      <c r="H259" s="44"/>
      <c r="I259" s="50"/>
      <c r="J259" s="65">
        <f t="shared" si="47"/>
        <v>0</v>
      </c>
      <c r="K259" s="118"/>
      <c r="L259" s="67"/>
      <c r="M259" s="11"/>
      <c r="N259" s="11"/>
      <c r="O259" s="35"/>
      <c r="P259" s="35"/>
      <c r="Q259" s="35"/>
      <c r="R259" s="35"/>
      <c r="S259" s="35"/>
      <c r="T259" s="35"/>
      <c r="U259" s="35"/>
    </row>
    <row r="260" spans="1:21" s="5" customFormat="1" ht="14.1" customHeight="1" x14ac:dyDescent="0.25">
      <c r="A260" s="156" t="s">
        <v>281</v>
      </c>
      <c r="B260" s="158" t="s">
        <v>205</v>
      </c>
      <c r="C260" s="159" t="e">
        <f>+#REF!+#REF!+#REF!</f>
        <v>#REF!</v>
      </c>
      <c r="D260" s="159" t="e">
        <f>+#REF!+#REF!+#REF!</f>
        <v>#REF!</v>
      </c>
      <c r="E260" s="159" t="e">
        <f>+#REF!+#REF!+#REF!</f>
        <v>#REF!</v>
      </c>
      <c r="F260" s="160">
        <v>27500</v>
      </c>
      <c r="G260" s="50" t="e">
        <f>+#REF!+#REF!+#REF!</f>
        <v>#REF!</v>
      </c>
      <c r="H260" s="44"/>
      <c r="I260" s="50" t="e">
        <f>+#REF!+#REF!+#REF!</f>
        <v>#REF!</v>
      </c>
      <c r="J260" s="65" t="e">
        <f t="shared" si="47"/>
        <v>#REF!</v>
      </c>
      <c r="K260" s="118"/>
      <c r="L260" s="67"/>
      <c r="M260" s="11"/>
      <c r="N260" s="11"/>
      <c r="O260" s="35"/>
      <c r="P260" s="35"/>
      <c r="Q260" s="35"/>
      <c r="T260" s="35"/>
      <c r="U260" s="35"/>
    </row>
    <row r="261" spans="1:21" ht="14.1" customHeight="1" x14ac:dyDescent="0.25">
      <c r="A261" s="175" t="s">
        <v>211</v>
      </c>
      <c r="B261" s="145" t="s">
        <v>297</v>
      </c>
      <c r="C261" s="174">
        <f>+C262</f>
        <v>1500</v>
      </c>
      <c r="D261" s="174">
        <f>+D262</f>
        <v>0</v>
      </c>
      <c r="E261" s="174">
        <f>+E262</f>
        <v>0</v>
      </c>
      <c r="F261" s="150">
        <f>+F262</f>
        <v>1500</v>
      </c>
      <c r="G261" s="43">
        <f>+G262</f>
        <v>0</v>
      </c>
      <c r="H261" s="44"/>
      <c r="I261" s="43">
        <f>+I262</f>
        <v>0</v>
      </c>
      <c r="J261" s="66">
        <f t="shared" si="47"/>
        <v>0</v>
      </c>
      <c r="K261" s="55"/>
      <c r="O261"/>
      <c r="P261"/>
      <c r="Q261"/>
      <c r="R261"/>
      <c r="S261"/>
    </row>
    <row r="262" spans="1:21" s="5" customFormat="1" ht="14.1" customHeight="1" x14ac:dyDescent="0.25">
      <c r="A262" s="156" t="s">
        <v>281</v>
      </c>
      <c r="B262" s="158" t="s">
        <v>205</v>
      </c>
      <c r="C262" s="159">
        <v>1500</v>
      </c>
      <c r="D262" s="159"/>
      <c r="E262" s="159"/>
      <c r="F262" s="160">
        <v>1500</v>
      </c>
      <c r="G262" s="50"/>
      <c r="H262" s="44"/>
      <c r="I262" s="50"/>
      <c r="J262" s="65">
        <f t="shared" si="47"/>
        <v>0</v>
      </c>
      <c r="K262" s="118"/>
      <c r="L262" s="67"/>
      <c r="M262" s="11"/>
      <c r="N262" s="11"/>
      <c r="O262" s="35"/>
      <c r="P262" s="35"/>
      <c r="Q262" s="35"/>
      <c r="R262" s="35"/>
      <c r="S262" s="35"/>
    </row>
    <row r="263" spans="1:21" ht="14.1" customHeight="1" x14ac:dyDescent="0.25">
      <c r="A263" s="148" t="s">
        <v>212</v>
      </c>
      <c r="B263" s="145" t="s">
        <v>213</v>
      </c>
      <c r="C263" s="174" t="e">
        <f>+C264+C265</f>
        <v>#REF!</v>
      </c>
      <c r="D263" s="174" t="e">
        <f>+D264+D265</f>
        <v>#REF!</v>
      </c>
      <c r="E263" s="174" t="e">
        <f>+E264+E265</f>
        <v>#REF!</v>
      </c>
      <c r="F263" s="150">
        <f>+F264+F265</f>
        <v>36190</v>
      </c>
      <c r="G263" s="43" t="e">
        <f>+G264+G265</f>
        <v>#REF!</v>
      </c>
      <c r="H263" s="44"/>
      <c r="I263" s="43" t="e">
        <f>+I264+I265</f>
        <v>#REF!</v>
      </c>
      <c r="J263" s="66" t="e">
        <f t="shared" si="47"/>
        <v>#REF!</v>
      </c>
      <c r="K263" s="55"/>
      <c r="N263"/>
      <c r="O263"/>
      <c r="P263"/>
      <c r="Q263"/>
      <c r="R263"/>
      <c r="S263"/>
    </row>
    <row r="264" spans="1:21" s="5" customFormat="1" ht="14.1" customHeight="1" x14ac:dyDescent="0.25">
      <c r="A264" s="156" t="s">
        <v>280</v>
      </c>
      <c r="B264" s="158" t="s">
        <v>40</v>
      </c>
      <c r="C264" s="127">
        <v>33035</v>
      </c>
      <c r="D264" s="127"/>
      <c r="E264" s="127"/>
      <c r="F264" s="160">
        <v>33340</v>
      </c>
      <c r="G264" s="50"/>
      <c r="H264" s="44"/>
      <c r="I264" s="50"/>
      <c r="J264" s="65">
        <f t="shared" si="47"/>
        <v>0</v>
      </c>
      <c r="K264" s="118"/>
      <c r="L264" s="67"/>
      <c r="M264" s="11"/>
      <c r="N264" s="35"/>
      <c r="O264" s="35"/>
      <c r="P264" s="35"/>
      <c r="Q264" s="35"/>
      <c r="R264" s="35"/>
      <c r="S264" s="35"/>
    </row>
    <row r="265" spans="1:21" s="5" customFormat="1" ht="14.1" customHeight="1" x14ac:dyDescent="0.25">
      <c r="A265" s="156" t="s">
        <v>281</v>
      </c>
      <c r="B265" s="158" t="s">
        <v>42</v>
      </c>
      <c r="C265" s="159" t="e">
        <f>+#REF!+#REF!+#REF!+#REF!+#REF!+#REF!+#REF!+#REF!+#REF!</f>
        <v>#REF!</v>
      </c>
      <c r="D265" s="159" t="e">
        <f>SUM(#REF!)</f>
        <v>#REF!</v>
      </c>
      <c r="E265" s="159" t="e">
        <f>SUM(#REF!)</f>
        <v>#REF!</v>
      </c>
      <c r="F265" s="160">
        <v>2850</v>
      </c>
      <c r="G265" s="50" t="e">
        <f>SUM(#REF!)</f>
        <v>#REF!</v>
      </c>
      <c r="H265" s="44"/>
      <c r="I265" s="50" t="e">
        <f>SUM(#REF!)</f>
        <v>#REF!</v>
      </c>
      <c r="J265" s="65" t="e">
        <f t="shared" si="47"/>
        <v>#REF!</v>
      </c>
      <c r="K265" s="118"/>
      <c r="L265" s="67"/>
      <c r="M265" s="11"/>
      <c r="N265" s="35"/>
      <c r="O265" s="35"/>
      <c r="P265" s="35"/>
      <c r="Q265" s="11"/>
      <c r="S265" s="35"/>
    </row>
    <row r="266" spans="1:21" ht="14.1" customHeight="1" x14ac:dyDescent="0.25">
      <c r="A266" s="148" t="s">
        <v>214</v>
      </c>
      <c r="B266" s="145" t="s">
        <v>215</v>
      </c>
      <c r="C266" s="149" t="e">
        <f>+C267+C273+C276+C278+C280+C283+C285+#REF!+C287+C289+C297+C300</f>
        <v>#REF!</v>
      </c>
      <c r="D266" s="149" t="e">
        <f>+D267+D273+D276+D278+D280+D283+D285+#REF!+D287+D289+D297+D300</f>
        <v>#REF!</v>
      </c>
      <c r="E266" s="149" t="e">
        <f>+E267+E273+E276+E278+E280+E283+E285+#REF!+E287+E289+E297+E300</f>
        <v>#REF!</v>
      </c>
      <c r="F266" s="150">
        <f>+F267+F273+F276+F278+F280+F283+F285+F287+F289+F297+F300</f>
        <v>1258137</v>
      </c>
      <c r="G266" s="43" t="e">
        <f>+G267+G273+G276+G278+G280+G283+G285+#REF!+G287+G289+G297+G300</f>
        <v>#REF!</v>
      </c>
      <c r="H266" s="44"/>
      <c r="I266" s="43" t="e">
        <f>+I267+I273+I276+I278+I280+I283+I285+#REF!+I287+I289+I297+I300</f>
        <v>#REF!</v>
      </c>
      <c r="J266" s="66" t="e">
        <f t="shared" si="47"/>
        <v>#REF!</v>
      </c>
      <c r="K266" s="55"/>
      <c r="M266" s="22"/>
      <c r="N266"/>
      <c r="O266"/>
      <c r="P266"/>
      <c r="Q266"/>
      <c r="R266"/>
    </row>
    <row r="267" spans="1:21" ht="14.1" customHeight="1" x14ac:dyDescent="0.25">
      <c r="A267" s="148" t="s">
        <v>216</v>
      </c>
      <c r="B267" s="188" t="s">
        <v>217</v>
      </c>
      <c r="C267" s="184" t="e">
        <f>+C268+C269+#REF!+C270+C271+C272</f>
        <v>#REF!</v>
      </c>
      <c r="D267" s="184" t="e">
        <f>+D268+D269+#REF!+D270+D271+D272</f>
        <v>#REF!</v>
      </c>
      <c r="E267" s="184" t="e">
        <f>+E268+E269+#REF!+E270+E271+E272</f>
        <v>#REF!</v>
      </c>
      <c r="F267" s="137">
        <f>+F268+F269+F270+F271+F272</f>
        <v>153840</v>
      </c>
      <c r="G267" s="107" t="e">
        <f>+G268+G269+#REF!+G270+G271+G272</f>
        <v>#REF!</v>
      </c>
      <c r="H267" s="107" t="e">
        <f>+H268+H269+#REF!+H270+H271+H272</f>
        <v>#REF!</v>
      </c>
      <c r="I267" s="107" t="e">
        <f>+I268+I269+#REF!+I270+I271+I272</f>
        <v>#REF!</v>
      </c>
      <c r="J267" s="108" t="e">
        <f>+J268+J269+#REF!+J270+J271+J272</f>
        <v>#REF!</v>
      </c>
      <c r="K267" s="55"/>
      <c r="L267" s="88"/>
      <c r="N267"/>
      <c r="O267"/>
      <c r="P267"/>
      <c r="Q267"/>
      <c r="R267"/>
    </row>
    <row r="268" spans="1:21" s="5" customFormat="1" ht="14.1" customHeight="1" x14ac:dyDescent="0.25">
      <c r="A268" s="156" t="s">
        <v>285</v>
      </c>
      <c r="B268" s="190" t="s">
        <v>218</v>
      </c>
      <c r="C268" s="191" t="e">
        <f>+#REF!+#REF!</f>
        <v>#REF!</v>
      </c>
      <c r="D268" s="191" t="e">
        <f>+#REF!+#REF!</f>
        <v>#REF!</v>
      </c>
      <c r="E268" s="191" t="e">
        <f>+#REF!+#REF!</f>
        <v>#REF!</v>
      </c>
      <c r="F268" s="192">
        <v>109840</v>
      </c>
      <c r="G268" s="109" t="e">
        <f>+#REF!+#REF!</f>
        <v>#REF!</v>
      </c>
      <c r="H268" s="109" t="e">
        <f>+#REF!+#REF!</f>
        <v>#REF!</v>
      </c>
      <c r="I268" s="109" t="e">
        <f>+#REF!+#REF!</f>
        <v>#REF!</v>
      </c>
      <c r="J268" s="110" t="e">
        <f>+#REF!+#REF!</f>
        <v>#REF!</v>
      </c>
      <c r="K268" s="118"/>
      <c r="L268" s="67"/>
      <c r="M268" s="11"/>
      <c r="N268" s="35"/>
      <c r="O268" s="35"/>
      <c r="P268" s="35"/>
      <c r="Q268" s="35"/>
      <c r="R268" s="35"/>
    </row>
    <row r="269" spans="1:21" s="5" customFormat="1" ht="14.1" customHeight="1" x14ac:dyDescent="0.25">
      <c r="A269" s="156" t="s">
        <v>285</v>
      </c>
      <c r="B269" s="158" t="s">
        <v>219</v>
      </c>
      <c r="C269" s="159" t="e">
        <f>+#REF!+#REF!</f>
        <v>#REF!</v>
      </c>
      <c r="D269" s="159" t="e">
        <f>+#REF!+#REF!</f>
        <v>#REF!</v>
      </c>
      <c r="E269" s="159" t="e">
        <f>+#REF!+#REF!</f>
        <v>#REF!</v>
      </c>
      <c r="F269" s="160">
        <v>27000</v>
      </c>
      <c r="G269" s="50" t="e">
        <f>+#REF!+#REF!</f>
        <v>#REF!</v>
      </c>
      <c r="H269" s="50" t="e">
        <f>+#REF!+#REF!</f>
        <v>#REF!</v>
      </c>
      <c r="I269" s="50" t="e">
        <f>+#REF!+#REF!</f>
        <v>#REF!</v>
      </c>
      <c r="J269" s="51" t="e">
        <f>+#REF!+#REF!</f>
        <v>#REF!</v>
      </c>
      <c r="K269" s="118"/>
      <c r="L269" s="89"/>
      <c r="M269" s="11"/>
      <c r="N269" s="35"/>
      <c r="O269" s="35"/>
      <c r="P269" s="35"/>
      <c r="Q269" s="35"/>
      <c r="R269" s="35"/>
    </row>
    <row r="270" spans="1:21" ht="14.1" customHeight="1" x14ac:dyDescent="0.25">
      <c r="A270" s="156" t="s">
        <v>285</v>
      </c>
      <c r="B270" s="193" t="s">
        <v>220</v>
      </c>
      <c r="C270" s="194">
        <v>12000</v>
      </c>
      <c r="D270" s="195"/>
      <c r="E270" s="159"/>
      <c r="F270" s="160">
        <v>12000</v>
      </c>
      <c r="G270" s="50"/>
      <c r="H270" s="44"/>
      <c r="I270" s="50"/>
      <c r="J270" s="65">
        <f t="shared" si="47"/>
        <v>0</v>
      </c>
      <c r="K270" s="118"/>
      <c r="N270"/>
      <c r="O270"/>
      <c r="P270"/>
      <c r="Q270"/>
      <c r="R270"/>
    </row>
    <row r="271" spans="1:21" ht="14.1" customHeight="1" x14ac:dyDescent="0.25">
      <c r="A271" s="156" t="s">
        <v>285</v>
      </c>
      <c r="B271" s="190" t="s">
        <v>221</v>
      </c>
      <c r="C271" s="191">
        <v>3000</v>
      </c>
      <c r="D271" s="159"/>
      <c r="E271" s="159"/>
      <c r="F271" s="160">
        <v>3000</v>
      </c>
      <c r="G271" s="50"/>
      <c r="H271" s="44"/>
      <c r="I271" s="50"/>
      <c r="J271" s="65">
        <f t="shared" si="47"/>
        <v>0</v>
      </c>
      <c r="K271" s="118"/>
      <c r="N271"/>
      <c r="O271"/>
      <c r="P271" s="1"/>
      <c r="Q271"/>
      <c r="R271"/>
    </row>
    <row r="272" spans="1:21" ht="14.1" customHeight="1" x14ac:dyDescent="0.25">
      <c r="A272" s="156" t="s">
        <v>285</v>
      </c>
      <c r="B272" s="158" t="s">
        <v>222</v>
      </c>
      <c r="C272" s="159">
        <v>1000</v>
      </c>
      <c r="D272" s="159"/>
      <c r="E272" s="159"/>
      <c r="F272" s="160">
        <v>2000</v>
      </c>
      <c r="G272" s="50"/>
      <c r="H272" s="44"/>
      <c r="I272" s="50"/>
      <c r="J272" s="65">
        <f t="shared" si="47"/>
        <v>0</v>
      </c>
      <c r="K272" s="118"/>
      <c r="N272"/>
      <c r="O272"/>
      <c r="P272"/>
      <c r="Q272"/>
      <c r="R272"/>
    </row>
    <row r="273" spans="1:19" ht="14.1" customHeight="1" x14ac:dyDescent="0.25">
      <c r="A273" s="148" t="s">
        <v>223</v>
      </c>
      <c r="B273" s="145" t="s">
        <v>224</v>
      </c>
      <c r="C273" s="172" t="e">
        <f>+C274+C275</f>
        <v>#REF!</v>
      </c>
      <c r="D273" s="172" t="e">
        <f>+D274+D275</f>
        <v>#REF!</v>
      </c>
      <c r="E273" s="172" t="e">
        <f>+E274+E275</f>
        <v>#REF!</v>
      </c>
      <c r="F273" s="150">
        <f>+F274+F275</f>
        <v>66430</v>
      </c>
      <c r="G273" s="43" t="e">
        <f>+G274+G275</f>
        <v>#REF!</v>
      </c>
      <c r="H273" s="44"/>
      <c r="I273" s="43">
        <f>+I274+I275</f>
        <v>0</v>
      </c>
      <c r="J273" s="66" t="e">
        <f t="shared" si="47"/>
        <v>#REF!</v>
      </c>
      <c r="K273" s="55"/>
      <c r="M273" s="34"/>
      <c r="N273"/>
      <c r="O273"/>
      <c r="P273"/>
      <c r="Q273"/>
      <c r="R273"/>
    </row>
    <row r="274" spans="1:19" s="5" customFormat="1" ht="14.1" customHeight="1" x14ac:dyDescent="0.25">
      <c r="A274" s="156" t="s">
        <v>280</v>
      </c>
      <c r="B274" s="158" t="s">
        <v>40</v>
      </c>
      <c r="C274" s="127">
        <v>60900</v>
      </c>
      <c r="D274" s="127"/>
      <c r="E274" s="127"/>
      <c r="F274" s="160">
        <v>62900</v>
      </c>
      <c r="G274" s="50"/>
      <c r="H274" s="44"/>
      <c r="I274" s="50"/>
      <c r="J274" s="65">
        <f t="shared" si="47"/>
        <v>0</v>
      </c>
      <c r="K274" s="118"/>
      <c r="L274" s="67"/>
      <c r="M274" s="11"/>
      <c r="N274" s="35"/>
      <c r="O274" s="35"/>
      <c r="P274" s="35"/>
    </row>
    <row r="275" spans="1:19" s="5" customFormat="1" ht="14.1" customHeight="1" x14ac:dyDescent="0.25">
      <c r="A275" s="156" t="s">
        <v>281</v>
      </c>
      <c r="B275" s="158" t="s">
        <v>225</v>
      </c>
      <c r="C275" s="161" t="e">
        <f>+#REF!+#REF!+#REF!+#REF!+#REF!+#REF!+#REF!+#REF!+#REF!+#REF!</f>
        <v>#REF!</v>
      </c>
      <c r="D275" s="161" t="e">
        <f>+#REF!+#REF!+#REF!+#REF!+#REF!+#REF!+#REF!+#REF!+#REF!+#REF!</f>
        <v>#REF!</v>
      </c>
      <c r="E275" s="161" t="e">
        <f>+#REF!+#REF!+#REF!+#REF!+#REF!+#REF!+#REF!+#REF!+#REF!+#REF!</f>
        <v>#REF!</v>
      </c>
      <c r="F275" s="160">
        <v>3530</v>
      </c>
      <c r="G275" s="50" t="e">
        <f>SUM(#REF!)</f>
        <v>#REF!</v>
      </c>
      <c r="H275" s="44"/>
      <c r="I275" s="50"/>
      <c r="J275" s="65" t="e">
        <f t="shared" si="47"/>
        <v>#REF!</v>
      </c>
      <c r="K275" s="118"/>
      <c r="L275" s="67"/>
      <c r="M275" s="11"/>
      <c r="N275" s="35"/>
      <c r="O275" s="35"/>
      <c r="P275" s="35"/>
      <c r="Q275" s="35"/>
      <c r="R275" s="35"/>
    </row>
    <row r="276" spans="1:19" ht="14.1" customHeight="1" x14ac:dyDescent="0.25">
      <c r="A276" s="148" t="s">
        <v>226</v>
      </c>
      <c r="B276" s="145" t="s">
        <v>227</v>
      </c>
      <c r="C276" s="172" t="e">
        <f>+C277+#REF!</f>
        <v>#REF!</v>
      </c>
      <c r="D276" s="172">
        <f>SUM(D277:D277)</f>
        <v>0</v>
      </c>
      <c r="E276" s="172">
        <f>SUM(E277:E277)</f>
        <v>0</v>
      </c>
      <c r="F276" s="150">
        <f>+F277</f>
        <v>22500</v>
      </c>
      <c r="G276" s="43" t="e">
        <f>+G277+#REF!</f>
        <v>#REF!</v>
      </c>
      <c r="H276" s="44"/>
      <c r="I276" s="43" t="e">
        <f>+I277+#REF!</f>
        <v>#REF!</v>
      </c>
      <c r="J276" s="66" t="e">
        <f t="shared" ref="J276:J306" si="50">I276-G276</f>
        <v>#REF!</v>
      </c>
      <c r="K276" s="55"/>
      <c r="N276"/>
      <c r="O276"/>
      <c r="P276"/>
      <c r="Q276"/>
      <c r="R276"/>
      <c r="S276"/>
    </row>
    <row r="277" spans="1:19" s="5" customFormat="1" ht="14.1" customHeight="1" x14ac:dyDescent="0.25">
      <c r="A277" s="156" t="s">
        <v>280</v>
      </c>
      <c r="B277" s="158" t="s">
        <v>40</v>
      </c>
      <c r="C277" s="127">
        <v>61300</v>
      </c>
      <c r="D277" s="127"/>
      <c r="E277" s="127"/>
      <c r="F277" s="160">
        <v>22500</v>
      </c>
      <c r="G277" s="50"/>
      <c r="H277" s="44"/>
      <c r="I277" s="50"/>
      <c r="J277" s="65">
        <f t="shared" si="50"/>
        <v>0</v>
      </c>
      <c r="K277" s="118"/>
      <c r="L277" s="67"/>
      <c r="M277" s="11"/>
      <c r="N277" s="35"/>
      <c r="O277" s="35"/>
      <c r="P277" s="35"/>
      <c r="Q277" s="35"/>
      <c r="R277" s="35"/>
      <c r="S277" s="35"/>
    </row>
    <row r="278" spans="1:19" ht="14.1" customHeight="1" x14ac:dyDescent="0.25">
      <c r="A278" s="148" t="s">
        <v>228</v>
      </c>
      <c r="B278" s="145" t="s">
        <v>276</v>
      </c>
      <c r="C278" s="172">
        <f>+C279</f>
        <v>78000</v>
      </c>
      <c r="D278" s="172">
        <f>+D279</f>
        <v>0</v>
      </c>
      <c r="E278" s="172">
        <f>+E279</f>
        <v>0</v>
      </c>
      <c r="F278" s="150">
        <f>+F279</f>
        <v>78000</v>
      </c>
      <c r="G278" s="43">
        <f>+G279</f>
        <v>0</v>
      </c>
      <c r="H278" s="44">
        <f t="shared" ref="H278:H279" si="51">G278-F278</f>
        <v>-78000</v>
      </c>
      <c r="I278" s="43">
        <f>+I279</f>
        <v>0</v>
      </c>
      <c r="J278" s="66">
        <f t="shared" si="50"/>
        <v>0</v>
      </c>
      <c r="K278" s="55"/>
      <c r="N278"/>
      <c r="O278"/>
      <c r="P278"/>
      <c r="Q278"/>
      <c r="R278"/>
      <c r="S278"/>
    </row>
    <row r="279" spans="1:19" ht="14.1" customHeight="1" x14ac:dyDescent="0.25">
      <c r="A279" s="156" t="s">
        <v>281</v>
      </c>
      <c r="B279" s="158" t="s">
        <v>229</v>
      </c>
      <c r="C279" s="161">
        <v>78000</v>
      </c>
      <c r="D279" s="161"/>
      <c r="E279" s="161"/>
      <c r="F279" s="160">
        <v>78000</v>
      </c>
      <c r="G279" s="50"/>
      <c r="H279" s="44">
        <f t="shared" si="51"/>
        <v>-78000</v>
      </c>
      <c r="I279" s="50"/>
      <c r="J279" s="65">
        <f t="shared" si="50"/>
        <v>0</v>
      </c>
      <c r="K279" s="118"/>
      <c r="N279"/>
      <c r="O279"/>
      <c r="P279"/>
      <c r="Q279"/>
      <c r="R279"/>
      <c r="S279"/>
    </row>
    <row r="280" spans="1:19" ht="14.1" customHeight="1" x14ac:dyDescent="0.25">
      <c r="A280" s="148">
        <v>102001</v>
      </c>
      <c r="B280" s="145" t="s">
        <v>230</v>
      </c>
      <c r="C280" s="172" t="e">
        <f>+C281+C282</f>
        <v>#REF!</v>
      </c>
      <c r="D280" s="172" t="e">
        <f>+D281+D282</f>
        <v>#REF!</v>
      </c>
      <c r="E280" s="172" t="e">
        <f>+E281+E282</f>
        <v>#REF!</v>
      </c>
      <c r="F280" s="150">
        <f>+F281+F282</f>
        <v>259490</v>
      </c>
      <c r="G280" s="43" t="e">
        <f>+G281+G282</f>
        <v>#REF!</v>
      </c>
      <c r="H280" s="44"/>
      <c r="I280" s="43">
        <f>+I281+I282</f>
        <v>0</v>
      </c>
      <c r="J280" s="66" t="e">
        <f t="shared" si="50"/>
        <v>#REF!</v>
      </c>
      <c r="K280" s="55"/>
      <c r="L280" s="90"/>
      <c r="M280" s="32"/>
      <c r="N280"/>
      <c r="O280"/>
      <c r="P280"/>
      <c r="Q280"/>
    </row>
    <row r="281" spans="1:19" s="5" customFormat="1" ht="14.1" customHeight="1" x14ac:dyDescent="0.25">
      <c r="A281" s="156" t="s">
        <v>280</v>
      </c>
      <c r="B281" s="158" t="s">
        <v>321</v>
      </c>
      <c r="C281" s="127">
        <v>144800</v>
      </c>
      <c r="D281" s="127"/>
      <c r="E281" s="127"/>
      <c r="F281" s="160">
        <v>162700</v>
      </c>
      <c r="G281" s="50"/>
      <c r="H281" s="44"/>
      <c r="I281" s="50"/>
      <c r="J281" s="65">
        <f t="shared" si="50"/>
        <v>0</v>
      </c>
      <c r="K281" s="118"/>
      <c r="L281" s="67"/>
      <c r="M281" s="11"/>
      <c r="N281" s="35"/>
      <c r="O281" s="35"/>
      <c r="P281" s="35"/>
      <c r="Q281" s="35"/>
      <c r="R281" s="35"/>
      <c r="S281" s="35"/>
    </row>
    <row r="282" spans="1:19" s="5" customFormat="1" ht="14.1" customHeight="1" x14ac:dyDescent="0.25">
      <c r="A282" s="156" t="s">
        <v>281</v>
      </c>
      <c r="B282" s="158" t="s">
        <v>202</v>
      </c>
      <c r="C282" s="161" t="e">
        <f>SUM(#REF!)</f>
        <v>#REF!</v>
      </c>
      <c r="D282" s="161" t="e">
        <f>SUM(#REF!)</f>
        <v>#REF!</v>
      </c>
      <c r="E282" s="161" t="e">
        <f>SUM(#REF!)</f>
        <v>#REF!</v>
      </c>
      <c r="F282" s="160">
        <v>96790</v>
      </c>
      <c r="G282" s="50" t="e">
        <f>SUM(#REF!)</f>
        <v>#REF!</v>
      </c>
      <c r="H282" s="111"/>
      <c r="I282" s="50"/>
      <c r="J282" s="65"/>
      <c r="K282" s="118"/>
      <c r="L282" s="68"/>
      <c r="M282" s="13"/>
      <c r="N282" s="35"/>
      <c r="O282" s="35"/>
      <c r="P282" s="35"/>
      <c r="Q282" s="35"/>
      <c r="R282" s="35"/>
      <c r="S282" s="35"/>
    </row>
    <row r="283" spans="1:19" ht="14.1" customHeight="1" x14ac:dyDescent="0.25">
      <c r="A283" s="148" t="s">
        <v>231</v>
      </c>
      <c r="B283" s="145" t="s">
        <v>232</v>
      </c>
      <c r="C283" s="172" t="e">
        <f>+#REF!+C284+#REF!+#REF!</f>
        <v>#REF!</v>
      </c>
      <c r="D283" s="172" t="e">
        <f>+#REF!+D284+#REF!+#REF!</f>
        <v>#REF!</v>
      </c>
      <c r="E283" s="172" t="e">
        <f>+#REF!+E284+#REF!+#REF!</f>
        <v>#REF!</v>
      </c>
      <c r="F283" s="150">
        <f>+F284</f>
        <v>45000</v>
      </c>
      <c r="G283" s="43" t="e">
        <f>+G284+#REF!+#REF!</f>
        <v>#REF!</v>
      </c>
      <c r="H283" s="44"/>
      <c r="I283" s="43" t="e">
        <f>+I284+#REF!+#REF!</f>
        <v>#REF!</v>
      </c>
      <c r="J283" s="66" t="e">
        <f t="shared" si="50"/>
        <v>#REF!</v>
      </c>
      <c r="K283" s="55"/>
      <c r="L283" s="91"/>
      <c r="N283"/>
      <c r="O283"/>
      <c r="P283"/>
      <c r="Q283"/>
      <c r="R283"/>
      <c r="S283"/>
    </row>
    <row r="284" spans="1:19" ht="14.1" customHeight="1" x14ac:dyDescent="0.25">
      <c r="A284" s="156" t="s">
        <v>285</v>
      </c>
      <c r="B284" s="158" t="s">
        <v>322</v>
      </c>
      <c r="C284" s="161">
        <v>40000</v>
      </c>
      <c r="D284" s="161"/>
      <c r="E284" s="161"/>
      <c r="F284" s="160">
        <v>45000</v>
      </c>
      <c r="G284" s="50"/>
      <c r="H284" s="44"/>
      <c r="I284" s="50"/>
      <c r="J284" s="65">
        <f t="shared" si="50"/>
        <v>0</v>
      </c>
      <c r="K284" s="118"/>
      <c r="O284"/>
      <c r="P284"/>
      <c r="Q284"/>
      <c r="R284"/>
      <c r="S284"/>
    </row>
    <row r="285" spans="1:19" ht="14.1" customHeight="1" x14ac:dyDescent="0.25">
      <c r="A285" s="148" t="s">
        <v>233</v>
      </c>
      <c r="B285" s="145" t="s">
        <v>234</v>
      </c>
      <c r="C285" s="172">
        <v>28147</v>
      </c>
      <c r="D285" s="172"/>
      <c r="E285" s="172"/>
      <c r="F285" s="150">
        <f>+F286</f>
        <v>28147</v>
      </c>
      <c r="G285" s="43"/>
      <c r="H285" s="44"/>
      <c r="I285" s="43"/>
      <c r="J285" s="66">
        <f t="shared" si="50"/>
        <v>0</v>
      </c>
      <c r="K285" s="55"/>
      <c r="L285" s="89"/>
      <c r="M285" s="62"/>
      <c r="O285"/>
      <c r="P285"/>
      <c r="Q285"/>
      <c r="R285"/>
      <c r="S285"/>
    </row>
    <row r="286" spans="1:19" s="117" customFormat="1" ht="14.1" customHeight="1" x14ac:dyDescent="0.25">
      <c r="A286" s="156" t="s">
        <v>285</v>
      </c>
      <c r="B286" s="164" t="s">
        <v>194</v>
      </c>
      <c r="C286" s="162"/>
      <c r="D286" s="162"/>
      <c r="E286" s="162"/>
      <c r="F286" s="160">
        <v>28147</v>
      </c>
      <c r="G286" s="50"/>
      <c r="H286" s="44"/>
      <c r="I286" s="50"/>
      <c r="J286" s="65"/>
      <c r="K286" s="118"/>
      <c r="L286" s="87"/>
      <c r="M286" s="63"/>
      <c r="N286" s="45"/>
      <c r="O286" s="57"/>
      <c r="P286" s="57"/>
      <c r="Q286" s="57"/>
      <c r="R286" s="57"/>
      <c r="S286" s="57"/>
    </row>
    <row r="287" spans="1:19" ht="14.1" customHeight="1" x14ac:dyDescent="0.25">
      <c r="A287" s="148">
        <v>10400</v>
      </c>
      <c r="B287" s="145" t="s">
        <v>235</v>
      </c>
      <c r="C287" s="172">
        <f>+C288</f>
        <v>58794</v>
      </c>
      <c r="D287" s="172">
        <f>+D288</f>
        <v>0</v>
      </c>
      <c r="E287" s="172">
        <f>+E288</f>
        <v>0</v>
      </c>
      <c r="F287" s="150">
        <f>+F288</f>
        <v>58794</v>
      </c>
      <c r="G287" s="43">
        <f>+G288</f>
        <v>0</v>
      </c>
      <c r="H287" s="44"/>
      <c r="I287" s="43"/>
      <c r="J287" s="66">
        <f t="shared" si="50"/>
        <v>0</v>
      </c>
      <c r="K287" s="55"/>
      <c r="L287" s="89"/>
      <c r="M287" s="62"/>
      <c r="N287" s="45"/>
      <c r="O287"/>
      <c r="P287"/>
      <c r="Q287"/>
      <c r="R287"/>
      <c r="S287"/>
    </row>
    <row r="288" spans="1:19" s="3" customFormat="1" ht="14.1" customHeight="1" x14ac:dyDescent="0.25">
      <c r="A288" s="156" t="s">
        <v>281</v>
      </c>
      <c r="B288" s="158" t="s">
        <v>202</v>
      </c>
      <c r="C288" s="196">
        <v>58794</v>
      </c>
      <c r="D288" s="196"/>
      <c r="E288" s="196"/>
      <c r="F288" s="160">
        <v>58794</v>
      </c>
      <c r="G288" s="50"/>
      <c r="H288" s="44"/>
      <c r="I288" s="50"/>
      <c r="J288" s="65">
        <f t="shared" si="50"/>
        <v>0</v>
      </c>
      <c r="K288" s="118"/>
      <c r="L288" s="89"/>
      <c r="M288" s="62"/>
      <c r="N288" s="61"/>
      <c r="O288"/>
      <c r="P288"/>
      <c r="Q288"/>
      <c r="R288"/>
      <c r="S288"/>
    </row>
    <row r="289" spans="1:21" ht="14.1" customHeight="1" x14ac:dyDescent="0.25">
      <c r="A289" s="148" t="s">
        <v>236</v>
      </c>
      <c r="B289" s="145" t="s">
        <v>237</v>
      </c>
      <c r="C289" s="172">
        <f>+C290+C291+C292+C293+C294+C295+C296</f>
        <v>213610</v>
      </c>
      <c r="D289" s="172">
        <f t="shared" ref="D289:F289" si="52">+D290+D291+D292+D293+D294+D295+D296</f>
        <v>0</v>
      </c>
      <c r="E289" s="172">
        <f t="shared" si="52"/>
        <v>0</v>
      </c>
      <c r="F289" s="150">
        <f t="shared" si="52"/>
        <v>221610</v>
      </c>
      <c r="G289" s="43">
        <f>SUM(G290:G296)</f>
        <v>0</v>
      </c>
      <c r="H289" s="44"/>
      <c r="I289" s="43">
        <f>SUM(I290:I296)</f>
        <v>0</v>
      </c>
      <c r="J289" s="66">
        <f t="shared" si="50"/>
        <v>0</v>
      </c>
      <c r="K289" s="55"/>
      <c r="L289" s="78"/>
      <c r="M289" s="45"/>
      <c r="N289" s="45"/>
      <c r="O289"/>
      <c r="P289"/>
      <c r="Q289"/>
      <c r="R289"/>
      <c r="S289"/>
    </row>
    <row r="290" spans="1:21" ht="14.1" customHeight="1" x14ac:dyDescent="0.25">
      <c r="A290" s="156" t="s">
        <v>285</v>
      </c>
      <c r="B290" s="158" t="s">
        <v>323</v>
      </c>
      <c r="C290" s="161">
        <v>110000</v>
      </c>
      <c r="D290" s="161"/>
      <c r="E290" s="161"/>
      <c r="F290" s="160">
        <v>120000</v>
      </c>
      <c r="G290" s="50"/>
      <c r="H290" s="44"/>
      <c r="I290" s="50"/>
      <c r="J290" s="65">
        <f t="shared" si="50"/>
        <v>0</v>
      </c>
      <c r="K290" s="118"/>
      <c r="L290" s="78"/>
      <c r="M290" s="45"/>
      <c r="N290" s="45"/>
      <c r="O290"/>
      <c r="P290"/>
      <c r="Q290"/>
      <c r="R290"/>
      <c r="S290"/>
    </row>
    <row r="291" spans="1:21" ht="14.1" customHeight="1" x14ac:dyDescent="0.25">
      <c r="A291" s="156" t="s">
        <v>285</v>
      </c>
      <c r="B291" s="158" t="s">
        <v>324</v>
      </c>
      <c r="C291" s="161">
        <v>30000</v>
      </c>
      <c r="D291" s="161"/>
      <c r="E291" s="161"/>
      <c r="F291" s="160">
        <v>30000</v>
      </c>
      <c r="G291" s="50"/>
      <c r="H291" s="44"/>
      <c r="I291" s="50"/>
      <c r="J291" s="65">
        <f t="shared" si="50"/>
        <v>0</v>
      </c>
      <c r="K291" s="118"/>
      <c r="L291" s="78"/>
      <c r="M291" s="45"/>
      <c r="N291" s="45"/>
      <c r="O291"/>
      <c r="P291"/>
      <c r="Q291"/>
      <c r="R291"/>
      <c r="S291"/>
    </row>
    <row r="292" spans="1:21" ht="14.1" customHeight="1" x14ac:dyDescent="0.25">
      <c r="A292" s="156" t="s">
        <v>285</v>
      </c>
      <c r="B292" s="158" t="s">
        <v>325</v>
      </c>
      <c r="C292" s="161">
        <v>3000</v>
      </c>
      <c r="D292" s="161"/>
      <c r="E292" s="161"/>
      <c r="F292" s="160">
        <v>3000</v>
      </c>
      <c r="G292" s="50"/>
      <c r="H292" s="44"/>
      <c r="I292" s="50"/>
      <c r="J292" s="65">
        <f t="shared" si="50"/>
        <v>0</v>
      </c>
      <c r="K292" s="118"/>
      <c r="L292" s="78"/>
      <c r="M292" s="45"/>
      <c r="N292" s="45"/>
      <c r="O292"/>
      <c r="P292"/>
      <c r="Q292"/>
      <c r="R292"/>
      <c r="S292"/>
    </row>
    <row r="293" spans="1:21" ht="14.1" customHeight="1" x14ac:dyDescent="0.25">
      <c r="A293" s="156" t="s">
        <v>285</v>
      </c>
      <c r="B293" s="158" t="s">
        <v>326</v>
      </c>
      <c r="C293" s="161">
        <v>4500</v>
      </c>
      <c r="D293" s="161"/>
      <c r="E293" s="161"/>
      <c r="F293" s="160">
        <v>3000</v>
      </c>
      <c r="G293" s="50"/>
      <c r="H293" s="44"/>
      <c r="I293" s="50"/>
      <c r="J293" s="65">
        <f t="shared" si="50"/>
        <v>0</v>
      </c>
      <c r="K293" s="118"/>
      <c r="L293" s="78"/>
      <c r="M293" s="45"/>
      <c r="N293" s="45"/>
      <c r="O293"/>
      <c r="P293"/>
      <c r="Q293"/>
      <c r="R293"/>
      <c r="S293"/>
    </row>
    <row r="294" spans="1:21" ht="14.1" customHeight="1" x14ac:dyDescent="0.25">
      <c r="A294" s="156" t="s">
        <v>285</v>
      </c>
      <c r="B294" s="158" t="s">
        <v>327</v>
      </c>
      <c r="C294" s="161">
        <v>2500</v>
      </c>
      <c r="D294" s="161"/>
      <c r="E294" s="161"/>
      <c r="F294" s="160">
        <v>2000</v>
      </c>
      <c r="G294" s="50"/>
      <c r="H294" s="44"/>
      <c r="I294" s="50"/>
      <c r="J294" s="65">
        <f t="shared" si="50"/>
        <v>0</v>
      </c>
      <c r="K294" s="118"/>
      <c r="L294" s="78"/>
      <c r="M294" s="45"/>
      <c r="N294" s="45"/>
      <c r="O294"/>
      <c r="P294"/>
      <c r="Q294"/>
      <c r="R294"/>
      <c r="S294"/>
    </row>
    <row r="295" spans="1:21" ht="14.1" customHeight="1" x14ac:dyDescent="0.25">
      <c r="A295" s="156" t="s">
        <v>238</v>
      </c>
      <c r="B295" s="158" t="s">
        <v>239</v>
      </c>
      <c r="C295" s="161">
        <v>33610</v>
      </c>
      <c r="D295" s="161"/>
      <c r="E295" s="161"/>
      <c r="F295" s="160">
        <v>33610</v>
      </c>
      <c r="G295" s="50"/>
      <c r="H295" s="44"/>
      <c r="I295" s="50"/>
      <c r="J295" s="65">
        <f t="shared" si="50"/>
        <v>0</v>
      </c>
      <c r="K295" s="118"/>
      <c r="L295" s="78"/>
      <c r="M295" s="45"/>
      <c r="N295" s="45"/>
      <c r="O295"/>
      <c r="P295"/>
      <c r="Q295"/>
      <c r="R295"/>
      <c r="S295"/>
    </row>
    <row r="296" spans="1:21" ht="14.1" customHeight="1" x14ac:dyDescent="0.25">
      <c r="A296" s="156" t="s">
        <v>240</v>
      </c>
      <c r="B296" s="158" t="s">
        <v>241</v>
      </c>
      <c r="C296" s="161">
        <v>30000</v>
      </c>
      <c r="D296" s="161"/>
      <c r="E296" s="161"/>
      <c r="F296" s="160">
        <v>30000</v>
      </c>
      <c r="G296" s="50"/>
      <c r="H296" s="44"/>
      <c r="I296" s="50"/>
      <c r="J296" s="65">
        <f t="shared" si="50"/>
        <v>0</v>
      </c>
      <c r="K296" s="118"/>
      <c r="L296" s="78"/>
      <c r="M296" s="45"/>
      <c r="N296" s="45"/>
      <c r="O296"/>
      <c r="P296"/>
      <c r="Q296"/>
      <c r="R296"/>
      <c r="S296"/>
    </row>
    <row r="297" spans="1:21" ht="14.1" customHeight="1" x14ac:dyDescent="0.25">
      <c r="A297" s="148" t="s">
        <v>242</v>
      </c>
      <c r="B297" s="145" t="s">
        <v>243</v>
      </c>
      <c r="C297" s="172">
        <f>+C298+C299</f>
        <v>39846</v>
      </c>
      <c r="D297" s="172">
        <f>+D298+D299</f>
        <v>0</v>
      </c>
      <c r="E297" s="172">
        <f>+E298+E299</f>
        <v>0</v>
      </c>
      <c r="F297" s="150">
        <v>39846</v>
      </c>
      <c r="G297" s="43">
        <f>+G298+G299</f>
        <v>0</v>
      </c>
      <c r="H297" s="44"/>
      <c r="I297" s="43">
        <f>+I298+I299</f>
        <v>0</v>
      </c>
      <c r="J297" s="66">
        <f t="shared" si="50"/>
        <v>0</v>
      </c>
      <c r="K297" s="55"/>
      <c r="L297" s="87"/>
      <c r="M297" s="63"/>
      <c r="N297" s="45"/>
      <c r="Q297"/>
      <c r="R297"/>
      <c r="S297"/>
      <c r="T297"/>
      <c r="U297"/>
    </row>
    <row r="298" spans="1:21" ht="14.1" customHeight="1" x14ac:dyDescent="0.25">
      <c r="A298" s="156" t="s">
        <v>285</v>
      </c>
      <c r="B298" s="158" t="s">
        <v>328</v>
      </c>
      <c r="C298" s="161">
        <v>36846</v>
      </c>
      <c r="D298" s="161"/>
      <c r="E298" s="161"/>
      <c r="F298" s="160">
        <v>36846</v>
      </c>
      <c r="G298" s="50"/>
      <c r="H298" s="44"/>
      <c r="I298" s="50"/>
      <c r="J298" s="65">
        <f t="shared" si="50"/>
        <v>0</v>
      </c>
      <c r="K298" s="118"/>
      <c r="L298" s="87"/>
      <c r="M298" s="63"/>
      <c r="N298" s="64"/>
      <c r="Q298"/>
      <c r="R298"/>
      <c r="S298"/>
      <c r="T298"/>
      <c r="U298"/>
    </row>
    <row r="299" spans="1:21" ht="14.1" customHeight="1" x14ac:dyDescent="0.25">
      <c r="A299" s="156" t="s">
        <v>281</v>
      </c>
      <c r="B299" s="158" t="s">
        <v>329</v>
      </c>
      <c r="C299" s="161">
        <v>3000</v>
      </c>
      <c r="D299" s="161"/>
      <c r="E299" s="161"/>
      <c r="F299" s="160">
        <v>3000</v>
      </c>
      <c r="G299" s="50"/>
      <c r="H299" s="44"/>
      <c r="I299" s="50"/>
      <c r="J299" s="65">
        <f t="shared" si="50"/>
        <v>0</v>
      </c>
      <c r="K299" s="118"/>
      <c r="Q299"/>
      <c r="R299"/>
      <c r="S299"/>
    </row>
    <row r="300" spans="1:21" ht="14.1" customHeight="1" x14ac:dyDescent="0.25">
      <c r="A300" s="148" t="s">
        <v>244</v>
      </c>
      <c r="B300" s="145" t="s">
        <v>245</v>
      </c>
      <c r="C300" s="172">
        <f>+C301+C304+C305+C306</f>
        <v>241250</v>
      </c>
      <c r="D300" s="172">
        <f>+D301+D304+D305+D306</f>
        <v>0</v>
      </c>
      <c r="E300" s="172">
        <f>+E301+E304+E305+E306</f>
        <v>0</v>
      </c>
      <c r="F300" s="150">
        <f>+F301+F304+F305+F306</f>
        <v>284480</v>
      </c>
      <c r="G300" s="43"/>
      <c r="H300" s="44"/>
      <c r="I300" s="43"/>
      <c r="J300" s="66"/>
      <c r="K300" s="55"/>
      <c r="N300" s="22"/>
      <c r="Q300"/>
      <c r="R300"/>
      <c r="S300"/>
      <c r="T300"/>
      <c r="U300"/>
    </row>
    <row r="301" spans="1:21" s="2" customFormat="1" ht="14.1" customHeight="1" x14ac:dyDescent="0.25">
      <c r="A301" s="156"/>
      <c r="B301" s="158" t="s">
        <v>246</v>
      </c>
      <c r="C301" s="161">
        <f>+C302+C303</f>
        <v>193250</v>
      </c>
      <c r="D301" s="161">
        <f>+D302+D303</f>
        <v>0</v>
      </c>
      <c r="E301" s="161">
        <f>+E302+E303</f>
        <v>0</v>
      </c>
      <c r="F301" s="150">
        <f>+F302+F303</f>
        <v>231480</v>
      </c>
      <c r="G301" s="43">
        <f>+G302+G303</f>
        <v>0</v>
      </c>
      <c r="H301" s="44"/>
      <c r="I301" s="43">
        <f>+I302+I303</f>
        <v>0</v>
      </c>
      <c r="J301" s="65">
        <f t="shared" si="50"/>
        <v>0</v>
      </c>
      <c r="K301" s="55"/>
      <c r="L301" s="67"/>
      <c r="M301" s="12"/>
      <c r="N301" s="12"/>
      <c r="O301" s="12"/>
      <c r="P301" s="19"/>
      <c r="Q301"/>
      <c r="R301"/>
      <c r="S301"/>
      <c r="T301"/>
      <c r="U301"/>
    </row>
    <row r="302" spans="1:21" ht="14.1" customHeight="1" x14ac:dyDescent="0.25">
      <c r="A302" s="156" t="s">
        <v>280</v>
      </c>
      <c r="B302" s="158" t="s">
        <v>40</v>
      </c>
      <c r="C302" s="127">
        <v>168250</v>
      </c>
      <c r="D302" s="127"/>
      <c r="E302" s="127"/>
      <c r="F302" s="160">
        <v>206480</v>
      </c>
      <c r="G302" s="50"/>
      <c r="H302" s="44"/>
      <c r="I302" s="50"/>
      <c r="J302" s="65">
        <f t="shared" si="50"/>
        <v>0</v>
      </c>
      <c r="K302" s="118"/>
      <c r="Q302"/>
      <c r="R302"/>
      <c r="S302"/>
      <c r="T302"/>
      <c r="U302"/>
    </row>
    <row r="303" spans="1:21" ht="14.1" customHeight="1" x14ac:dyDescent="0.25">
      <c r="A303" s="156" t="s">
        <v>281</v>
      </c>
      <c r="B303" s="158" t="s">
        <v>42</v>
      </c>
      <c r="C303" s="161">
        <v>25000</v>
      </c>
      <c r="D303" s="161"/>
      <c r="E303" s="161"/>
      <c r="F303" s="160">
        <v>25000</v>
      </c>
      <c r="G303" s="50"/>
      <c r="H303" s="44"/>
      <c r="I303" s="50"/>
      <c r="J303" s="65">
        <f t="shared" si="50"/>
        <v>0</v>
      </c>
      <c r="K303" s="118"/>
      <c r="Q303"/>
      <c r="R303"/>
      <c r="S303"/>
      <c r="T303"/>
      <c r="U303"/>
    </row>
    <row r="304" spans="1:21" ht="14.1" customHeight="1" x14ac:dyDescent="0.25">
      <c r="A304" s="156" t="s">
        <v>247</v>
      </c>
      <c r="B304" s="158" t="s">
        <v>248</v>
      </c>
      <c r="C304" s="161">
        <v>18000</v>
      </c>
      <c r="D304" s="161"/>
      <c r="E304" s="161"/>
      <c r="F304" s="160">
        <v>18000</v>
      </c>
      <c r="G304" s="50"/>
      <c r="H304" s="44"/>
      <c r="I304" s="50"/>
      <c r="J304" s="65">
        <f t="shared" si="50"/>
        <v>0</v>
      </c>
      <c r="K304" s="118"/>
      <c r="Q304"/>
      <c r="R304"/>
      <c r="S304"/>
      <c r="T304"/>
      <c r="U304"/>
    </row>
    <row r="305" spans="1:21" ht="14.1" customHeight="1" x14ac:dyDescent="0.25">
      <c r="A305" s="156" t="s">
        <v>249</v>
      </c>
      <c r="B305" s="158" t="s">
        <v>250</v>
      </c>
      <c r="C305" s="161">
        <v>10000</v>
      </c>
      <c r="D305" s="161"/>
      <c r="E305" s="161"/>
      <c r="F305" s="160">
        <v>15000</v>
      </c>
      <c r="G305" s="50"/>
      <c r="H305" s="44"/>
      <c r="I305" s="50"/>
      <c r="J305" s="65">
        <f t="shared" si="50"/>
        <v>0</v>
      </c>
      <c r="K305" s="118"/>
      <c r="Q305"/>
      <c r="R305"/>
      <c r="S305"/>
    </row>
    <row r="306" spans="1:21" ht="14.1" customHeight="1" x14ac:dyDescent="0.25">
      <c r="A306" s="156">
        <v>109004</v>
      </c>
      <c r="B306" s="158" t="s">
        <v>287</v>
      </c>
      <c r="C306" s="161">
        <v>20000</v>
      </c>
      <c r="D306" s="161"/>
      <c r="E306" s="161"/>
      <c r="F306" s="160">
        <v>20000</v>
      </c>
      <c r="G306" s="50"/>
      <c r="H306" s="44"/>
      <c r="I306" s="50"/>
      <c r="J306" s="65">
        <f t="shared" si="50"/>
        <v>0</v>
      </c>
      <c r="K306" s="118"/>
      <c r="Q306"/>
      <c r="R306"/>
      <c r="S306"/>
      <c r="T306"/>
      <c r="U306"/>
    </row>
    <row r="307" spans="1:21" s="2" customFormat="1" ht="14.1" customHeight="1" x14ac:dyDescent="0.25">
      <c r="A307" s="148" t="s">
        <v>31</v>
      </c>
      <c r="B307" s="145" t="s">
        <v>251</v>
      </c>
      <c r="C307" s="146" t="e">
        <f>+C20+C32+C35+C38+C57+C63+C76+C78+C168+C266</f>
        <v>#REF!</v>
      </c>
      <c r="D307" s="153" t="e">
        <f>+D20+D32+D35+D38+D57+D63+D76+D78+D168+D266</f>
        <v>#REF!</v>
      </c>
      <c r="E307" s="153" t="e">
        <f>+E20+E32+E35+E38+E57+E63+E76+E78+E168+E266</f>
        <v>#REF!</v>
      </c>
      <c r="F307" s="150">
        <f>+F20+F32+F35+F38+F57+F63+F76+F78+F168+F266</f>
        <v>17348168</v>
      </c>
      <c r="G307" s="43" t="e">
        <f>+G20+G32+G35+G38+G57+G63+G76+G78+G168+G266</f>
        <v>#REF!</v>
      </c>
      <c r="H307" s="44"/>
      <c r="I307" s="43"/>
      <c r="J307" s="65"/>
      <c r="K307" s="55"/>
      <c r="L307" s="70"/>
      <c r="M307" s="20"/>
      <c r="N307" s="12"/>
      <c r="O307" s="12"/>
      <c r="P307" s="19"/>
      <c r="Q307"/>
      <c r="R307"/>
      <c r="S307"/>
      <c r="T307"/>
      <c r="U307"/>
    </row>
    <row r="308" spans="1:21" s="2" customFormat="1" ht="14.1" customHeight="1" x14ac:dyDescent="0.25">
      <c r="A308" s="148"/>
      <c r="B308" s="145" t="s">
        <v>252</v>
      </c>
      <c r="C308" s="149" t="e">
        <f>+C14-C307</f>
        <v>#REF!</v>
      </c>
      <c r="D308" s="271" t="e">
        <f>+D14-D307</f>
        <v>#REF!</v>
      </c>
      <c r="E308" s="271" t="e">
        <f>+E14-E307</f>
        <v>#REF!</v>
      </c>
      <c r="F308" s="150">
        <f>+F14-F307</f>
        <v>1579112</v>
      </c>
      <c r="G308" s="107" t="e">
        <f>+G14-G307</f>
        <v>#REF!</v>
      </c>
      <c r="H308" s="95"/>
      <c r="I308" s="107" t="e">
        <f>+I14-I307</f>
        <v>#REF!</v>
      </c>
      <c r="J308" s="105"/>
      <c r="K308" s="55"/>
      <c r="L308" s="70"/>
      <c r="M308" s="20"/>
      <c r="N308" s="12"/>
      <c r="O308" s="20"/>
      <c r="P308" s="19"/>
      <c r="Q308"/>
      <c r="R308"/>
      <c r="S308"/>
      <c r="T308"/>
      <c r="U308"/>
    </row>
    <row r="309" spans="1:21" s="270" customFormat="1" ht="14.1" customHeight="1" x14ac:dyDescent="0.25">
      <c r="A309" s="245"/>
      <c r="B309" s="266"/>
      <c r="C309" s="267">
        <v>1808203</v>
      </c>
      <c r="D309" s="267"/>
      <c r="E309" s="267"/>
      <c r="F309" s="186"/>
      <c r="G309" s="55"/>
      <c r="H309" s="55"/>
      <c r="I309" s="55"/>
      <c r="J309" s="55"/>
      <c r="K309" s="55"/>
      <c r="L309" s="67"/>
      <c r="M309" s="268"/>
      <c r="N309" s="268"/>
      <c r="O309" s="268"/>
      <c r="P309" s="269"/>
      <c r="Q309" s="75"/>
      <c r="R309" s="75"/>
      <c r="S309" s="75"/>
      <c r="T309" s="75"/>
      <c r="U309" s="75"/>
    </row>
    <row r="310" spans="1:21" ht="14.1" customHeight="1" x14ac:dyDescent="0.25">
      <c r="A310" s="129" t="s">
        <v>253</v>
      </c>
      <c r="B310" s="197" t="s">
        <v>254</v>
      </c>
      <c r="C310" s="198"/>
      <c r="D310" s="198"/>
      <c r="E310" s="198"/>
      <c r="F310" s="128"/>
      <c r="G310" s="59"/>
      <c r="H310" s="59"/>
      <c r="K310" s="118"/>
      <c r="Q310"/>
      <c r="R310"/>
      <c r="S310"/>
      <c r="T310"/>
      <c r="U310"/>
    </row>
    <row r="311" spans="1:21" ht="14.1" customHeight="1" x14ac:dyDescent="0.25">
      <c r="A311" s="148">
        <v>3502</v>
      </c>
      <c r="B311" s="145" t="s">
        <v>255</v>
      </c>
      <c r="C311" s="172" t="e">
        <f>SUM(#REF!)</f>
        <v>#REF!</v>
      </c>
      <c r="D311" s="172" t="e">
        <f>SUM(#REF!)</f>
        <v>#REF!</v>
      </c>
      <c r="E311" s="172" t="e">
        <f>SUM(#REF!)</f>
        <v>#REF!</v>
      </c>
      <c r="F311" s="150">
        <v>2343000</v>
      </c>
      <c r="G311" s="93" t="e">
        <f>+#REF!+#REF!+#REF!+#REF!+#REF!</f>
        <v>#REF!</v>
      </c>
      <c r="H311" s="44"/>
      <c r="I311" s="93" t="e">
        <f>+#REF!+#REF!+#REF!+#REF!+#REF!</f>
        <v>#REF!</v>
      </c>
      <c r="J311" s="65" t="e">
        <f t="shared" ref="J311:J318" si="53">I311-G311</f>
        <v>#REF!</v>
      </c>
      <c r="K311" s="55"/>
      <c r="M311" s="22"/>
      <c r="Q311"/>
      <c r="R311"/>
      <c r="S311"/>
      <c r="T311"/>
      <c r="U311"/>
    </row>
    <row r="312" spans="1:21" ht="14.1" customHeight="1" x14ac:dyDescent="0.25">
      <c r="A312" s="148">
        <v>4502</v>
      </c>
      <c r="B312" s="145" t="s">
        <v>256</v>
      </c>
      <c r="C312" s="172" t="e">
        <f>SUM(#REF!)</f>
        <v>#REF!</v>
      </c>
      <c r="D312" s="172" t="e">
        <f>SUM(#REF!)</f>
        <v>#REF!</v>
      </c>
      <c r="E312" s="172" t="e">
        <f>SUM(#REF!)</f>
        <v>#REF!</v>
      </c>
      <c r="F312" s="150">
        <v>-341000</v>
      </c>
      <c r="G312" s="93" t="e">
        <f>+#REF!+#REF!+#REF!</f>
        <v>#REF!</v>
      </c>
      <c r="H312" s="44" t="e">
        <f t="shared" ref="H312:H315" si="54">G312-F312</f>
        <v>#REF!</v>
      </c>
      <c r="I312" s="93" t="e">
        <f>+#REF!+#REF!+#REF!</f>
        <v>#REF!</v>
      </c>
      <c r="J312" s="65" t="e">
        <f t="shared" si="53"/>
        <v>#REF!</v>
      </c>
      <c r="K312" s="55"/>
      <c r="Q312"/>
      <c r="R312"/>
      <c r="S312"/>
      <c r="T312"/>
      <c r="U312"/>
    </row>
    <row r="313" spans="1:21" ht="14.1" customHeight="1" x14ac:dyDescent="0.25">
      <c r="A313" s="148">
        <v>381</v>
      </c>
      <c r="B313" s="145" t="s">
        <v>257</v>
      </c>
      <c r="C313" s="172" t="e">
        <f>+#REF!</f>
        <v>#REF!</v>
      </c>
      <c r="D313" s="172" t="e">
        <f>+#REF!</f>
        <v>#REF!</v>
      </c>
      <c r="E313" s="172" t="e">
        <f>+#REF!</f>
        <v>#REF!</v>
      </c>
      <c r="F313" s="150">
        <v>100000</v>
      </c>
      <c r="G313" s="93" t="e">
        <f>+#REF!</f>
        <v>#REF!</v>
      </c>
      <c r="H313" s="44" t="e">
        <f t="shared" si="54"/>
        <v>#REF!</v>
      </c>
      <c r="I313" s="93">
        <v>0</v>
      </c>
      <c r="J313" s="65" t="e">
        <f t="shared" si="53"/>
        <v>#REF!</v>
      </c>
      <c r="K313" s="55"/>
      <c r="M313" s="14"/>
      <c r="N313" s="14"/>
      <c r="Q313"/>
      <c r="R313"/>
      <c r="S313"/>
      <c r="T313"/>
      <c r="U313"/>
    </row>
    <row r="314" spans="1:21" ht="14.1" customHeight="1" x14ac:dyDescent="0.25">
      <c r="A314" s="148" t="s">
        <v>279</v>
      </c>
      <c r="B314" s="145" t="s">
        <v>258</v>
      </c>
      <c r="C314" s="172" t="e">
        <f>SUM(#REF!)</f>
        <v>#REF!</v>
      </c>
      <c r="D314" s="172" t="e">
        <f>SUM(#REF!)</f>
        <v>#REF!</v>
      </c>
      <c r="E314" s="172" t="e">
        <f>SUM(#REF!)</f>
        <v>#REF!</v>
      </c>
      <c r="F314" s="150">
        <v>-12463000</v>
      </c>
      <c r="G314" s="93" t="e">
        <f>SUM(#REF!)</f>
        <v>#REF!</v>
      </c>
      <c r="H314" s="44"/>
      <c r="I314" s="93" t="e">
        <f>SUM(#REF!)</f>
        <v>#REF!</v>
      </c>
      <c r="J314" s="65" t="e">
        <f t="shared" si="53"/>
        <v>#REF!</v>
      </c>
      <c r="K314" s="55"/>
      <c r="M314" s="33"/>
      <c r="N314" s="33"/>
      <c r="O314" s="22"/>
      <c r="Q314"/>
      <c r="R314"/>
      <c r="S314"/>
      <c r="T314"/>
      <c r="U314"/>
    </row>
    <row r="315" spans="1:21" s="2" customFormat="1" ht="14.1" customHeight="1" x14ac:dyDescent="0.25">
      <c r="A315" s="143" t="s">
        <v>289</v>
      </c>
      <c r="B315" s="145" t="s">
        <v>259</v>
      </c>
      <c r="C315" s="174">
        <v>0</v>
      </c>
      <c r="D315" s="174">
        <v>0</v>
      </c>
      <c r="E315" s="174"/>
      <c r="F315" s="150">
        <v>0</v>
      </c>
      <c r="G315" s="43"/>
      <c r="H315" s="112">
        <f t="shared" si="54"/>
        <v>0</v>
      </c>
      <c r="I315" s="43"/>
      <c r="J315" s="65">
        <f t="shared" si="53"/>
        <v>0</v>
      </c>
      <c r="K315" s="55"/>
      <c r="L315" s="67"/>
      <c r="M315" s="12"/>
      <c r="N315" s="32"/>
      <c r="O315" s="12"/>
      <c r="P315" s="19"/>
      <c r="Q315" s="12"/>
    </row>
    <row r="316" spans="1:21" ht="14.1" customHeight="1" x14ac:dyDescent="0.25">
      <c r="A316" s="148" t="s">
        <v>288</v>
      </c>
      <c r="B316" s="144" t="s">
        <v>260</v>
      </c>
      <c r="C316" s="173">
        <v>-23466</v>
      </c>
      <c r="D316" s="173"/>
      <c r="E316" s="173"/>
      <c r="F316" s="150">
        <v>-16583</v>
      </c>
      <c r="G316" s="43"/>
      <c r="H316" s="44"/>
      <c r="I316" s="43"/>
      <c r="J316" s="65">
        <f t="shared" si="53"/>
        <v>0</v>
      </c>
      <c r="K316" s="55"/>
    </row>
    <row r="317" spans="1:21" ht="14.1" customHeight="1" x14ac:dyDescent="0.25">
      <c r="A317" s="148" t="s">
        <v>253</v>
      </c>
      <c r="B317" s="199" t="s">
        <v>261</v>
      </c>
      <c r="C317" s="200" t="e">
        <f>+C311+C312+C313+C314</f>
        <v>#REF!</v>
      </c>
      <c r="D317" s="200"/>
      <c r="E317" s="200"/>
      <c r="F317" s="170">
        <f>+F311+F312+F313+F314+F315+F316</f>
        <v>-10377583</v>
      </c>
      <c r="G317" s="94" t="e">
        <f>+G311+#REF!+G312+G313+G314+G315+G316</f>
        <v>#REF!</v>
      </c>
      <c r="H317" s="103"/>
      <c r="I317" s="94" t="e">
        <f>+I311+#REF!+I312+I313+I314+I315+I316</f>
        <v>#REF!</v>
      </c>
      <c r="J317" s="65" t="e">
        <f t="shared" si="53"/>
        <v>#REF!</v>
      </c>
      <c r="K317" s="119"/>
      <c r="L317" s="70"/>
      <c r="M317" s="22"/>
    </row>
    <row r="318" spans="1:21" ht="14.1" customHeight="1" x14ac:dyDescent="0.25">
      <c r="A318" s="148"/>
      <c r="B318" s="145" t="s">
        <v>262</v>
      </c>
      <c r="C318" s="169" t="e">
        <f>+C308+C317+C316</f>
        <v>#REF!</v>
      </c>
      <c r="D318" s="169"/>
      <c r="E318" s="169"/>
      <c r="F318" s="170">
        <f>+F308+F317+F316</f>
        <v>-8815054</v>
      </c>
      <c r="G318" s="94" t="e">
        <f>+G308+G317</f>
        <v>#REF!</v>
      </c>
      <c r="H318" s="103"/>
      <c r="I318" s="94"/>
      <c r="J318" s="65" t="e">
        <f t="shared" si="53"/>
        <v>#REF!</v>
      </c>
      <c r="K318" s="119"/>
      <c r="L318" s="70"/>
    </row>
    <row r="319" spans="1:21" ht="14.1" customHeight="1" x14ac:dyDescent="0.25">
      <c r="A319" s="201"/>
      <c r="B319" s="202"/>
      <c r="C319" s="203"/>
      <c r="D319" s="203"/>
      <c r="E319" s="203"/>
      <c r="J319" s="65"/>
    </row>
    <row r="320" spans="1:21" ht="14.1" customHeight="1" x14ac:dyDescent="0.25">
      <c r="A320" s="129" t="s">
        <v>263</v>
      </c>
      <c r="B320" s="197" t="s">
        <v>264</v>
      </c>
      <c r="C320" s="205"/>
      <c r="D320" s="205"/>
      <c r="E320" s="205"/>
      <c r="F320" s="128"/>
      <c r="G320" s="59"/>
      <c r="H320" s="59"/>
      <c r="J320" s="65"/>
      <c r="K320" s="118"/>
    </row>
    <row r="321" spans="1:17" ht="14.1" customHeight="1" x14ac:dyDescent="0.25">
      <c r="A321" s="206" t="s">
        <v>265</v>
      </c>
      <c r="B321" s="158" t="s">
        <v>266</v>
      </c>
      <c r="C321" s="207">
        <v>1008321</v>
      </c>
      <c r="D321" s="207">
        <v>0</v>
      </c>
      <c r="E321" s="207">
        <v>0</v>
      </c>
      <c r="F321" s="160">
        <v>9300000</v>
      </c>
      <c r="G321" s="44"/>
      <c r="H321" s="44"/>
      <c r="I321" s="44"/>
      <c r="J321" s="65">
        <f>I321-G321</f>
        <v>0</v>
      </c>
      <c r="K321" s="118"/>
      <c r="L321" s="70"/>
    </row>
    <row r="322" spans="1:17" ht="14.1" customHeight="1" x14ac:dyDescent="0.25">
      <c r="A322" s="206" t="s">
        <v>267</v>
      </c>
      <c r="B322" s="158" t="s">
        <v>268</v>
      </c>
      <c r="C322" s="207">
        <v>-958029</v>
      </c>
      <c r="D322" s="207"/>
      <c r="E322" s="207"/>
      <c r="F322" s="160">
        <v>-754194</v>
      </c>
      <c r="G322" s="50"/>
      <c r="H322" s="44"/>
      <c r="I322" s="44"/>
      <c r="J322" s="65">
        <f>I322-G322</f>
        <v>0</v>
      </c>
      <c r="K322" s="118"/>
      <c r="L322" s="70"/>
      <c r="M322" s="22"/>
    </row>
    <row r="323" spans="1:17" ht="14.1" customHeight="1" x14ac:dyDescent="0.25">
      <c r="A323" s="148" t="s">
        <v>263</v>
      </c>
      <c r="B323" s="199" t="s">
        <v>269</v>
      </c>
      <c r="C323" s="200">
        <f>SUM(C321:C322)</f>
        <v>50292</v>
      </c>
      <c r="D323" s="200"/>
      <c r="E323" s="200">
        <f>+E322</f>
        <v>0</v>
      </c>
      <c r="F323" s="170">
        <f>+F322+F321</f>
        <v>8545806</v>
      </c>
      <c r="G323" s="94">
        <f>+G322+G321</f>
        <v>0</v>
      </c>
      <c r="H323" s="94">
        <f t="shared" ref="H323:I323" si="55">+H322+H321</f>
        <v>0</v>
      </c>
      <c r="I323" s="94">
        <f t="shared" si="55"/>
        <v>0</v>
      </c>
      <c r="J323" s="65">
        <f>I323-G323</f>
        <v>0</v>
      </c>
      <c r="K323" s="119"/>
      <c r="L323" s="70"/>
    </row>
    <row r="324" spans="1:17" ht="14.1" customHeight="1" thickBot="1" x14ac:dyDescent="0.3">
      <c r="A324" s="208" t="s">
        <v>270</v>
      </c>
      <c r="B324" s="209" t="s">
        <v>271</v>
      </c>
      <c r="C324" s="210" t="e">
        <f>+C318+C323</f>
        <v>#REF!</v>
      </c>
      <c r="D324" s="210">
        <f t="shared" ref="D324:E324" si="56">+D318+D323</f>
        <v>0</v>
      </c>
      <c r="E324" s="210">
        <f t="shared" si="56"/>
        <v>0</v>
      </c>
      <c r="F324" s="242">
        <f>+F318+F323</f>
        <v>-269248</v>
      </c>
      <c r="G324" s="59"/>
      <c r="H324" s="59"/>
      <c r="J324" s="65">
        <f>I324-G324</f>
        <v>0</v>
      </c>
      <c r="K324" s="119"/>
      <c r="L324" s="70"/>
    </row>
    <row r="325" spans="1:17" ht="14.1" customHeight="1" thickTop="1" x14ac:dyDescent="0.3">
      <c r="A325" s="211"/>
      <c r="B325" s="187" t="s">
        <v>272</v>
      </c>
      <c r="C325" s="212" t="e">
        <f>+C318+C323</f>
        <v>#REF!</v>
      </c>
      <c r="D325" s="212">
        <f t="shared" ref="D325:F325" si="57">+D318+D323</f>
        <v>0</v>
      </c>
      <c r="E325" s="212">
        <f t="shared" si="57"/>
        <v>0</v>
      </c>
      <c r="F325" s="142">
        <f t="shared" si="57"/>
        <v>-269248</v>
      </c>
      <c r="G325" s="114" t="e">
        <f>+G318+G323+G324</f>
        <v>#REF!</v>
      </c>
      <c r="H325" s="114">
        <f t="shared" ref="H325:I325" si="58">+H318+H323+H324</f>
        <v>0</v>
      </c>
      <c r="I325" s="114">
        <f t="shared" si="58"/>
        <v>0</v>
      </c>
      <c r="J325" s="65" t="e">
        <f>I325-G325</f>
        <v>#REF!</v>
      </c>
      <c r="K325" s="55"/>
      <c r="L325" s="70"/>
    </row>
    <row r="326" spans="1:17" ht="14.1" customHeight="1" x14ac:dyDescent="0.25">
      <c r="A326" s="213"/>
      <c r="B326" s="214"/>
      <c r="C326" s="215">
        <v>901239</v>
      </c>
      <c r="D326" s="215"/>
      <c r="E326" s="215"/>
    </row>
    <row r="327" spans="1:17" ht="14.1" customHeight="1" x14ac:dyDescent="0.25">
      <c r="C327" s="217" t="e">
        <f>+C318+C323</f>
        <v>#REF!</v>
      </c>
      <c r="F327" s="204" t="s">
        <v>158</v>
      </c>
      <c r="L327" s="70"/>
    </row>
    <row r="333" spans="1:17" s="4" customFormat="1" ht="14.1" customHeight="1" x14ac:dyDescent="0.25">
      <c r="A333" s="201"/>
      <c r="B333" s="218"/>
      <c r="C333" s="219"/>
      <c r="D333" s="219"/>
      <c r="E333" s="219"/>
      <c r="F333" s="220"/>
      <c r="G333" s="115"/>
      <c r="H333" s="115"/>
      <c r="I333" s="60"/>
      <c r="J333" s="60"/>
      <c r="K333" s="123"/>
      <c r="L333" s="80"/>
      <c r="M333" s="12"/>
      <c r="N333" s="12"/>
      <c r="O333" s="12"/>
      <c r="P333" s="19"/>
      <c r="Q333" s="12"/>
    </row>
    <row r="350" spans="14:14" ht="14.1" customHeight="1" x14ac:dyDescent="0.25">
      <c r="N350" s="12"/>
    </row>
  </sheetData>
  <phoneticPr fontId="41" type="noConversion"/>
  <pageMargins left="0.7" right="0.7" top="0.75" bottom="0.75" header="0.3" footer="0.3"/>
  <pageSetup paperSize="9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Maire</dc:creator>
  <cp:keywords/>
  <dc:description/>
  <cp:lastModifiedBy>Estrit Aasma</cp:lastModifiedBy>
  <cp:revision/>
  <dcterms:created xsi:type="dcterms:W3CDTF">2011-12-15T08:12:24Z</dcterms:created>
  <dcterms:modified xsi:type="dcterms:W3CDTF">2021-03-30T07:08:07Z</dcterms:modified>
  <cp:category/>
  <cp:contentStatus/>
</cp:coreProperties>
</file>