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tartuvald-my.sharepoint.com/personal/elle_kaljurand_tartuvald_ee/Documents/Töölaud/Volikogus kinnitatud/2024 aasta/"/>
    </mc:Choice>
  </mc:AlternateContent>
  <xr:revisionPtr revIDLastSave="569" documentId="8_{D3621EAC-CA4E-40DE-8DE5-629BF68E5C88}" xr6:coauthVersionLast="47" xr6:coauthVersionMax="47" xr10:uidLastSave="{F7939221-A844-4DA0-8C10-5D3F98EBF629}"/>
  <bookViews>
    <workbookView xWindow="-110" yWindow="-110" windowWidth="19420" windowHeight="10420" tabRatio="572" xr2:uid="{00000000-000D-0000-FFFF-FFFF00000000}"/>
  </bookViews>
  <sheets>
    <sheet name="2022-2024EA" sheetId="8" r:id="rId1"/>
    <sheet name="parandusettepanekud " sheetId="11" r:id="rId2"/>
    <sheet name="haridus" sheetId="9" r:id="rId3"/>
    <sheet name="tasandus+toetusf" sheetId="10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8" l="1"/>
  <c r="F109" i="8"/>
  <c r="F1786" i="8" l="1"/>
  <c r="AA4" i="10"/>
  <c r="E1328" i="8"/>
  <c r="E1336" i="8"/>
  <c r="E1032" i="8" l="1"/>
  <c r="O44" i="9" l="1"/>
  <c r="D44" i="9"/>
  <c r="D43" i="9"/>
  <c r="D42" i="9"/>
  <c r="O41" i="9"/>
  <c r="D41" i="9"/>
  <c r="Q40" i="9"/>
  <c r="O40" i="9"/>
  <c r="D40" i="9"/>
  <c r="Q39" i="9"/>
  <c r="N39" i="9"/>
  <c r="G39" i="9"/>
  <c r="H39" i="9" s="1"/>
  <c r="D39" i="9"/>
  <c r="Q38" i="9"/>
  <c r="D38" i="9"/>
  <c r="Q37" i="9"/>
  <c r="O37" i="9"/>
  <c r="D37" i="9"/>
  <c r="Q36" i="9"/>
  <c r="O36" i="9"/>
  <c r="D36" i="9"/>
  <c r="Q35" i="9"/>
  <c r="N35" i="9"/>
  <c r="G35" i="9"/>
  <c r="O35" i="9" s="1"/>
  <c r="D35" i="9"/>
  <c r="Q34" i="9"/>
  <c r="O34" i="9"/>
  <c r="D34" i="9"/>
  <c r="Q33" i="9"/>
  <c r="O33" i="9"/>
  <c r="D33" i="9"/>
  <c r="Q32" i="9"/>
  <c r="N32" i="9"/>
  <c r="G32" i="9"/>
  <c r="O32" i="9" s="1"/>
  <c r="D32" i="9"/>
  <c r="Q31" i="9"/>
  <c r="D31" i="9"/>
  <c r="Q30" i="9"/>
  <c r="O30" i="9"/>
  <c r="D30" i="9"/>
  <c r="Q29" i="9"/>
  <c r="O29" i="9"/>
  <c r="D29" i="9"/>
  <c r="Q28" i="9"/>
  <c r="O28" i="9"/>
  <c r="N28" i="9"/>
  <c r="G28" i="9"/>
  <c r="H28" i="9" s="1"/>
  <c r="D28" i="9"/>
  <c r="Q27" i="9"/>
  <c r="I27" i="9"/>
  <c r="G27" i="9" s="1"/>
  <c r="Q26" i="9"/>
  <c r="D26" i="9"/>
  <c r="Q25" i="9"/>
  <c r="D25" i="9"/>
  <c r="Q24" i="9"/>
  <c r="N24" i="9"/>
  <c r="G24" i="9"/>
  <c r="O24" i="9" s="1"/>
  <c r="D24" i="9"/>
  <c r="P22" i="9"/>
  <c r="H32" i="9" l="1"/>
  <c r="H35" i="9"/>
  <c r="O27" i="9"/>
  <c r="H27" i="9"/>
  <c r="O39" i="9"/>
  <c r="H24" i="9"/>
  <c r="J13" i="9" l="1"/>
  <c r="J15" i="9" s="1"/>
  <c r="H13" i="9"/>
  <c r="H15" i="9" s="1"/>
  <c r="G13" i="9"/>
  <c r="G15" i="9" s="1"/>
  <c r="F13" i="9"/>
  <c r="F15" i="9" s="1"/>
  <c r="E13" i="9"/>
  <c r="E15" i="9" s="1"/>
  <c r="D13" i="9"/>
  <c r="D15" i="9" s="1"/>
  <c r="C13" i="9"/>
  <c r="E16" i="9" s="1"/>
  <c r="B13" i="9"/>
  <c r="B15" i="9" s="1"/>
  <c r="O12" i="9"/>
  <c r="N12" i="9"/>
  <c r="M12" i="9"/>
  <c r="L12" i="9"/>
  <c r="I12" i="9"/>
  <c r="K12" i="9" s="1"/>
  <c r="O11" i="9"/>
  <c r="N11" i="9"/>
  <c r="M11" i="9"/>
  <c r="L11" i="9"/>
  <c r="I11" i="9"/>
  <c r="K11" i="9" s="1"/>
  <c r="P11" i="9" s="1"/>
  <c r="O10" i="9"/>
  <c r="N10" i="9"/>
  <c r="M10" i="9"/>
  <c r="L10" i="9"/>
  <c r="I10" i="9"/>
  <c r="K10" i="9" s="1"/>
  <c r="O9" i="9"/>
  <c r="N9" i="9"/>
  <c r="M9" i="9"/>
  <c r="L9" i="9"/>
  <c r="I9" i="9"/>
  <c r="K9" i="9" s="1"/>
  <c r="P9" i="9" s="1"/>
  <c r="O8" i="9"/>
  <c r="O13" i="9" s="1"/>
  <c r="O15" i="9" s="1"/>
  <c r="N8" i="9"/>
  <c r="M8" i="9"/>
  <c r="L8" i="9"/>
  <c r="I8" i="9"/>
  <c r="K8" i="9" s="1"/>
  <c r="N7" i="9"/>
  <c r="M7" i="9"/>
  <c r="L7" i="9"/>
  <c r="I7" i="9"/>
  <c r="K6" i="9"/>
  <c r="P6" i="9" s="1"/>
  <c r="I6" i="9"/>
  <c r="E4" i="10"/>
  <c r="Y4" i="10" s="1"/>
  <c r="D6" i="10"/>
  <c r="E1644" i="8"/>
  <c r="D1644" i="8"/>
  <c r="F1646" i="8"/>
  <c r="P12" i="9" l="1"/>
  <c r="I13" i="9"/>
  <c r="I15" i="9" s="1"/>
  <c r="M13" i="9"/>
  <c r="M15" i="9" s="1"/>
  <c r="N13" i="9"/>
  <c r="N15" i="9" s="1"/>
  <c r="C15" i="9"/>
  <c r="P8" i="9"/>
  <c r="L13" i="9"/>
  <c r="L15" i="9" s="1"/>
  <c r="P10" i="9"/>
  <c r="K7" i="9"/>
  <c r="F1752" i="8"/>
  <c r="F1753" i="8"/>
  <c r="F1754" i="8"/>
  <c r="F1756" i="8"/>
  <c r="F1757" i="8"/>
  <c r="F1758" i="8"/>
  <c r="F1759" i="8"/>
  <c r="F1760" i="8"/>
  <c r="F1761" i="8"/>
  <c r="F1762" i="8"/>
  <c r="F1763" i="8"/>
  <c r="F1764" i="8"/>
  <c r="F1766" i="8"/>
  <c r="F1767" i="8"/>
  <c r="F1768" i="8"/>
  <c r="F1769" i="8"/>
  <c r="F1770" i="8"/>
  <c r="F1771" i="8"/>
  <c r="F1772" i="8"/>
  <c r="F1773" i="8"/>
  <c r="F1774" i="8"/>
  <c r="F1775" i="8"/>
  <c r="F1742" i="8"/>
  <c r="F1743" i="8"/>
  <c r="F1744" i="8"/>
  <c r="F1745" i="8"/>
  <c r="F1746" i="8"/>
  <c r="F1735" i="8"/>
  <c r="F1736" i="8"/>
  <c r="F1737" i="8"/>
  <c r="F1738" i="8"/>
  <c r="E1722" i="8"/>
  <c r="E1719" i="8" s="1"/>
  <c r="F1724" i="8"/>
  <c r="F1725" i="8"/>
  <c r="F1726" i="8"/>
  <c r="E1696" i="8"/>
  <c r="E1694" i="8" s="1"/>
  <c r="F1698" i="8"/>
  <c r="F1699" i="8"/>
  <c r="F1700" i="8"/>
  <c r="F1701" i="8"/>
  <c r="F1697" i="8"/>
  <c r="E1679" i="8"/>
  <c r="E1677" i="8" s="1"/>
  <c r="F1681" i="8"/>
  <c r="F1682" i="8"/>
  <c r="F1683" i="8"/>
  <c r="F1684" i="8"/>
  <c r="F1685" i="8"/>
  <c r="F1675" i="8"/>
  <c r="F1671" i="8"/>
  <c r="F1643" i="8"/>
  <c r="F1640" i="8"/>
  <c r="F1641" i="8"/>
  <c r="F1642" i="8"/>
  <c r="F1624" i="8"/>
  <c r="F1623" i="8"/>
  <c r="E1622" i="8"/>
  <c r="E1621" i="8" s="1"/>
  <c r="D1622" i="8"/>
  <c r="E1634" i="8"/>
  <c r="F1634" i="8" s="1"/>
  <c r="F1633" i="8" s="1"/>
  <c r="F1604" i="8"/>
  <c r="F1605" i="8"/>
  <c r="F1606" i="8"/>
  <c r="F1607" i="8"/>
  <c r="F1608" i="8"/>
  <c r="F1609" i="8"/>
  <c r="F1610" i="8"/>
  <c r="F1611" i="8"/>
  <c r="F1612" i="8"/>
  <c r="F1601" i="8"/>
  <c r="E1577" i="8"/>
  <c r="E1575" i="8" s="1"/>
  <c r="F1578" i="8"/>
  <c r="F1567" i="8"/>
  <c r="F1568" i="8"/>
  <c r="F1569" i="8"/>
  <c r="F1570" i="8"/>
  <c r="F1571" i="8"/>
  <c r="F1572" i="8"/>
  <c r="F1561" i="8"/>
  <c r="F1562" i="8"/>
  <c r="F1563" i="8"/>
  <c r="F1558" i="8"/>
  <c r="F1547" i="8"/>
  <c r="F1548" i="8"/>
  <c r="F1549" i="8"/>
  <c r="F1550" i="8"/>
  <c r="F1551" i="8"/>
  <c r="F1552" i="8"/>
  <c r="F1553" i="8"/>
  <c r="E1540" i="8"/>
  <c r="F1533" i="8"/>
  <c r="F1534" i="8"/>
  <c r="E1512" i="8"/>
  <c r="F1523" i="8"/>
  <c r="F1524" i="8"/>
  <c r="F1525" i="8"/>
  <c r="F1526" i="8"/>
  <c r="F1527" i="8"/>
  <c r="F1521" i="8"/>
  <c r="F1510" i="8"/>
  <c r="F1511" i="8"/>
  <c r="F1508" i="8"/>
  <c r="F1501" i="8"/>
  <c r="F1502" i="8"/>
  <c r="F1503" i="8"/>
  <c r="F1504" i="8"/>
  <c r="F1505" i="8"/>
  <c r="F1506" i="8"/>
  <c r="F1507" i="8"/>
  <c r="E1487" i="8"/>
  <c r="E1485" i="8" s="1"/>
  <c r="F1489" i="8"/>
  <c r="F1490" i="8"/>
  <c r="F1491" i="8"/>
  <c r="F1492" i="8"/>
  <c r="F1493" i="8"/>
  <c r="F1480" i="8"/>
  <c r="F1481" i="8"/>
  <c r="F1482" i="8"/>
  <c r="F1483" i="8"/>
  <c r="F1484" i="8"/>
  <c r="F1470" i="8"/>
  <c r="F1471" i="8"/>
  <c r="F1472" i="8"/>
  <c r="F1473" i="8"/>
  <c r="F1474" i="8"/>
  <c r="F1463" i="8"/>
  <c r="F1464" i="8"/>
  <c r="F1465" i="8"/>
  <c r="F1466" i="8"/>
  <c r="F1467" i="8"/>
  <c r="F1468" i="8"/>
  <c r="F1460" i="8"/>
  <c r="F1452" i="8"/>
  <c r="F1453" i="8"/>
  <c r="F1454" i="8"/>
  <c r="F1455" i="8"/>
  <c r="F1450" i="8"/>
  <c r="F1444" i="8"/>
  <c r="F1445" i="8"/>
  <c r="F1446" i="8"/>
  <c r="F1447" i="8"/>
  <c r="F1448" i="8"/>
  <c r="F1449" i="8"/>
  <c r="F1437" i="8"/>
  <c r="F1438" i="8"/>
  <c r="F1439" i="8"/>
  <c r="E1431" i="8"/>
  <c r="E1429" i="8" s="1"/>
  <c r="E1427" i="8" s="1"/>
  <c r="F1416" i="8"/>
  <c r="F1417" i="8"/>
  <c r="F1418" i="8"/>
  <c r="F1419" i="8"/>
  <c r="F1420" i="8"/>
  <c r="F1421" i="8"/>
  <c r="F1422" i="8"/>
  <c r="F1423" i="8"/>
  <c r="F1424" i="8"/>
  <c r="E1401" i="8"/>
  <c r="E1398" i="8" s="1"/>
  <c r="F1403" i="8"/>
  <c r="F1404" i="8"/>
  <c r="F1405" i="8"/>
  <c r="F1406" i="8"/>
  <c r="F1407" i="8"/>
  <c r="F1408" i="8"/>
  <c r="F1409" i="8"/>
  <c r="F1410" i="8"/>
  <c r="F1389" i="8"/>
  <c r="F1390" i="8"/>
  <c r="F1391" i="8"/>
  <c r="F1392" i="8"/>
  <c r="F1393" i="8"/>
  <c r="F1394" i="8"/>
  <c r="F1385" i="8"/>
  <c r="F1386" i="8"/>
  <c r="F1387" i="8"/>
  <c r="F1381" i="8"/>
  <c r="F1382" i="8"/>
  <c r="E1367" i="8"/>
  <c r="E1366" i="8" s="1"/>
  <c r="D1367" i="8"/>
  <c r="F1369" i="8"/>
  <c r="F1370" i="8"/>
  <c r="F1371" i="8"/>
  <c r="F1372" i="8"/>
  <c r="F1373" i="8"/>
  <c r="F1374" i="8"/>
  <c r="F1375" i="8"/>
  <c r="F1368" i="8"/>
  <c r="F1353" i="8"/>
  <c r="F1354" i="8"/>
  <c r="F1355" i="8"/>
  <c r="F1356" i="8"/>
  <c r="F1357" i="8"/>
  <c r="F1358" i="8"/>
  <c r="F1359" i="8"/>
  <c r="F1360" i="8"/>
  <c r="F1361" i="8"/>
  <c r="F1362" i="8"/>
  <c r="F1339" i="8"/>
  <c r="F1340" i="8"/>
  <c r="F1343" i="8"/>
  <c r="F1344" i="8"/>
  <c r="F1345" i="8"/>
  <c r="F1346" i="8"/>
  <c r="F1347" i="8"/>
  <c r="F1348" i="8"/>
  <c r="F1349" i="8"/>
  <c r="F1350" i="8"/>
  <c r="F1351" i="8"/>
  <c r="D1329" i="8"/>
  <c r="E1329" i="8"/>
  <c r="E1327" i="8" s="1"/>
  <c r="F1310" i="8"/>
  <c r="F1311" i="8"/>
  <c r="F1312" i="8"/>
  <c r="F1313" i="8"/>
  <c r="F1314" i="8"/>
  <c r="F1315" i="8"/>
  <c r="F1316" i="8"/>
  <c r="F1317" i="8"/>
  <c r="F1318" i="8"/>
  <c r="F1308" i="8"/>
  <c r="F1288" i="8"/>
  <c r="F1289" i="8"/>
  <c r="F1265" i="8"/>
  <c r="F1266" i="8"/>
  <c r="F1267" i="8"/>
  <c r="F1268" i="8"/>
  <c r="F1269" i="8"/>
  <c r="F1271" i="8"/>
  <c r="F1272" i="8"/>
  <c r="F1273" i="8"/>
  <c r="F1261" i="8"/>
  <c r="F1262" i="8"/>
  <c r="F1239" i="8"/>
  <c r="F1240" i="8"/>
  <c r="F1241" i="8"/>
  <c r="F1242" i="8"/>
  <c r="F1243" i="8"/>
  <c r="F1244" i="8"/>
  <c r="F1245" i="8"/>
  <c r="F1246" i="8"/>
  <c r="F1229" i="8"/>
  <c r="F1230" i="8"/>
  <c r="F1231" i="8"/>
  <c r="F1232" i="8"/>
  <c r="F1233" i="8"/>
  <c r="F1235" i="8"/>
  <c r="F1236" i="8"/>
  <c r="F1237" i="8"/>
  <c r="F1217" i="8"/>
  <c r="F1218" i="8"/>
  <c r="F1204" i="8"/>
  <c r="F1205" i="8"/>
  <c r="F1206" i="8"/>
  <c r="F1207" i="8"/>
  <c r="F1208" i="8"/>
  <c r="F1209" i="8"/>
  <c r="F1210" i="8"/>
  <c r="F1211" i="8"/>
  <c r="F1212" i="8"/>
  <c r="F1194" i="8"/>
  <c r="F1195" i="8"/>
  <c r="F1196" i="8"/>
  <c r="F1197" i="8"/>
  <c r="F1198" i="8"/>
  <c r="F1199" i="8"/>
  <c r="F1200" i="8"/>
  <c r="F1201" i="8"/>
  <c r="F1202" i="8"/>
  <c r="F1178" i="8"/>
  <c r="F1179" i="8"/>
  <c r="F1181" i="8"/>
  <c r="F1182" i="8"/>
  <c r="F1183" i="8"/>
  <c r="F1184" i="8"/>
  <c r="F1185" i="8"/>
  <c r="F1168" i="8"/>
  <c r="F1169" i="8"/>
  <c r="F1170" i="8"/>
  <c r="F1171" i="8"/>
  <c r="F1172" i="8"/>
  <c r="F1173" i="8"/>
  <c r="F1174" i="8"/>
  <c r="F1175" i="8"/>
  <c r="F1176" i="8"/>
  <c r="F1151" i="8"/>
  <c r="F1152" i="8"/>
  <c r="F1153" i="8"/>
  <c r="E1132" i="8"/>
  <c r="E1131" i="8" s="1"/>
  <c r="F1133" i="8"/>
  <c r="F1122" i="8"/>
  <c r="F1123" i="8"/>
  <c r="F1124" i="8"/>
  <c r="F1125" i="8"/>
  <c r="F1126" i="8"/>
  <c r="F1127" i="8"/>
  <c r="F1128" i="8"/>
  <c r="F1129" i="8"/>
  <c r="F1130" i="8"/>
  <c r="F1113" i="8"/>
  <c r="F1114" i="8"/>
  <c r="F1115" i="8"/>
  <c r="F1116" i="8"/>
  <c r="F1117" i="8"/>
  <c r="F1118" i="8"/>
  <c r="F1119" i="8"/>
  <c r="F1120" i="8"/>
  <c r="F1095" i="8"/>
  <c r="F1096" i="8"/>
  <c r="F1097" i="8"/>
  <c r="F1098" i="8"/>
  <c r="F1099" i="8"/>
  <c r="F1100" i="8"/>
  <c r="F1101" i="8"/>
  <c r="F1102" i="8"/>
  <c r="F1103" i="8"/>
  <c r="F1085" i="8"/>
  <c r="F1086" i="8"/>
  <c r="F1087" i="8"/>
  <c r="F1088" i="8"/>
  <c r="F1089" i="8"/>
  <c r="F1091" i="8"/>
  <c r="F1092" i="8"/>
  <c r="F1093" i="8"/>
  <c r="F1070" i="8"/>
  <c r="F1071" i="8"/>
  <c r="F1072" i="8"/>
  <c r="F1073" i="8"/>
  <c r="F1074" i="8"/>
  <c r="F1075" i="8"/>
  <c r="F1076" i="8"/>
  <c r="F1077" i="8"/>
  <c r="E1023" i="8"/>
  <c r="F1044" i="8"/>
  <c r="F1045" i="8"/>
  <c r="F1046" i="8"/>
  <c r="F1047" i="8"/>
  <c r="F1048" i="8"/>
  <c r="F1049" i="8"/>
  <c r="F1050" i="8"/>
  <c r="F1051" i="8"/>
  <c r="F1034" i="8"/>
  <c r="F1035" i="8"/>
  <c r="F1036" i="8"/>
  <c r="F1037" i="8"/>
  <c r="F1038" i="8"/>
  <c r="F1039" i="8"/>
  <c r="F1040" i="8"/>
  <c r="F1031" i="8"/>
  <c r="F1012" i="8"/>
  <c r="F1013" i="8"/>
  <c r="F1014" i="8"/>
  <c r="F1015" i="8"/>
  <c r="F1016" i="8"/>
  <c r="F1017" i="8"/>
  <c r="F1018" i="8"/>
  <c r="F1019" i="8"/>
  <c r="E1010" i="8"/>
  <c r="E1008" i="8" s="1"/>
  <c r="F1005" i="8"/>
  <c r="F996" i="8"/>
  <c r="F997" i="8"/>
  <c r="F998" i="8"/>
  <c r="F999" i="8"/>
  <c r="E988" i="8"/>
  <c r="F979" i="8"/>
  <c r="F980" i="8"/>
  <c r="F981" i="8"/>
  <c r="F982" i="8"/>
  <c r="F983" i="8"/>
  <c r="F984" i="8"/>
  <c r="F985" i="8"/>
  <c r="F986" i="8"/>
  <c r="F987" i="8"/>
  <c r="F969" i="8"/>
  <c r="F970" i="8"/>
  <c r="F971" i="8"/>
  <c r="F972" i="8"/>
  <c r="F973" i="8"/>
  <c r="F974" i="8"/>
  <c r="F975" i="8"/>
  <c r="F976" i="8"/>
  <c r="F977" i="8"/>
  <c r="E967" i="8"/>
  <c r="E964" i="8" s="1"/>
  <c r="E962" i="8" s="1"/>
  <c r="F954" i="8"/>
  <c r="F955" i="8"/>
  <c r="F956" i="8"/>
  <c r="F957" i="8"/>
  <c r="F958" i="8"/>
  <c r="F959" i="8"/>
  <c r="F960" i="8"/>
  <c r="F961" i="8"/>
  <c r="F931" i="8"/>
  <c r="F932" i="8"/>
  <c r="F933" i="8"/>
  <c r="F934" i="8"/>
  <c r="F935" i="8"/>
  <c r="F936" i="8"/>
  <c r="F922" i="8"/>
  <c r="F923" i="8"/>
  <c r="F924" i="8"/>
  <c r="F925" i="8"/>
  <c r="F926" i="8"/>
  <c r="F927" i="8"/>
  <c r="F928" i="8"/>
  <c r="F929" i="8"/>
  <c r="F919" i="8"/>
  <c r="F912" i="8"/>
  <c r="F913" i="8"/>
  <c r="F914" i="8"/>
  <c r="F898" i="8"/>
  <c r="F899" i="8"/>
  <c r="F900" i="8"/>
  <c r="F901" i="8"/>
  <c r="F902" i="8"/>
  <c r="F903" i="8"/>
  <c r="F904" i="8"/>
  <c r="F905" i="8"/>
  <c r="F895" i="8"/>
  <c r="F887" i="8"/>
  <c r="F888" i="8"/>
  <c r="F889" i="8"/>
  <c r="F890" i="8"/>
  <c r="F883" i="8"/>
  <c r="F871" i="8"/>
  <c r="F872" i="8"/>
  <c r="F873" i="8"/>
  <c r="F874" i="8"/>
  <c r="F876" i="8"/>
  <c r="F877" i="8"/>
  <c r="F878" i="8"/>
  <c r="F867" i="8"/>
  <c r="F868" i="8"/>
  <c r="F869" i="8"/>
  <c r="F863" i="8"/>
  <c r="F864" i="8"/>
  <c r="F854" i="8"/>
  <c r="F855" i="8"/>
  <c r="F856" i="8"/>
  <c r="F857" i="8"/>
  <c r="F858" i="8"/>
  <c r="F849" i="8"/>
  <c r="F850" i="8"/>
  <c r="F851" i="8"/>
  <c r="F852" i="8"/>
  <c r="F845" i="8"/>
  <c r="F846" i="8"/>
  <c r="F837" i="8"/>
  <c r="F838" i="8"/>
  <c r="F839" i="8"/>
  <c r="F840" i="8"/>
  <c r="F831" i="8"/>
  <c r="F821" i="8"/>
  <c r="F822" i="8"/>
  <c r="F823" i="8"/>
  <c r="F824" i="8"/>
  <c r="F825" i="8"/>
  <c r="F826" i="8"/>
  <c r="F814" i="8"/>
  <c r="F815" i="8"/>
  <c r="F816" i="8"/>
  <c r="F817" i="8"/>
  <c r="F818" i="8"/>
  <c r="F819" i="8"/>
  <c r="F810" i="8"/>
  <c r="F811" i="8"/>
  <c r="E804" i="8"/>
  <c r="E802" i="8" s="1"/>
  <c r="F796" i="8"/>
  <c r="F797" i="8"/>
  <c r="F798" i="8"/>
  <c r="F799" i="8"/>
  <c r="F800" i="8"/>
  <c r="F801" i="8"/>
  <c r="F794" i="8"/>
  <c r="F793" i="8"/>
  <c r="F790" i="8"/>
  <c r="F756" i="8"/>
  <c r="F757" i="8"/>
  <c r="F758" i="8"/>
  <c r="F759" i="8"/>
  <c r="F760" i="8"/>
  <c r="F762" i="8"/>
  <c r="F744" i="8"/>
  <c r="F745" i="8"/>
  <c r="F736" i="8"/>
  <c r="F737" i="8"/>
  <c r="F738" i="8"/>
  <c r="F739" i="8"/>
  <c r="F730" i="8"/>
  <c r="F731" i="8"/>
  <c r="F732" i="8"/>
  <c r="F733" i="8"/>
  <c r="F734" i="8"/>
  <c r="F726" i="8"/>
  <c r="F727" i="8"/>
  <c r="F715" i="8"/>
  <c r="F716" i="8"/>
  <c r="F717" i="8"/>
  <c r="F718" i="8"/>
  <c r="F719" i="8"/>
  <c r="F720" i="8"/>
  <c r="F721" i="8"/>
  <c r="F712" i="8"/>
  <c r="F709" i="8"/>
  <c r="F710" i="8"/>
  <c r="E694" i="8"/>
  <c r="E691" i="8" s="1"/>
  <c r="E688" i="8" s="1"/>
  <c r="F698" i="8"/>
  <c r="F699" i="8"/>
  <c r="F700" i="8"/>
  <c r="F701" i="8"/>
  <c r="F702" i="8"/>
  <c r="F703" i="8"/>
  <c r="F696" i="8"/>
  <c r="F692" i="8"/>
  <c r="F686" i="8"/>
  <c r="F674" i="8"/>
  <c r="F673" i="8"/>
  <c r="F678" i="8"/>
  <c r="F679" i="8"/>
  <c r="F680" i="8"/>
  <c r="F681" i="8"/>
  <c r="F682" i="8"/>
  <c r="F663" i="8"/>
  <c r="F664" i="8"/>
  <c r="F665" i="8"/>
  <c r="F666" i="8"/>
  <c r="F667" i="8"/>
  <c r="F668" i="8"/>
  <c r="F654" i="8"/>
  <c r="F655" i="8"/>
  <c r="F656" i="8"/>
  <c r="F657" i="8"/>
  <c r="F658" i="8"/>
  <c r="F660" i="8"/>
  <c r="F661" i="8"/>
  <c r="F650" i="8"/>
  <c r="F651" i="8"/>
  <c r="F638" i="8"/>
  <c r="F639" i="8"/>
  <c r="F640" i="8"/>
  <c r="F641" i="8"/>
  <c r="F642" i="8"/>
  <c r="F643" i="8"/>
  <c r="F644" i="8"/>
  <c r="F645" i="8"/>
  <c r="F626" i="8"/>
  <c r="F625" i="8"/>
  <c r="F613" i="8"/>
  <c r="F614" i="8"/>
  <c r="F615" i="8"/>
  <c r="F616" i="8"/>
  <c r="F617" i="8"/>
  <c r="F618" i="8"/>
  <c r="F619" i="8"/>
  <c r="F620" i="8"/>
  <c r="F611" i="8"/>
  <c r="F608" i="8"/>
  <c r="F598" i="8"/>
  <c r="F599" i="8"/>
  <c r="F600" i="8"/>
  <c r="F601" i="8"/>
  <c r="F602" i="8"/>
  <c r="F603" i="8"/>
  <c r="F596" i="8"/>
  <c r="F592" i="8"/>
  <c r="F593" i="8"/>
  <c r="F582" i="8"/>
  <c r="F583" i="8"/>
  <c r="F584" i="8"/>
  <c r="F585" i="8"/>
  <c r="F586" i="8"/>
  <c r="F587" i="8"/>
  <c r="F581" i="8"/>
  <c r="E580" i="8"/>
  <c r="E578" i="8" s="1"/>
  <c r="F571" i="8"/>
  <c r="F572" i="8"/>
  <c r="F573" i="8"/>
  <c r="F574" i="8"/>
  <c r="F575" i="8"/>
  <c r="F576" i="8"/>
  <c r="F577" i="8"/>
  <c r="F561" i="8"/>
  <c r="F562" i="8"/>
  <c r="F563" i="8"/>
  <c r="F564" i="8"/>
  <c r="F565" i="8"/>
  <c r="F566" i="8"/>
  <c r="F567" i="8"/>
  <c r="F568" i="8"/>
  <c r="F569" i="8"/>
  <c r="F547" i="8"/>
  <c r="F548" i="8"/>
  <c r="F549" i="8"/>
  <c r="F550" i="8"/>
  <c r="F551" i="8"/>
  <c r="F552" i="8"/>
  <c r="F532" i="8"/>
  <c r="F533" i="8"/>
  <c r="F536" i="8"/>
  <c r="F537" i="8"/>
  <c r="F538" i="8"/>
  <c r="F539" i="8"/>
  <c r="F540" i="8"/>
  <c r="F541" i="8"/>
  <c r="F542" i="8"/>
  <c r="F543" i="8"/>
  <c r="F544" i="8"/>
  <c r="F545" i="8"/>
  <c r="E517" i="8"/>
  <c r="E515" i="8" s="1"/>
  <c r="F519" i="8"/>
  <c r="F520" i="8"/>
  <c r="F521" i="8"/>
  <c r="F522" i="8"/>
  <c r="F523" i="8"/>
  <c r="F524" i="8"/>
  <c r="F525" i="8"/>
  <c r="F526" i="8"/>
  <c r="F527" i="8"/>
  <c r="F398" i="8" s="1"/>
  <c r="E511" i="8"/>
  <c r="E508" i="8" s="1"/>
  <c r="D511" i="8"/>
  <c r="F513" i="8"/>
  <c r="F514" i="8"/>
  <c r="F500" i="8"/>
  <c r="F501" i="8"/>
  <c r="F502" i="8"/>
  <c r="F503" i="8"/>
  <c r="F504" i="8"/>
  <c r="F505" i="8"/>
  <c r="F506" i="8"/>
  <c r="F507" i="8"/>
  <c r="F491" i="8"/>
  <c r="F492" i="8"/>
  <c r="F493" i="8"/>
  <c r="F494" i="8"/>
  <c r="F495" i="8"/>
  <c r="F496" i="8"/>
  <c r="F497" i="8"/>
  <c r="F498" i="8"/>
  <c r="F487" i="8"/>
  <c r="F488" i="8"/>
  <c r="F474" i="8"/>
  <c r="F475" i="8"/>
  <c r="F476" i="8"/>
  <c r="F477" i="8"/>
  <c r="F478" i="8"/>
  <c r="F479" i="8"/>
  <c r="F480" i="8"/>
  <c r="D470" i="8"/>
  <c r="E470" i="8"/>
  <c r="E466" i="8" s="1"/>
  <c r="F471" i="8"/>
  <c r="F468" i="8"/>
  <c r="F469" i="8"/>
  <c r="F463" i="8"/>
  <c r="E460" i="8"/>
  <c r="E458" i="8" s="1"/>
  <c r="F449" i="8"/>
  <c r="F450" i="8"/>
  <c r="F451" i="8"/>
  <c r="F452" i="8"/>
  <c r="F453" i="8"/>
  <c r="F454" i="8"/>
  <c r="F455" i="8"/>
  <c r="F456" i="8"/>
  <c r="F457" i="8"/>
  <c r="F439" i="8"/>
  <c r="F440" i="8"/>
  <c r="F441" i="8"/>
  <c r="F442" i="8"/>
  <c r="F443" i="8"/>
  <c r="F444" i="8"/>
  <c r="F445" i="8"/>
  <c r="F446" i="8"/>
  <c r="F447" i="8"/>
  <c r="F438" i="8"/>
  <c r="F435" i="8"/>
  <c r="F436" i="8"/>
  <c r="F424" i="8"/>
  <c r="F425" i="8"/>
  <c r="F426" i="8"/>
  <c r="F427" i="8"/>
  <c r="F428" i="8"/>
  <c r="F429" i="8"/>
  <c r="F430" i="8"/>
  <c r="F413" i="8"/>
  <c r="F414" i="8"/>
  <c r="F415" i="8"/>
  <c r="F416" i="8"/>
  <c r="F417" i="8"/>
  <c r="F418" i="8"/>
  <c r="F419" i="8"/>
  <c r="E403" i="8"/>
  <c r="E401" i="8" s="1"/>
  <c r="E395" i="8"/>
  <c r="E396" i="8"/>
  <c r="E398" i="8"/>
  <c r="F387" i="8"/>
  <c r="F388" i="8"/>
  <c r="F389" i="8"/>
  <c r="F390" i="8"/>
  <c r="F391" i="8"/>
  <c r="F392" i="8"/>
  <c r="E383" i="8"/>
  <c r="E382" i="8" s="1"/>
  <c r="E380" i="8" s="1"/>
  <c r="E377" i="8" s="1"/>
  <c r="E372" i="8"/>
  <c r="E371" i="8" s="1"/>
  <c r="F374" i="8"/>
  <c r="F375" i="8"/>
  <c r="F373" i="8"/>
  <c r="F363" i="8"/>
  <c r="F364" i="8"/>
  <c r="F365" i="8"/>
  <c r="F366" i="8"/>
  <c r="F367" i="8"/>
  <c r="F368" i="8"/>
  <c r="F369" i="8"/>
  <c r="F370" i="8"/>
  <c r="F354" i="8"/>
  <c r="F355" i="8"/>
  <c r="F356" i="8"/>
  <c r="F357" i="8"/>
  <c r="F358" i="8"/>
  <c r="E341" i="8"/>
  <c r="E340" i="8" s="1"/>
  <c r="E338" i="8" s="1"/>
  <c r="F343" i="8"/>
  <c r="F344" i="8"/>
  <c r="F345" i="8"/>
  <c r="F346" i="8"/>
  <c r="F347" i="8"/>
  <c r="F348" i="8"/>
  <c r="F349" i="8"/>
  <c r="F350" i="8"/>
  <c r="F351" i="8"/>
  <c r="F352" i="8"/>
  <c r="F329" i="8"/>
  <c r="F330" i="8"/>
  <c r="F331" i="8"/>
  <c r="E323" i="8"/>
  <c r="E320" i="8" s="1"/>
  <c r="E316" i="8"/>
  <c r="E317" i="8"/>
  <c r="E306" i="8"/>
  <c r="E304" i="8" s="1"/>
  <c r="F312" i="8"/>
  <c r="F313" i="8"/>
  <c r="F311" i="8"/>
  <c r="F310" i="8"/>
  <c r="F309" i="8"/>
  <c r="F308" i="8"/>
  <c r="F307" i="8"/>
  <c r="F300" i="8"/>
  <c r="F301" i="8"/>
  <c r="F302" i="8"/>
  <c r="F303" i="8"/>
  <c r="E298" i="8"/>
  <c r="E296" i="8" s="1"/>
  <c r="F290" i="8"/>
  <c r="F291" i="8"/>
  <c r="F292" i="8"/>
  <c r="F293" i="8"/>
  <c r="F294" i="8"/>
  <c r="F295" i="8"/>
  <c r="E288" i="8"/>
  <c r="E286" i="8" s="1"/>
  <c r="E278" i="8"/>
  <c r="F280" i="8"/>
  <c r="F281" i="8"/>
  <c r="F282" i="8"/>
  <c r="F283" i="8"/>
  <c r="F284" i="8"/>
  <c r="F285" i="8"/>
  <c r="E191" i="8"/>
  <c r="E189" i="8"/>
  <c r="E188" i="8"/>
  <c r="D230" i="8"/>
  <c r="E230" i="8"/>
  <c r="E229" i="8" s="1"/>
  <c r="E236" i="8"/>
  <c r="E234" i="8" s="1"/>
  <c r="F262" i="8"/>
  <c r="F263" i="8"/>
  <c r="F264" i="8"/>
  <c r="F265" i="8"/>
  <c r="F266" i="8"/>
  <c r="F267" i="8"/>
  <c r="F268" i="8"/>
  <c r="F269" i="8"/>
  <c r="F252" i="8"/>
  <c r="F253" i="8"/>
  <c r="F254" i="8"/>
  <c r="F255" i="8"/>
  <c r="F256" i="8"/>
  <c r="F257" i="8"/>
  <c r="F258" i="8"/>
  <c r="F259" i="8"/>
  <c r="F260" i="8"/>
  <c r="F247" i="8"/>
  <c r="F248" i="8"/>
  <c r="F249" i="8"/>
  <c r="F238" i="8"/>
  <c r="F239" i="8"/>
  <c r="F240" i="8"/>
  <c r="F241" i="8"/>
  <c r="F242" i="8"/>
  <c r="F232" i="8"/>
  <c r="F233" i="8"/>
  <c r="E224" i="8"/>
  <c r="E223" i="8" s="1"/>
  <c r="E221" i="8" s="1"/>
  <c r="F216" i="8"/>
  <c r="F217" i="8"/>
  <c r="F218" i="8"/>
  <c r="F219" i="8"/>
  <c r="F204" i="8"/>
  <c r="F205" i="8"/>
  <c r="F206" i="8"/>
  <c r="F207" i="8"/>
  <c r="F196" i="8"/>
  <c r="F197" i="8"/>
  <c r="F198" i="8"/>
  <c r="F199" i="8"/>
  <c r="F200" i="8"/>
  <c r="F185" i="8"/>
  <c r="F136" i="8"/>
  <c r="F137" i="8"/>
  <c r="F138" i="8"/>
  <c r="F129" i="8"/>
  <c r="F130" i="8"/>
  <c r="E126" i="8"/>
  <c r="E122" i="8" s="1"/>
  <c r="F124" i="8"/>
  <c r="F125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9" i="8"/>
  <c r="F30" i="8"/>
  <c r="F31" i="8"/>
  <c r="F32" i="8"/>
  <c r="F33" i="8"/>
  <c r="F34" i="8"/>
  <c r="F35" i="8"/>
  <c r="F38" i="8"/>
  <c r="F39" i="8"/>
  <c r="F40" i="8"/>
  <c r="F41" i="8"/>
  <c r="F42" i="8"/>
  <c r="F43" i="8"/>
  <c r="F44" i="8"/>
  <c r="F45" i="8"/>
  <c r="F46" i="8"/>
  <c r="F48" i="8"/>
  <c r="F49" i="8"/>
  <c r="F50" i="8"/>
  <c r="F51" i="8"/>
  <c r="F52" i="8"/>
  <c r="F53" i="8"/>
  <c r="F54" i="8"/>
  <c r="F57" i="8"/>
  <c r="F58" i="8"/>
  <c r="F59" i="8"/>
  <c r="F60" i="8"/>
  <c r="F61" i="8"/>
  <c r="F62" i="8"/>
  <c r="F63" i="8"/>
  <c r="F64" i="8"/>
  <c r="F66" i="8"/>
  <c r="F67" i="8"/>
  <c r="F68" i="8"/>
  <c r="F69" i="8"/>
  <c r="F70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E1785" i="8"/>
  <c r="F1784" i="8"/>
  <c r="F1783" i="8"/>
  <c r="F1778" i="8"/>
  <c r="F1777" i="8"/>
  <c r="F1776" i="8"/>
  <c r="F1751" i="8"/>
  <c r="E1750" i="8"/>
  <c r="F1749" i="8"/>
  <c r="F1748" i="8" s="1"/>
  <c r="E1748" i="8"/>
  <c r="F1747" i="8"/>
  <c r="F1741" i="8"/>
  <c r="E1740" i="8"/>
  <c r="F1739" i="8"/>
  <c r="F1734" i="8"/>
  <c r="E1733" i="8"/>
  <c r="F1723" i="8"/>
  <c r="F1721" i="8"/>
  <c r="F1718" i="8"/>
  <c r="F1717" i="8" s="1"/>
  <c r="E1717" i="8"/>
  <c r="F1716" i="8"/>
  <c r="F1715" i="8"/>
  <c r="F1714" i="8"/>
  <c r="F1713" i="8"/>
  <c r="F1712" i="8"/>
  <c r="F1710" i="8"/>
  <c r="F1709" i="8"/>
  <c r="F1707" i="8"/>
  <c r="F1706" i="8"/>
  <c r="E1705" i="8"/>
  <c r="E1703" i="8" s="1"/>
  <c r="F1704" i="8"/>
  <c r="F1695" i="8"/>
  <c r="F1693" i="8"/>
  <c r="F1692" i="8" s="1"/>
  <c r="F1691" i="8"/>
  <c r="F1690" i="8" s="1"/>
  <c r="E1690" i="8"/>
  <c r="F1689" i="8"/>
  <c r="F1688" i="8" s="1"/>
  <c r="E1688" i="8"/>
  <c r="F1687" i="8"/>
  <c r="F1686" i="8"/>
  <c r="F1680" i="8"/>
  <c r="F1678" i="8"/>
  <c r="F1676" i="8"/>
  <c r="F1674" i="8"/>
  <c r="F1673" i="8"/>
  <c r="F1672" i="8"/>
  <c r="E1670" i="8"/>
  <c r="F1669" i="8"/>
  <c r="F1668" i="8"/>
  <c r="F1667" i="8"/>
  <c r="E1666" i="8"/>
  <c r="F1665" i="8"/>
  <c r="F1664" i="8"/>
  <c r="F1663" i="8"/>
  <c r="F1662" i="8"/>
  <c r="F1661" i="8"/>
  <c r="F1660" i="8"/>
  <c r="F1659" i="8"/>
  <c r="F1658" i="8"/>
  <c r="F1657" i="8"/>
  <c r="F1656" i="8"/>
  <c r="F1655" i="8"/>
  <c r="E1654" i="8"/>
  <c r="F1652" i="8"/>
  <c r="F1651" i="8" s="1"/>
  <c r="F1650" i="8" s="1"/>
  <c r="F1647" i="8" s="1"/>
  <c r="E1651" i="8"/>
  <c r="E1650" i="8" s="1"/>
  <c r="E1647" i="8" s="1"/>
  <c r="F1645" i="8"/>
  <c r="F1644" i="8" s="1"/>
  <c r="E1638" i="8"/>
  <c r="F1639" i="8"/>
  <c r="E1628" i="8"/>
  <c r="F1628" i="8" s="1"/>
  <c r="E1627" i="8"/>
  <c r="F1627" i="8" s="1"/>
  <c r="F1625" i="8"/>
  <c r="F1620" i="8"/>
  <c r="F1619" i="8"/>
  <c r="F1618" i="8"/>
  <c r="F1617" i="8"/>
  <c r="F1616" i="8"/>
  <c r="F1615" i="8"/>
  <c r="F1614" i="8"/>
  <c r="F1613" i="8"/>
  <c r="F1603" i="8"/>
  <c r="E1602" i="8"/>
  <c r="E1599" i="8" s="1"/>
  <c r="E1596" i="8" s="1"/>
  <c r="F1600" i="8"/>
  <c r="F1598" i="8"/>
  <c r="F1597" i="8"/>
  <c r="F1595" i="8"/>
  <c r="F1594" i="8"/>
  <c r="F1593" i="8"/>
  <c r="F1592" i="8"/>
  <c r="F1591" i="8"/>
  <c r="F1590" i="8"/>
  <c r="F1589" i="8"/>
  <c r="E1588" i="8"/>
  <c r="E1586" i="8" s="1"/>
  <c r="F1587" i="8"/>
  <c r="F1585" i="8"/>
  <c r="F1584" i="8" s="1"/>
  <c r="E1584" i="8"/>
  <c r="F1580" i="8"/>
  <c r="F1579" i="8"/>
  <c r="F1576" i="8"/>
  <c r="F1574" i="8"/>
  <c r="F1573" i="8"/>
  <c r="F1566" i="8"/>
  <c r="E1565" i="8"/>
  <c r="F1560" i="8"/>
  <c r="E1559" i="8"/>
  <c r="E1556" i="8" s="1"/>
  <c r="F1557" i="8"/>
  <c r="F1555" i="8"/>
  <c r="F1554" i="8"/>
  <c r="F1546" i="8"/>
  <c r="E1545" i="8"/>
  <c r="F1532" i="8"/>
  <c r="E1531" i="8"/>
  <c r="E1529" i="8" s="1"/>
  <c r="F1530" i="8"/>
  <c r="F1528" i="8"/>
  <c r="F1522" i="8"/>
  <c r="F1520" i="8"/>
  <c r="E1519" i="8"/>
  <c r="E1516" i="8" s="1"/>
  <c r="E1514" i="8" s="1"/>
  <c r="F1518" i="8"/>
  <c r="F1517" i="8"/>
  <c r="F1515" i="8"/>
  <c r="F1513" i="8"/>
  <c r="F1512" i="8" s="1"/>
  <c r="F1509" i="8"/>
  <c r="F1500" i="8"/>
  <c r="E1499" i="8"/>
  <c r="E1497" i="8" s="1"/>
  <c r="E1495" i="8" s="1"/>
  <c r="F1498" i="8"/>
  <c r="F1496" i="8"/>
  <c r="F1494" i="8"/>
  <c r="F1488" i="8"/>
  <c r="F1486" i="8"/>
  <c r="F1479" i="8"/>
  <c r="E1478" i="8"/>
  <c r="E1476" i="8" s="1"/>
  <c r="F1477" i="8"/>
  <c r="F1475" i="8"/>
  <c r="F1469" i="8"/>
  <c r="F1462" i="8"/>
  <c r="E1461" i="8"/>
  <c r="F1459" i="8"/>
  <c r="F1457" i="8"/>
  <c r="F1451" i="8"/>
  <c r="E1443" i="8"/>
  <c r="E1442" i="8" s="1"/>
  <c r="F1441" i="8"/>
  <c r="F1436" i="8"/>
  <c r="F1435" i="8"/>
  <c r="F1434" i="8"/>
  <c r="F1433" i="8"/>
  <c r="F1432" i="8"/>
  <c r="F1430" i="8"/>
  <c r="F1428" i="8"/>
  <c r="F1426" i="8"/>
  <c r="F1425" i="8" s="1"/>
  <c r="E1425" i="8"/>
  <c r="F1415" i="8"/>
  <c r="E1414" i="8"/>
  <c r="E1411" i="8" s="1"/>
  <c r="F1413" i="8"/>
  <c r="F1412" i="8"/>
  <c r="F1402" i="8"/>
  <c r="F1400" i="8"/>
  <c r="F1399" i="8"/>
  <c r="F1397" i="8"/>
  <c r="E1395" i="8"/>
  <c r="F1388" i="8"/>
  <c r="F1384" i="8"/>
  <c r="E1383" i="8"/>
  <c r="E1379" i="8" s="1"/>
  <c r="E1376" i="8" s="1"/>
  <c r="F1380" i="8"/>
  <c r="F1378" i="8"/>
  <c r="F1377" i="8"/>
  <c r="F1365" i="8"/>
  <c r="F1364" i="8" s="1"/>
  <c r="E1364" i="8"/>
  <c r="F1352" i="8"/>
  <c r="F1342" i="8"/>
  <c r="E1341" i="8"/>
  <c r="E1337" i="8" s="1"/>
  <c r="E1335" i="8" s="1"/>
  <c r="F1338" i="8"/>
  <c r="F1334" i="8"/>
  <c r="E1333" i="8"/>
  <c r="F1332" i="8"/>
  <c r="F1331" i="8"/>
  <c r="F1330" i="8"/>
  <c r="F1328" i="8"/>
  <c r="F1326" i="8"/>
  <c r="F1325" i="8" s="1"/>
  <c r="E1325" i="8"/>
  <c r="F1324" i="8"/>
  <c r="F1323" i="8"/>
  <c r="F1322" i="8"/>
  <c r="E1321" i="8"/>
  <c r="E1319" i="8" s="1"/>
  <c r="F1320" i="8"/>
  <c r="F1309" i="8"/>
  <c r="F1307" i="8"/>
  <c r="F1306" i="8"/>
  <c r="F1305" i="8"/>
  <c r="F1304" i="8"/>
  <c r="F1303" i="8"/>
  <c r="F1302" i="8"/>
  <c r="F1301" i="8"/>
  <c r="F1300" i="8"/>
  <c r="F1299" i="8"/>
  <c r="E1298" i="8"/>
  <c r="E1294" i="8" s="1"/>
  <c r="F1297" i="8"/>
  <c r="F1296" i="8"/>
  <c r="F1295" i="8"/>
  <c r="F1293" i="8"/>
  <c r="F1291" i="8"/>
  <c r="F1290" i="8" s="1"/>
  <c r="E1290" i="8"/>
  <c r="F1287" i="8"/>
  <c r="E1286" i="8"/>
  <c r="E1284" i="8" s="1"/>
  <c r="F1285" i="8"/>
  <c r="F1283" i="8"/>
  <c r="F1282" i="8"/>
  <c r="F1281" i="8"/>
  <c r="F1280" i="8"/>
  <c r="F1279" i="8"/>
  <c r="F1278" i="8"/>
  <c r="F1277" i="8"/>
  <c r="F1276" i="8"/>
  <c r="F1275" i="8"/>
  <c r="F1274" i="8"/>
  <c r="F1264" i="8"/>
  <c r="E1263" i="8"/>
  <c r="E1259" i="8" s="1"/>
  <c r="F1260" i="8"/>
  <c r="F1258" i="8"/>
  <c r="F1256" i="8"/>
  <c r="F1255" i="8" s="1"/>
  <c r="E1255" i="8"/>
  <c r="F1254" i="8"/>
  <c r="F1253" i="8" s="1"/>
  <c r="E1253" i="8"/>
  <c r="F1252" i="8"/>
  <c r="F1251" i="8"/>
  <c r="F1250" i="8"/>
  <c r="E1249" i="8"/>
  <c r="E1247" i="8" s="1"/>
  <c r="F1248" i="8"/>
  <c r="F1228" i="8"/>
  <c r="E1227" i="8"/>
  <c r="E1223" i="8" s="1"/>
  <c r="E1221" i="8" s="1"/>
  <c r="F1226" i="8"/>
  <c r="F1225" i="8"/>
  <c r="F1224" i="8"/>
  <c r="F1222" i="8"/>
  <c r="F1220" i="8"/>
  <c r="F1219" i="8" s="1"/>
  <c r="E1219" i="8"/>
  <c r="F1216" i="8"/>
  <c r="E1215" i="8"/>
  <c r="E1213" i="8" s="1"/>
  <c r="F1214" i="8"/>
  <c r="F1203" i="8"/>
  <c r="F1193" i="8"/>
  <c r="E1192" i="8"/>
  <c r="E1188" i="8" s="1"/>
  <c r="F1191" i="8"/>
  <c r="F1190" i="8"/>
  <c r="F1189" i="8"/>
  <c r="F1187" i="8"/>
  <c r="F1177" i="8"/>
  <c r="F1167" i="8"/>
  <c r="E1166" i="8"/>
  <c r="E1163" i="8" s="1"/>
  <c r="F1165" i="8"/>
  <c r="F1164" i="8"/>
  <c r="F1162" i="8"/>
  <c r="F1160" i="8"/>
  <c r="F1159" i="8"/>
  <c r="F1158" i="8"/>
  <c r="F1157" i="8"/>
  <c r="F1156" i="8"/>
  <c r="F1154" i="8"/>
  <c r="F1150" i="8"/>
  <c r="F1149" i="8"/>
  <c r="F1148" i="8"/>
  <c r="F1147" i="8"/>
  <c r="F1146" i="8"/>
  <c r="F1145" i="8"/>
  <c r="F1144" i="8"/>
  <c r="F1143" i="8"/>
  <c r="F1142" i="8"/>
  <c r="F1141" i="8"/>
  <c r="E1140" i="8"/>
  <c r="E1137" i="8" s="1"/>
  <c r="F1139" i="8"/>
  <c r="F1138" i="8"/>
  <c r="F1136" i="8"/>
  <c r="F1134" i="8"/>
  <c r="F1121" i="8"/>
  <c r="F1112" i="8"/>
  <c r="F1111" i="8"/>
  <c r="E1110" i="8"/>
  <c r="F1109" i="8"/>
  <c r="F1108" i="8"/>
  <c r="F1094" i="8"/>
  <c r="F1084" i="8"/>
  <c r="E1083" i="8"/>
  <c r="E1080" i="8" s="1"/>
  <c r="E1078" i="8" s="1"/>
  <c r="F1082" i="8"/>
  <c r="F1081" i="8"/>
  <c r="F1079" i="8"/>
  <c r="F1069" i="8"/>
  <c r="F1068" i="8"/>
  <c r="F1067" i="8"/>
  <c r="F1066" i="8"/>
  <c r="F1065" i="8"/>
  <c r="F1064" i="8"/>
  <c r="F1063" i="8"/>
  <c r="F1062" i="8"/>
  <c r="F1061" i="8"/>
  <c r="F1060" i="8"/>
  <c r="F1059" i="8"/>
  <c r="E1058" i="8"/>
  <c r="F1057" i="8"/>
  <c r="F1056" i="8"/>
  <c r="F1054" i="8"/>
  <c r="F1043" i="8"/>
  <c r="F1033" i="8"/>
  <c r="E1029" i="8"/>
  <c r="F1030" i="8"/>
  <c r="F1028" i="8"/>
  <c r="F1011" i="8"/>
  <c r="F1009" i="8"/>
  <c r="E1006" i="8"/>
  <c r="F1003" i="8"/>
  <c r="E1002" i="8"/>
  <c r="E1000" i="8" s="1"/>
  <c r="F1001" i="8"/>
  <c r="F995" i="8"/>
  <c r="E994" i="8"/>
  <c r="E993" i="8" s="1"/>
  <c r="E991" i="8" s="1"/>
  <c r="F992" i="8"/>
  <c r="F990" i="8"/>
  <c r="F989" i="8"/>
  <c r="F978" i="8"/>
  <c r="F968" i="8"/>
  <c r="F966" i="8"/>
  <c r="F965" i="8"/>
  <c r="F963" i="8"/>
  <c r="F953" i="8"/>
  <c r="F952" i="8"/>
  <c r="F951" i="8"/>
  <c r="F950" i="8"/>
  <c r="F948" i="8"/>
  <c r="F947" i="8"/>
  <c r="F946" i="8"/>
  <c r="F945" i="8"/>
  <c r="F944" i="8"/>
  <c r="F943" i="8"/>
  <c r="E942" i="8"/>
  <c r="E939" i="8" s="1"/>
  <c r="E937" i="8" s="1"/>
  <c r="F941" i="8"/>
  <c r="F940" i="8"/>
  <c r="F938" i="8"/>
  <c r="F921" i="8"/>
  <c r="E920" i="8"/>
  <c r="E917" i="8" s="1"/>
  <c r="F918" i="8"/>
  <c r="F916" i="8"/>
  <c r="F911" i="8"/>
  <c r="F910" i="8"/>
  <c r="F909" i="8"/>
  <c r="F908" i="8"/>
  <c r="F907" i="8"/>
  <c r="F906" i="8"/>
  <c r="F897" i="8"/>
  <c r="E896" i="8"/>
  <c r="E893" i="8" s="1"/>
  <c r="E891" i="8" s="1"/>
  <c r="F894" i="8"/>
  <c r="F892" i="8"/>
  <c r="F886" i="8"/>
  <c r="F885" i="8"/>
  <c r="E884" i="8"/>
  <c r="E881" i="8" s="1"/>
  <c r="E879" i="8" s="1"/>
  <c r="F882" i="8"/>
  <c r="F880" i="8"/>
  <c r="F870" i="8"/>
  <c r="F866" i="8"/>
  <c r="E865" i="8"/>
  <c r="F862" i="8"/>
  <c r="F860" i="8"/>
  <c r="F853" i="8"/>
  <c r="F848" i="8"/>
  <c r="E847" i="8"/>
  <c r="E843" i="8" s="1"/>
  <c r="E841" i="8" s="1"/>
  <c r="F844" i="8"/>
  <c r="F842" i="8"/>
  <c r="F836" i="8"/>
  <c r="F835" i="8"/>
  <c r="F834" i="8"/>
  <c r="E833" i="8"/>
  <c r="E829" i="8" s="1"/>
  <c r="E827" i="8" s="1"/>
  <c r="F832" i="8"/>
  <c r="F830" i="8"/>
  <c r="F828" i="8"/>
  <c r="F820" i="8"/>
  <c r="F813" i="8"/>
  <c r="E812" i="8"/>
  <c r="E808" i="8" s="1"/>
  <c r="E806" i="8" s="1"/>
  <c r="F809" i="8"/>
  <c r="F807" i="8"/>
  <c r="F805" i="8"/>
  <c r="F804" i="8" s="1"/>
  <c r="F803" i="8"/>
  <c r="F795" i="8"/>
  <c r="E792" i="8"/>
  <c r="F791" i="8"/>
  <c r="F789" i="8"/>
  <c r="F787" i="8"/>
  <c r="F785" i="8"/>
  <c r="F784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E769" i="8"/>
  <c r="E765" i="8" s="1"/>
  <c r="E763" i="8" s="1"/>
  <c r="F768" i="8"/>
  <c r="F767" i="8"/>
  <c r="F766" i="8"/>
  <c r="F764" i="8"/>
  <c r="F755" i="8"/>
  <c r="F754" i="8"/>
  <c r="F753" i="8"/>
  <c r="F752" i="8"/>
  <c r="F751" i="8"/>
  <c r="F750" i="8"/>
  <c r="F749" i="8"/>
  <c r="F748" i="8"/>
  <c r="F747" i="8"/>
  <c r="E746" i="8"/>
  <c r="E742" i="8" s="1"/>
  <c r="E740" i="8" s="1"/>
  <c r="F743" i="8"/>
  <c r="F741" i="8"/>
  <c r="F735" i="8"/>
  <c r="F729" i="8"/>
  <c r="E728" i="8"/>
  <c r="E724" i="8" s="1"/>
  <c r="E722" i="8" s="1"/>
  <c r="F725" i="8"/>
  <c r="F723" i="8"/>
  <c r="F714" i="8"/>
  <c r="F713" i="8"/>
  <c r="E711" i="8"/>
  <c r="F708" i="8"/>
  <c r="F706" i="8"/>
  <c r="F705" i="8"/>
  <c r="F697" i="8"/>
  <c r="F693" i="8"/>
  <c r="F690" i="8"/>
  <c r="F687" i="8"/>
  <c r="E685" i="8"/>
  <c r="E683" i="8" s="1"/>
  <c r="F684" i="8"/>
  <c r="F677" i="8"/>
  <c r="F676" i="8"/>
  <c r="F675" i="8" s="1"/>
  <c r="E675" i="8"/>
  <c r="E672" i="8" s="1"/>
  <c r="E670" i="8" s="1"/>
  <c r="F671" i="8"/>
  <c r="F669" i="8"/>
  <c r="F662" i="8"/>
  <c r="F653" i="8"/>
  <c r="E652" i="8"/>
  <c r="E648" i="8" s="1"/>
  <c r="E646" i="8" s="1"/>
  <c r="F649" i="8"/>
  <c r="F647" i="8"/>
  <c r="F637" i="8"/>
  <c r="F636" i="8"/>
  <c r="F635" i="8"/>
  <c r="F633" i="8"/>
  <c r="F632" i="8"/>
  <c r="F631" i="8"/>
  <c r="F630" i="8"/>
  <c r="F629" i="8"/>
  <c r="F628" i="8"/>
  <c r="E627" i="8"/>
  <c r="E623" i="8" s="1"/>
  <c r="F624" i="8"/>
  <c r="F622" i="8"/>
  <c r="F612" i="8"/>
  <c r="F610" i="8"/>
  <c r="E609" i="8"/>
  <c r="E606" i="8" s="1"/>
  <c r="F607" i="8"/>
  <c r="F605" i="8"/>
  <c r="F597" i="8"/>
  <c r="F595" i="8"/>
  <c r="E594" i="8"/>
  <c r="E590" i="8" s="1"/>
  <c r="E588" i="8" s="1"/>
  <c r="F591" i="8"/>
  <c r="F589" i="8"/>
  <c r="F570" i="8"/>
  <c r="F560" i="8"/>
  <c r="E559" i="8"/>
  <c r="E555" i="8" s="1"/>
  <c r="F558" i="8"/>
  <c r="F557" i="8"/>
  <c r="F556" i="8"/>
  <c r="F554" i="8"/>
  <c r="F546" i="8"/>
  <c r="F535" i="8"/>
  <c r="E534" i="8"/>
  <c r="F531" i="8"/>
  <c r="F529" i="8"/>
  <c r="F518" i="8"/>
  <c r="F516" i="8"/>
  <c r="F512" i="8"/>
  <c r="F510" i="8"/>
  <c r="F509" i="8"/>
  <c r="F499" i="8"/>
  <c r="F490" i="8"/>
  <c r="E489" i="8"/>
  <c r="E485" i="8" s="1"/>
  <c r="E483" i="8" s="1"/>
  <c r="F486" i="8"/>
  <c r="F484" i="8"/>
  <c r="F482" i="8"/>
  <c r="F481" i="8" s="1"/>
  <c r="E481" i="8"/>
  <c r="F472" i="8"/>
  <c r="F467" i="8"/>
  <c r="F465" i="8"/>
  <c r="F461" i="8"/>
  <c r="F459" i="8"/>
  <c r="F448" i="8"/>
  <c r="E437" i="8"/>
  <c r="F434" i="8"/>
  <c r="F432" i="8"/>
  <c r="F423" i="8"/>
  <c r="E422" i="8"/>
  <c r="E420" i="8" s="1"/>
  <c r="F421" i="8"/>
  <c r="F412" i="8"/>
  <c r="F411" i="8"/>
  <c r="F410" i="8"/>
  <c r="F409" i="8"/>
  <c r="F408" i="8"/>
  <c r="F407" i="8"/>
  <c r="F406" i="8"/>
  <c r="F405" i="8"/>
  <c r="F404" i="8"/>
  <c r="F402" i="8"/>
  <c r="F400" i="8"/>
  <c r="F386" i="8"/>
  <c r="F385" i="8"/>
  <c r="F384" i="8"/>
  <c r="F362" i="8"/>
  <c r="E361" i="8"/>
  <c r="E359" i="8" s="1"/>
  <c r="F353" i="8"/>
  <c r="F342" i="8"/>
  <c r="F339" i="8"/>
  <c r="F316" i="8" s="1"/>
  <c r="F337" i="8"/>
  <c r="F336" i="8"/>
  <c r="F335" i="8"/>
  <c r="E333" i="8"/>
  <c r="E332" i="8" s="1"/>
  <c r="F328" i="8"/>
  <c r="F327" i="8"/>
  <c r="F326" i="8"/>
  <c r="F325" i="8"/>
  <c r="F322" i="8"/>
  <c r="F305" i="8"/>
  <c r="F297" i="8"/>
  <c r="F289" i="8"/>
  <c r="F287" i="8"/>
  <c r="F279" i="8"/>
  <c r="F277" i="8"/>
  <c r="F272" i="8" s="1"/>
  <c r="E273" i="8"/>
  <c r="E272" i="8"/>
  <c r="F261" i="8"/>
  <c r="F251" i="8"/>
  <c r="E250" i="8"/>
  <c r="E245" i="8" s="1"/>
  <c r="E243" i="8" s="1"/>
  <c r="F246" i="8"/>
  <c r="F244" i="8"/>
  <c r="F237" i="8"/>
  <c r="F235" i="8"/>
  <c r="F231" i="8"/>
  <c r="F228" i="8"/>
  <c r="F227" i="8"/>
  <c r="F226" i="8"/>
  <c r="F225" i="8"/>
  <c r="F222" i="8"/>
  <c r="F220" i="8"/>
  <c r="F191" i="8" s="1"/>
  <c r="F215" i="8"/>
  <c r="E214" i="8"/>
  <c r="E212" i="8" s="1"/>
  <c r="F213" i="8"/>
  <c r="F211" i="8"/>
  <c r="F210" i="8"/>
  <c r="E209" i="8"/>
  <c r="E208" i="8" s="1"/>
  <c r="F203" i="8"/>
  <c r="E202" i="8"/>
  <c r="E201" i="8" s="1"/>
  <c r="F195" i="8"/>
  <c r="E194" i="8"/>
  <c r="E192" i="8" s="1"/>
  <c r="F193" i="8"/>
  <c r="F184" i="8"/>
  <c r="E183" i="8"/>
  <c r="E179" i="8" s="1"/>
  <c r="F182" i="8"/>
  <c r="F177" i="8" s="1"/>
  <c r="E177" i="8"/>
  <c r="F174" i="8"/>
  <c r="F173" i="8" s="1"/>
  <c r="F167" i="8" s="1"/>
  <c r="E173" i="8"/>
  <c r="E167" i="8" s="1"/>
  <c r="E171" i="8"/>
  <c r="E168" i="8" s="1"/>
  <c r="E165" i="8"/>
  <c r="F164" i="8"/>
  <c r="F163" i="8"/>
  <c r="E162" i="8"/>
  <c r="E160" i="8"/>
  <c r="F159" i="8"/>
  <c r="F158" i="8"/>
  <c r="F157" i="8"/>
  <c r="F156" i="8"/>
  <c r="F155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E134" i="8"/>
  <c r="E131" i="8" s="1"/>
  <c r="F135" i="8"/>
  <c r="F133" i="8"/>
  <c r="F128" i="8"/>
  <c r="F127" i="8"/>
  <c r="F126" i="8" s="1"/>
  <c r="F123" i="8"/>
  <c r="F121" i="8"/>
  <c r="E119" i="8"/>
  <c r="E117" i="8"/>
  <c r="E116" i="8"/>
  <c r="F100" i="8"/>
  <c r="F99" i="8"/>
  <c r="F98" i="8"/>
  <c r="F97" i="8"/>
  <c r="F96" i="8"/>
  <c r="F95" i="8"/>
  <c r="F94" i="8"/>
  <c r="E93" i="8"/>
  <c r="F92" i="8"/>
  <c r="F91" i="8"/>
  <c r="F90" i="8"/>
  <c r="E89" i="8"/>
  <c r="F88" i="8"/>
  <c r="E73" i="8"/>
  <c r="F71" i="8"/>
  <c r="F65" i="8"/>
  <c r="E56" i="8"/>
  <c r="F55" i="8"/>
  <c r="E47" i="8"/>
  <c r="F37" i="8"/>
  <c r="E36" i="8"/>
  <c r="F11" i="8"/>
  <c r="E10" i="8"/>
  <c r="F9" i="8"/>
  <c r="F7" i="8"/>
  <c r="E5" i="8"/>
  <c r="F594" i="8" l="1"/>
  <c r="F865" i="8"/>
  <c r="F511" i="8"/>
  <c r="F508" i="8" s="1"/>
  <c r="F189" i="8"/>
  <c r="F1696" i="8"/>
  <c r="F1694" i="8" s="1"/>
  <c r="F1722" i="8"/>
  <c r="F792" i="8"/>
  <c r="F788" i="8" s="1"/>
  <c r="F786" i="8" s="1"/>
  <c r="F1622" i="8"/>
  <c r="F1621" i="8" s="1"/>
  <c r="F988" i="8"/>
  <c r="F188" i="8"/>
  <c r="F224" i="8"/>
  <c r="F223" i="8" s="1"/>
  <c r="F221" i="8" s="1"/>
  <c r="F372" i="8"/>
  <c r="F371" i="8" s="1"/>
  <c r="F685" i="8"/>
  <c r="F683" i="8" s="1"/>
  <c r="F230" i="8"/>
  <c r="F229" i="8" s="1"/>
  <c r="F1679" i="8"/>
  <c r="F1677" i="8" s="1"/>
  <c r="F437" i="8"/>
  <c r="F433" i="8" s="1"/>
  <c r="F431" i="8" s="1"/>
  <c r="F1559" i="8"/>
  <c r="F1556" i="8" s="1"/>
  <c r="F728" i="8"/>
  <c r="F724" i="8" s="1"/>
  <c r="F722" i="8" s="1"/>
  <c r="F273" i="8"/>
  <c r="F278" i="8"/>
  <c r="F276" i="8" s="1"/>
  <c r="F89" i="8"/>
  <c r="P7" i="9"/>
  <c r="P13" i="9" s="1"/>
  <c r="P15" i="9" s="1"/>
  <c r="K13" i="9"/>
  <c r="K15" i="9" s="1"/>
  <c r="F1333" i="8"/>
  <c r="E186" i="8"/>
  <c r="F306" i="8"/>
  <c r="F304" i="8" s="1"/>
  <c r="F93" i="8"/>
  <c r="F559" i="8"/>
  <c r="F555" i="8" s="1"/>
  <c r="F553" i="8" s="1"/>
  <c r="F183" i="8"/>
  <c r="F179" i="8" s="1"/>
  <c r="F176" i="8" s="1"/>
  <c r="F334" i="8"/>
  <c r="F333" i="8" s="1"/>
  <c r="F332" i="8" s="1"/>
  <c r="F1286" i="8"/>
  <c r="F1284" i="8" s="1"/>
  <c r="E176" i="8"/>
  <c r="F489" i="8"/>
  <c r="F485" i="8" s="1"/>
  <c r="F483" i="8" s="1"/>
  <c r="F1531" i="8"/>
  <c r="F1529" i="8" s="1"/>
  <c r="F214" i="8"/>
  <c r="F212" i="8" s="1"/>
  <c r="E274" i="8"/>
  <c r="E271" i="8" s="1"/>
  <c r="F1785" i="8"/>
  <c r="F1666" i="8"/>
  <c r="F1166" i="8"/>
  <c r="F1431" i="8"/>
  <c r="F1429" i="8" s="1"/>
  <c r="F1427" i="8" s="1"/>
  <c r="F672" i="8"/>
  <c r="F670" i="8" s="1"/>
  <c r="F209" i="8"/>
  <c r="F208" i="8" s="1"/>
  <c r="F383" i="8"/>
  <c r="F382" i="8" s="1"/>
  <c r="F376" i="8" s="1"/>
  <c r="F1249" i="8"/>
  <c r="F1247" i="8" s="1"/>
  <c r="F1132" i="8"/>
  <c r="F1131" i="8" s="1"/>
  <c r="F1401" i="8"/>
  <c r="F1398" i="8" s="1"/>
  <c r="E1539" i="8"/>
  <c r="E1564" i="8"/>
  <c r="F967" i="8"/>
  <c r="F964" i="8" s="1"/>
  <c r="F962" i="8" s="1"/>
  <c r="F609" i="8"/>
  <c r="F606" i="8" s="1"/>
  <c r="F604" i="8" s="1"/>
  <c r="F884" i="8"/>
  <c r="F881" i="8" s="1"/>
  <c r="F879" i="8" s="1"/>
  <c r="F1329" i="8"/>
  <c r="F1327" i="8" s="1"/>
  <c r="F1577" i="8"/>
  <c r="F1575" i="8" s="1"/>
  <c r="F1670" i="8"/>
  <c r="E1779" i="8"/>
  <c r="F250" i="8"/>
  <c r="F245" i="8" s="1"/>
  <c r="F243" i="8" s="1"/>
  <c r="F1602" i="8"/>
  <c r="F1599" i="8" s="1"/>
  <c r="F1596" i="8" s="1"/>
  <c r="F1733" i="8"/>
  <c r="F1367" i="8"/>
  <c r="F1366" i="8" s="1"/>
  <c r="F162" i="8"/>
  <c r="F517" i="8"/>
  <c r="F515" i="8" s="1"/>
  <c r="F1540" i="8"/>
  <c r="F994" i="8"/>
  <c r="F993" i="8" s="1"/>
  <c r="F991" i="8" s="1"/>
  <c r="F1443" i="8"/>
  <c r="F1442" i="8" s="1"/>
  <c r="F1440" i="8" s="1"/>
  <c r="F341" i="8"/>
  <c r="F340" i="8" s="1"/>
  <c r="F338" i="8" s="1"/>
  <c r="F1192" i="8"/>
  <c r="F1188" i="8" s="1"/>
  <c r="F1186" i="8" s="1"/>
  <c r="F1487" i="8"/>
  <c r="F1485" i="8" s="1"/>
  <c r="E1186" i="8"/>
  <c r="F920" i="8"/>
  <c r="F746" i="8"/>
  <c r="F1626" i="8"/>
  <c r="E1653" i="8"/>
  <c r="F580" i="8"/>
  <c r="F578" i="8" s="1"/>
  <c r="E604" i="8"/>
  <c r="F833" i="8"/>
  <c r="F829" i="8" s="1"/>
  <c r="F827" i="8" s="1"/>
  <c r="F1565" i="8"/>
  <c r="F1740" i="8"/>
  <c r="E376" i="8"/>
  <c r="F1654" i="8"/>
  <c r="F56" i="8"/>
  <c r="F236" i="8"/>
  <c r="F234" i="8" s="1"/>
  <c r="F288" i="8"/>
  <c r="F286" i="8" s="1"/>
  <c r="E707" i="8"/>
  <c r="E704" i="8" s="1"/>
  <c r="F1010" i="8"/>
  <c r="F1008" i="8" s="1"/>
  <c r="E1543" i="8"/>
  <c r="E1637" i="8"/>
  <c r="E1633" i="8" s="1"/>
  <c r="F711" i="8"/>
  <c r="F707" i="8" s="1"/>
  <c r="F704" i="8" s="1"/>
  <c r="F202" i="8"/>
  <c r="F201" i="8" s="1"/>
  <c r="E181" i="8"/>
  <c r="E175" i="8" s="1"/>
  <c r="F324" i="8"/>
  <c r="F323" i="8" s="1"/>
  <c r="F320" i="8" s="1"/>
  <c r="F1321" i="8"/>
  <c r="F1319" i="8" s="1"/>
  <c r="F1638" i="8"/>
  <c r="F1637" i="8" s="1"/>
  <c r="E190" i="8"/>
  <c r="E187" i="8" s="1"/>
  <c r="E1135" i="8"/>
  <c r="F1383" i="8"/>
  <c r="F1379" i="8" s="1"/>
  <c r="F1376" i="8" s="1"/>
  <c r="E1440" i="8"/>
  <c r="E861" i="8"/>
  <c r="E859" i="8" s="1"/>
  <c r="F896" i="8"/>
  <c r="F893" i="8" s="1"/>
  <c r="F891" i="8" s="1"/>
  <c r="E1458" i="8"/>
  <c r="E1456" i="8" s="1"/>
  <c r="F1588" i="8"/>
  <c r="F1586" i="8" s="1"/>
  <c r="E788" i="8"/>
  <c r="E786" i="8" s="1"/>
  <c r="F36" i="8"/>
  <c r="F73" i="8"/>
  <c r="E433" i="8"/>
  <c r="E431" i="8" s="1"/>
  <c r="E1541" i="8"/>
  <c r="F1545" i="8"/>
  <c r="F1519" i="8"/>
  <c r="F1499" i="8"/>
  <c r="F1497" i="8" s="1"/>
  <c r="F1495" i="8" s="1"/>
  <c r="F1478" i="8"/>
  <c r="F1476" i="8" s="1"/>
  <c r="F1461" i="8"/>
  <c r="F1458" i="8" s="1"/>
  <c r="F1456" i="8" s="1"/>
  <c r="F1414" i="8"/>
  <c r="F1411" i="8" s="1"/>
  <c r="F1341" i="8"/>
  <c r="F1337" i="8" s="1"/>
  <c r="F1298" i="8"/>
  <c r="E1292" i="8"/>
  <c r="E1257" i="8"/>
  <c r="F1215" i="8"/>
  <c r="F1213" i="8" s="1"/>
  <c r="E1161" i="8"/>
  <c r="F1140" i="8"/>
  <c r="F1110" i="8"/>
  <c r="F1107" i="8" s="1"/>
  <c r="E1107" i="8"/>
  <c r="F1058" i="8"/>
  <c r="F1055" i="8" s="1"/>
  <c r="E1055" i="8"/>
  <c r="E915" i="8"/>
  <c r="F847" i="8"/>
  <c r="F843" i="8" s="1"/>
  <c r="F812" i="8"/>
  <c r="F808" i="8" s="1"/>
  <c r="F806" i="8" s="1"/>
  <c r="F802" i="8"/>
  <c r="F769" i="8"/>
  <c r="E621" i="8"/>
  <c r="F590" i="8"/>
  <c r="F588" i="8" s="1"/>
  <c r="E553" i="8"/>
  <c r="F534" i="8"/>
  <c r="F530" i="8" s="1"/>
  <c r="F528" i="8" s="1"/>
  <c r="E530" i="8"/>
  <c r="E528" i="8" s="1"/>
  <c r="E464" i="8"/>
  <c r="F470" i="8"/>
  <c r="F396" i="8"/>
  <c r="F422" i="8"/>
  <c r="F420" i="8" s="1"/>
  <c r="F403" i="8"/>
  <c r="F401" i="8" s="1"/>
  <c r="F361" i="8"/>
  <c r="E314" i="8"/>
  <c r="E318" i="8"/>
  <c r="E315" i="8" s="1"/>
  <c r="E276" i="8"/>
  <c r="E270" i="8" s="1"/>
  <c r="F194" i="8"/>
  <c r="F171" i="8"/>
  <c r="F168" i="8" s="1"/>
  <c r="F117" i="8"/>
  <c r="F139" i="8"/>
  <c r="E118" i="8"/>
  <c r="E115" i="8" s="1"/>
  <c r="E120" i="8"/>
  <c r="E114" i="8" s="1"/>
  <c r="E72" i="8"/>
  <c r="F47" i="8"/>
  <c r="E8" i="8"/>
  <c r="E399" i="8"/>
  <c r="F122" i="8"/>
  <c r="E1626" i="8"/>
  <c r="E1692" i="8"/>
  <c r="E107" i="8"/>
  <c r="F72" i="8" l="1"/>
  <c r="F1543" i="8"/>
  <c r="F181" i="8"/>
  <c r="F175" i="8" s="1"/>
  <c r="F1564" i="8"/>
  <c r="F380" i="8"/>
  <c r="F377" i="8" s="1"/>
  <c r="F1653" i="8"/>
  <c r="E1538" i="8"/>
  <c r="E1537" i="8"/>
  <c r="F192" i="8"/>
  <c r="F186" i="8" s="1"/>
  <c r="F190" i="8"/>
  <c r="F187" i="8" s="1"/>
  <c r="F1294" i="8"/>
  <c r="F1292" i="8" s="1"/>
  <c r="F1516" i="8"/>
  <c r="F1514" i="8" s="1"/>
  <c r="E1024" i="8"/>
  <c r="F841" i="8"/>
  <c r="E397" i="8"/>
  <c r="E394" i="8" s="1"/>
  <c r="E393" i="8"/>
  <c r="F399" i="8"/>
  <c r="F318" i="8"/>
  <c r="E101" i="8"/>
  <c r="F120" i="8"/>
  <c r="D1722" i="8"/>
  <c r="D1588" i="8"/>
  <c r="D1512" i="8"/>
  <c r="D334" i="8"/>
  <c r="D126" i="8"/>
  <c r="D122" i="8" s="1"/>
  <c r="D689" i="8"/>
  <c r="F689" i="8" s="1"/>
  <c r="E108" i="8" l="1"/>
  <c r="D1787" i="8"/>
  <c r="F1787" i="8" s="1"/>
  <c r="D250" i="8"/>
  <c r="D245" i="8" s="1"/>
  <c r="D166" i="8" l="1"/>
  <c r="F166" i="8" s="1"/>
  <c r="D6" i="8"/>
  <c r="F6" i="8" l="1"/>
  <c r="F5" i="8" s="1"/>
  <c r="D5" i="8"/>
  <c r="F165" i="8"/>
  <c r="F116" i="8"/>
  <c r="D1336" i="8" l="1"/>
  <c r="F1336" i="8" l="1"/>
  <c r="F1335" i="8" s="1"/>
  <c r="D1106" i="8"/>
  <c r="F1106" i="8" s="1"/>
  <c r="F1023" i="8" s="1"/>
  <c r="D1090" i="8" l="1"/>
  <c r="D1083" i="8" l="1"/>
  <c r="F1090" i="8"/>
  <c r="F1083" i="8" s="1"/>
  <c r="F1080" i="8" s="1"/>
  <c r="F1078" i="8" s="1"/>
  <c r="D1010" i="8"/>
  <c r="D116" i="8" l="1"/>
  <c r="D117" i="8"/>
  <c r="D1023" i="8" l="1"/>
  <c r="D360" i="8" l="1"/>
  <c r="F360" i="8" s="1"/>
  <c r="F317" i="8" l="1"/>
  <c r="F359" i="8"/>
  <c r="F314" i="8" s="1"/>
  <c r="D1180" i="8"/>
  <c r="F1180" i="8" s="1"/>
  <c r="F1163" i="8" s="1"/>
  <c r="F1161" i="8" s="1"/>
  <c r="D1140" i="8"/>
  <c r="D396" i="8"/>
  <c r="D580" i="8"/>
  <c r="D578" i="8" s="1"/>
  <c r="D967" i="8"/>
  <c r="D920" i="8"/>
  <c r="D896" i="8"/>
  <c r="D341" i="8"/>
  <c r="D340" i="8" s="1"/>
  <c r="D299" i="8"/>
  <c r="F299" i="8" s="1"/>
  <c r="F298" i="8" s="1"/>
  <c r="F296" i="8" l="1"/>
  <c r="F270" i="8" s="1"/>
  <c r="F274" i="8"/>
  <c r="F271" i="8" s="1"/>
  <c r="F107" i="8"/>
  <c r="F315" i="8"/>
  <c r="D161" i="8" l="1"/>
  <c r="D139" i="8"/>
  <c r="D1765" i="8"/>
  <c r="F1765" i="8" s="1"/>
  <c r="D119" i="8" l="1"/>
  <c r="F161" i="8"/>
  <c r="D1755" i="8"/>
  <c r="F1755" i="8" l="1"/>
  <c r="F1750" i="8" s="1"/>
  <c r="F1779" i="8" s="1"/>
  <c r="F160" i="8"/>
  <c r="F119" i="8"/>
  <c r="D1298" i="8"/>
  <c r="D1294" i="8" s="1"/>
  <c r="D1396" i="8" l="1"/>
  <c r="F1396" i="8" s="1"/>
  <c r="D1166" i="8"/>
  <c r="D1234" i="8"/>
  <c r="D769" i="8"/>
  <c r="D634" i="8"/>
  <c r="D462" i="8"/>
  <c r="F462" i="8" s="1"/>
  <c r="F460" i="8" s="1"/>
  <c r="F458" i="8" s="1"/>
  <c r="D1227" i="8" l="1"/>
  <c r="F1234" i="8"/>
  <c r="F1227" i="8" s="1"/>
  <c r="D627" i="8"/>
  <c r="F634" i="8"/>
  <c r="F627" i="8" s="1"/>
  <c r="F623" i="8" s="1"/>
  <c r="F621" i="8" s="1"/>
  <c r="F1395" i="8"/>
  <c r="D214" i="8"/>
  <c r="D212" i="8" s="1"/>
  <c r="D154" i="8" l="1"/>
  <c r="F154" i="8" s="1"/>
  <c r="F134" i="8" s="1"/>
  <c r="F131" i="8" l="1"/>
  <c r="F114" i="8" s="1"/>
  <c r="F118" i="8"/>
  <c r="D28" i="8"/>
  <c r="F28" i="8" s="1"/>
  <c r="F10" i="8" s="1"/>
  <c r="F8" i="8" s="1"/>
  <c r="F101" i="8" s="1"/>
  <c r="F115" i="8" l="1"/>
  <c r="D1022" i="8"/>
  <c r="D1750" i="8"/>
  <c r="D930" i="8" l="1"/>
  <c r="F930" i="8" s="1"/>
  <c r="F917" i="8" s="1"/>
  <c r="F915" i="8" s="1"/>
  <c r="D659" i="8"/>
  <c r="D361" i="8"/>
  <c r="D652" i="8" l="1"/>
  <c r="F659" i="8"/>
  <c r="F652" i="8" s="1"/>
  <c r="F648" i="8" s="1"/>
  <c r="F646" i="8" s="1"/>
  <c r="D229" i="8"/>
  <c r="D398" i="8" l="1"/>
  <c r="D517" i="8"/>
  <c r="D515" i="8" s="1"/>
  <c r="D473" i="8" l="1"/>
  <c r="F473" i="8" s="1"/>
  <c r="F466" i="8" s="1"/>
  <c r="F464" i="8" l="1"/>
  <c r="D949" i="8"/>
  <c r="D1041" i="8"/>
  <c r="D1032" i="8" l="1"/>
  <c r="F1041" i="8"/>
  <c r="F1032" i="8" s="1"/>
  <c r="D942" i="8"/>
  <c r="F949" i="8"/>
  <c r="F942" i="8" s="1"/>
  <c r="F939" i="8" s="1"/>
  <c r="F937" i="8" s="1"/>
  <c r="D1155" i="8"/>
  <c r="F1155" i="8" s="1"/>
  <c r="F1137" i="8" s="1"/>
  <c r="F1135" i="8" s="1"/>
  <c r="F1029" i="8" l="1"/>
  <c r="D1238" i="8"/>
  <c r="F1238" i="8" s="1"/>
  <c r="F1223" i="8" s="1"/>
  <c r="F1221" i="8" s="1"/>
  <c r="D1270" i="8" l="1"/>
  <c r="D1263" i="8" l="1"/>
  <c r="F1270" i="8"/>
  <c r="F1263" i="8" s="1"/>
  <c r="F1259" i="8" s="1"/>
  <c r="D1679" i="8"/>
  <c r="D1677" i="8" s="1"/>
  <c r="D1540" i="8"/>
  <c r="D1621" i="8"/>
  <c r="F1257" i="8" l="1"/>
  <c r="F1024" i="8"/>
  <c r="D1577" i="8"/>
  <c r="D1711" i="8"/>
  <c r="F1711" i="8" s="1"/>
  <c r="D1708" i="8"/>
  <c r="F1708" i="8" s="1"/>
  <c r="F1705" i="8" l="1"/>
  <c r="F1541" i="8" s="1"/>
  <c r="D1720" i="8"/>
  <c r="D134" i="8"/>
  <c r="F1703" i="8" l="1"/>
  <c r="D1719" i="8"/>
  <c r="F1720" i="8"/>
  <c r="D236" i="8"/>
  <c r="F1719" i="8" l="1"/>
  <c r="F1537" i="8" s="1"/>
  <c r="F1539" i="8"/>
  <c r="F1538" i="8" s="1"/>
  <c r="D273" i="8"/>
  <c r="D288" i="8"/>
  <c r="D298" i="8"/>
  <c r="D296" i="8" l="1"/>
  <c r="D372" i="8" l="1"/>
  <c r="D383" i="8" l="1"/>
  <c r="D1004" i="8"/>
  <c r="F1004" i="8" s="1"/>
  <c r="F1002" i="8" s="1"/>
  <c r="F1000" i="8" s="1"/>
  <c r="D1443" i="8" l="1"/>
  <c r="D1442" i="8" s="1"/>
  <c r="D1487" i="8" l="1"/>
  <c r="D1461" i="8" l="1"/>
  <c r="D1458" i="8" s="1"/>
  <c r="D1696" i="8" l="1"/>
  <c r="D1633" i="8"/>
  <c r="D534" i="8"/>
  <c r="D460" i="8" l="1"/>
  <c r="D1007" i="8" l="1"/>
  <c r="F1007" i="8" s="1"/>
  <c r="F1006" i="8" l="1"/>
  <c r="F395" i="8"/>
  <c r="D875" i="8" l="1"/>
  <c r="F875" i="8" s="1"/>
  <c r="F861" i="8" s="1"/>
  <c r="F859" i="8" s="1"/>
  <c r="D783" i="8" l="1"/>
  <c r="F783" i="8" s="1"/>
  <c r="F765" i="8" s="1"/>
  <c r="F763" i="8" s="1"/>
  <c r="D761" i="8" l="1"/>
  <c r="F761" i="8" s="1"/>
  <c r="F742" i="8" s="1"/>
  <c r="F740" i="8" s="1"/>
  <c r="D675" i="8" l="1"/>
  <c r="D672" i="8" s="1"/>
  <c r="D594" i="8"/>
  <c r="D590" i="8" s="1"/>
  <c r="D272" i="8"/>
  <c r="D306" i="8" l="1"/>
  <c r="D189" i="8"/>
  <c r="D304" i="8" l="1"/>
  <c r="D56" i="8"/>
  <c r="D47" i="8"/>
  <c r="D36" i="8"/>
  <c r="D10" i="8" l="1"/>
  <c r="D8" i="8" s="1"/>
  <c r="D1785" i="8"/>
  <c r="D1748" i="8"/>
  <c r="D1740" i="8"/>
  <c r="D1733" i="8"/>
  <c r="D1717" i="8"/>
  <c r="D1705" i="8"/>
  <c r="D1694" i="8"/>
  <c r="D1692" i="8"/>
  <c r="D1690" i="8"/>
  <c r="D1688" i="8"/>
  <c r="D1670" i="8"/>
  <c r="D1666" i="8"/>
  <c r="D1654" i="8"/>
  <c r="D1651" i="8"/>
  <c r="D1638" i="8"/>
  <c r="D1602" i="8"/>
  <c r="D1584" i="8"/>
  <c r="D1565" i="8"/>
  <c r="D1559" i="8"/>
  <c r="D1545" i="8"/>
  <c r="D1531" i="8"/>
  <c r="D1519" i="8"/>
  <c r="D1499" i="8"/>
  <c r="D1478" i="8"/>
  <c r="D1431" i="8"/>
  <c r="D1425" i="8"/>
  <c r="D1414" i="8"/>
  <c r="D1401" i="8"/>
  <c r="D1395" i="8"/>
  <c r="D1383" i="8"/>
  <c r="D1366" i="8"/>
  <c r="D1364" i="8"/>
  <c r="D1341" i="8"/>
  <c r="D1337" i="8" s="1"/>
  <c r="D1333" i="8"/>
  <c r="D1325" i="8"/>
  <c r="D1321" i="8"/>
  <c r="D1290" i="8"/>
  <c r="D1286" i="8"/>
  <c r="D1255" i="8"/>
  <c r="D1253" i="8"/>
  <c r="D1249" i="8"/>
  <c r="D1219" i="8"/>
  <c r="D1215" i="8"/>
  <c r="D1192" i="8"/>
  <c r="D1137" i="8"/>
  <c r="D1132" i="8"/>
  <c r="D1110" i="8"/>
  <c r="D1058" i="8"/>
  <c r="D1006" i="8"/>
  <c r="D1002" i="8"/>
  <c r="D994" i="8"/>
  <c r="D993" i="8" s="1"/>
  <c r="D988" i="8"/>
  <c r="D964" i="8"/>
  <c r="D893" i="8"/>
  <c r="D884" i="8"/>
  <c r="D865" i="8"/>
  <c r="D861" i="8" s="1"/>
  <c r="D847" i="8"/>
  <c r="D833" i="8"/>
  <c r="D812" i="8"/>
  <c r="D804" i="8"/>
  <c r="D792" i="8"/>
  <c r="D746" i="8"/>
  <c r="D728" i="8"/>
  <c r="D711" i="8"/>
  <c r="D695" i="8"/>
  <c r="D609" i="8"/>
  <c r="D606" i="8" s="1"/>
  <c r="D559" i="8"/>
  <c r="D489" i="8"/>
  <c r="D481" i="8"/>
  <c r="D458" i="8"/>
  <c r="D437" i="8"/>
  <c r="D433" i="8" s="1"/>
  <c r="D422" i="8"/>
  <c r="D403" i="8"/>
  <c r="D395" i="8"/>
  <c r="D382" i="8"/>
  <c r="D371" i="8"/>
  <c r="D317" i="8"/>
  <c r="D324" i="8"/>
  <c r="D323" i="8" s="1"/>
  <c r="D316" i="8"/>
  <c r="D278" i="8"/>
  <c r="D274" i="8" s="1"/>
  <c r="D234" i="8"/>
  <c r="D224" i="8"/>
  <c r="D209" i="8"/>
  <c r="D202" i="8"/>
  <c r="D194" i="8"/>
  <c r="D191" i="8"/>
  <c r="D109" i="8" s="1"/>
  <c r="D188" i="8"/>
  <c r="D183" i="8"/>
  <c r="D177" i="8"/>
  <c r="D173" i="8"/>
  <c r="D171" i="8"/>
  <c r="D162" i="8"/>
  <c r="D160" i="8"/>
  <c r="D118" i="8"/>
  <c r="D93" i="8"/>
  <c r="D73" i="8"/>
  <c r="F695" i="8" l="1"/>
  <c r="F694" i="8" s="1"/>
  <c r="F691" i="8" s="1"/>
  <c r="D694" i="8"/>
  <c r="D691" i="8" s="1"/>
  <c r="D1779" i="8"/>
  <c r="D1539" i="8"/>
  <c r="D1653" i="8"/>
  <c r="D1703" i="8"/>
  <c r="D1586" i="8"/>
  <c r="D1497" i="8"/>
  <c r="D1055" i="8"/>
  <c r="D1379" i="8"/>
  <c r="D1376" i="8" s="1"/>
  <c r="D1516" i="8"/>
  <c r="D1080" i="8"/>
  <c r="D1650" i="8"/>
  <c r="D1107" i="8"/>
  <c r="D1599" i="8"/>
  <c r="D1131" i="8"/>
  <c r="D1292" i="8"/>
  <c r="D1556" i="8"/>
  <c r="D1543" i="8" s="1"/>
  <c r="D1163" i="8"/>
  <c r="D1188" i="8"/>
  <c r="D1575" i="8"/>
  <c r="D1529" i="8"/>
  <c r="D1485" i="8"/>
  <c r="D1476" i="8"/>
  <c r="D1429" i="8"/>
  <c r="D1411" i="8"/>
  <c r="D1398" i="8"/>
  <c r="D1335" i="8"/>
  <c r="D1327" i="8"/>
  <c r="D1319" i="8"/>
  <c r="D1284" i="8"/>
  <c r="D1247" i="8"/>
  <c r="D1223" i="8"/>
  <c r="D1221" i="8" s="1"/>
  <c r="D1213" i="8"/>
  <c r="D670" i="8"/>
  <c r="D843" i="8"/>
  <c r="D333" i="8"/>
  <c r="D332" i="8" s="1"/>
  <c r="D466" i="8"/>
  <c r="D707" i="8"/>
  <c r="D917" i="8"/>
  <c r="D485" i="8"/>
  <c r="D724" i="8"/>
  <c r="D939" i="8"/>
  <c r="D286" i="8"/>
  <c r="D685" i="8"/>
  <c r="D508" i="8"/>
  <c r="D742" i="8"/>
  <c r="D1029" i="8"/>
  <c r="D1026" i="8" s="1"/>
  <c r="D765" i="8"/>
  <c r="D376" i="8"/>
  <c r="D530" i="8"/>
  <c r="D528" i="8" s="1"/>
  <c r="D788" i="8"/>
  <c r="D420" i="8"/>
  <c r="D881" i="8"/>
  <c r="D555" i="8"/>
  <c r="D802" i="8"/>
  <c r="D1000" i="8"/>
  <c r="D808" i="8"/>
  <c r="D401" i="8"/>
  <c r="D829" i="8"/>
  <c r="D1008" i="8"/>
  <c r="D276" i="8"/>
  <c r="D181" i="8"/>
  <c r="D192" i="8"/>
  <c r="D168" i="8"/>
  <c r="D167" i="8"/>
  <c r="D201" i="8"/>
  <c r="D208" i="8"/>
  <c r="D223" i="8"/>
  <c r="D190" i="8" s="1"/>
  <c r="D1259" i="8"/>
  <c r="D623" i="8"/>
  <c r="D648" i="8"/>
  <c r="D588" i="8"/>
  <c r="D179" i="8"/>
  <c r="D359" i="8"/>
  <c r="D89" i="8"/>
  <c r="D165" i="8"/>
  <c r="D107" i="8"/>
  <c r="F688" i="8" l="1"/>
  <c r="F393" i="8" s="1"/>
  <c r="F397" i="8"/>
  <c r="D397" i="8"/>
  <c r="D1647" i="8"/>
  <c r="D1637" i="8"/>
  <c r="D1564" i="8"/>
  <c r="D1495" i="8"/>
  <c r="D1024" i="8"/>
  <c r="D187" i="8"/>
  <c r="D270" i="8"/>
  <c r="D1541" i="8"/>
  <c r="D1104" i="8"/>
  <c r="D1135" i="8"/>
  <c r="D1514" i="8"/>
  <c r="D1078" i="8"/>
  <c r="D1456" i="8"/>
  <c r="D1186" i="8"/>
  <c r="D1596" i="8"/>
  <c r="D1161" i="8"/>
  <c r="D1052" i="8"/>
  <c r="D106" i="8"/>
  <c r="D1440" i="8"/>
  <c r="D1427" i="8"/>
  <c r="D1257" i="8"/>
  <c r="D318" i="8"/>
  <c r="D380" i="8"/>
  <c r="D991" i="8"/>
  <c r="D621" i="8"/>
  <c r="D786" i="8"/>
  <c r="D646" i="8"/>
  <c r="D271" i="8"/>
  <c r="D937" i="8"/>
  <c r="D841" i="8"/>
  <c r="D683" i="8"/>
  <c r="D962" i="8"/>
  <c r="D806" i="8"/>
  <c r="D553" i="8"/>
  <c r="D338" i="8"/>
  <c r="D704" i="8"/>
  <c r="D722" i="8"/>
  <c r="D740" i="8"/>
  <c r="D891" i="8"/>
  <c r="D915" i="8"/>
  <c r="D399" i="8"/>
  <c r="D859" i="8"/>
  <c r="D483" i="8"/>
  <c r="D827" i="8"/>
  <c r="D243" i="8"/>
  <c r="D879" i="8"/>
  <c r="D431" i="8"/>
  <c r="D320" i="8"/>
  <c r="D763" i="8"/>
  <c r="D464" i="8"/>
  <c r="D604" i="8"/>
  <c r="D176" i="8"/>
  <c r="D175" i="8"/>
  <c r="D120" i="8"/>
  <c r="D131" i="8"/>
  <c r="D221" i="8"/>
  <c r="D72" i="8"/>
  <c r="D101" i="8" s="1"/>
  <c r="F102" i="8" s="1"/>
  <c r="F394" i="8" l="1"/>
  <c r="F108" i="8"/>
  <c r="F105" i="8" s="1"/>
  <c r="D1538" i="8"/>
  <c r="D377" i="8"/>
  <c r="D1537" i="8"/>
  <c r="D394" i="8"/>
  <c r="D315" i="8"/>
  <c r="D186" i="8"/>
  <c r="D1020" i="8"/>
  <c r="D314" i="8"/>
  <c r="D688" i="8"/>
  <c r="D393" i="8" s="1"/>
  <c r="D1021" i="8"/>
  <c r="D115" i="8"/>
  <c r="D114" i="8"/>
  <c r="D108" i="8"/>
  <c r="D105" i="8" l="1"/>
  <c r="D111" i="8" l="1"/>
  <c r="D104" i="8"/>
  <c r="D1727" i="8"/>
  <c r="D1728" i="8" l="1"/>
  <c r="D1780" i="8" l="1"/>
  <c r="D1788" i="8" s="1"/>
  <c r="D13" i="10" l="1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X14" i="10" l="1"/>
  <c r="Y14" i="10" s="1"/>
  <c r="E6" i="10" l="1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F1053" i="8" l="1"/>
  <c r="F1052" i="8" s="1"/>
  <c r="E1052" i="8"/>
  <c r="F1027" i="8"/>
  <c r="E1026" i="8"/>
  <c r="F1105" i="8" l="1"/>
  <c r="F1104" i="8" s="1"/>
  <c r="E1104" i="8"/>
  <c r="E1020" i="8" s="1"/>
  <c r="E1022" i="8"/>
  <c r="F1026" i="8"/>
  <c r="F1020" i="8" l="1"/>
  <c r="F1022" i="8"/>
  <c r="F1021" i="8" s="1"/>
  <c r="E106" i="8"/>
  <c r="E105" i="8" s="1"/>
  <c r="E111" i="8" s="1"/>
  <c r="E1021" i="8"/>
  <c r="E104" i="8"/>
  <c r="E1727" i="8"/>
  <c r="E1728" i="8" s="1"/>
  <c r="E1780" i="8" s="1"/>
  <c r="F1727" i="8" l="1"/>
  <c r="F1728" i="8" s="1"/>
  <c r="F1780" i="8" s="1"/>
  <c r="F1788" i="8" s="1"/>
  <c r="F104" i="8"/>
  <c r="F106" i="8"/>
  <c r="F111" i="8" s="1"/>
</calcChain>
</file>

<file path=xl/sharedStrings.xml><?xml version="1.0" encoding="utf-8"?>
<sst xmlns="http://schemas.openxmlformats.org/spreadsheetml/2006/main" count="2712" uniqueCount="1092">
  <si>
    <t>I</t>
  </si>
  <si>
    <t>PÕHITEGEVUSE TULUD:</t>
  </si>
  <si>
    <t>klassi-</t>
  </si>
  <si>
    <t>fikaator</t>
  </si>
  <si>
    <t>Tulude nimetus</t>
  </si>
  <si>
    <t xml:space="preserve">30              </t>
  </si>
  <si>
    <t xml:space="preserve"> MAKSUTULUD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</si>
  <si>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</si>
  <si>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</si>
  <si>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</si>
  <si>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</si>
  <si>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</si>
  <si>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 MÜÜK</t>
  </si>
  <si>
    <t xml:space="preserve">320             </t>
  </si>
  <si>
    <t xml:space="preserve"> Riigilõivud</t>
  </si>
  <si>
    <t xml:space="preserve">3220            </t>
  </si>
  <si>
    <t>Tulud haridusalasest tegevusest</t>
  </si>
  <si>
    <t xml:space="preserve"> *lastaiakohamaks teised OV-d</t>
  </si>
  <si>
    <t xml:space="preserve"> *koolikohamaks teised OV-d</t>
  </si>
  <si>
    <t xml:space="preserve"> *õppemaks Ripsik</t>
  </si>
  <si>
    <t xml:space="preserve"> *õppemaks Tabivere Lasteaed</t>
  </si>
  <si>
    <t xml:space="preserve"> *muud tulud (toitlustamine)</t>
  </si>
  <si>
    <t xml:space="preserve"> *töövihikud</t>
  </si>
  <si>
    <t xml:space="preserve"> *õpilasmalev</t>
  </si>
  <si>
    <t xml:space="preserve">3221            </t>
  </si>
  <si>
    <t>Tulud kultuurialasest tegevusest</t>
  </si>
  <si>
    <t xml:space="preserve"> *Laeva kutuurimaja</t>
  </si>
  <si>
    <t xml:space="preserve"> *Tabivere rahvamaja</t>
  </si>
  <si>
    <t xml:space="preserve"> *Maarja-Magdaleena rahvamaja</t>
  </si>
  <si>
    <t xml:space="preserve"> *Tammistu külakeskus</t>
  </si>
  <si>
    <t>* Laeva ANK</t>
  </si>
  <si>
    <t>Tulud spordialasest tegevusest</t>
  </si>
  <si>
    <t xml:space="preserve"> * spordikooli õppemaks - lapsevanem   </t>
  </si>
  <si>
    <t xml:space="preserve"> * Lähte SPH - renditulud</t>
  </si>
  <si>
    <t xml:space="preserve"> * spordikooli kohamaks - teised OV-d        </t>
  </si>
  <si>
    <t>Tulud sotsiaalasut.maj.tegevusest</t>
  </si>
  <si>
    <t xml:space="preserve">3225            </t>
  </si>
  <si>
    <t>3229</t>
  </si>
  <si>
    <t>3230</t>
  </si>
  <si>
    <t>Tulu trasporditeenustelt</t>
  </si>
  <si>
    <t xml:space="preserve">3233            </t>
  </si>
  <si>
    <t xml:space="preserve">3237            </t>
  </si>
  <si>
    <t xml:space="preserve">3238            </t>
  </si>
  <si>
    <t>SAADAVAD TOETUSED TEG:KULUDEKS</t>
  </si>
  <si>
    <t>Toetused tegevuskuludeks</t>
  </si>
  <si>
    <t>35000002</t>
  </si>
  <si>
    <t>Kaitseministeerium</t>
  </si>
  <si>
    <t xml:space="preserve">35000006        </t>
  </si>
  <si>
    <t>35000008</t>
  </si>
  <si>
    <t>Maaeluministeerium</t>
  </si>
  <si>
    <t xml:space="preserve">35000009        </t>
  </si>
  <si>
    <t>Rahandusministeerium</t>
  </si>
  <si>
    <t>Siseministeerium</t>
  </si>
  <si>
    <t>350002</t>
  </si>
  <si>
    <t xml:space="preserve">350003          </t>
  </si>
  <si>
    <t>350003</t>
  </si>
  <si>
    <t>35008</t>
  </si>
  <si>
    <t>muudelt residentidelt</t>
  </si>
  <si>
    <t>35509</t>
  </si>
  <si>
    <t>mitteresidentidelt</t>
  </si>
  <si>
    <t xml:space="preserve">352             </t>
  </si>
  <si>
    <t>tasandusfond (lg 1)</t>
  </si>
  <si>
    <t>toetusfond (lg 2)</t>
  </si>
  <si>
    <t>352100</t>
  </si>
  <si>
    <t xml:space="preserve">38              </t>
  </si>
  <si>
    <t>MUUD TEGEVUSTULUD</t>
  </si>
  <si>
    <t>38250</t>
  </si>
  <si>
    <t>Üleriigilisetähtsusega maardlate kaevandamisõiguse tasu</t>
  </si>
  <si>
    <t>38251</t>
  </si>
  <si>
    <t xml:space="preserve">Kohaliku tähtsusega maardlate kaevand.õiguse tasu </t>
  </si>
  <si>
    <t xml:space="preserve">382520          </t>
  </si>
  <si>
    <t xml:space="preserve"> Laekumine vee erikasutusest RT maardlad</t>
  </si>
  <si>
    <t xml:space="preserve">382540          </t>
  </si>
  <si>
    <t>vee erikasutus</t>
  </si>
  <si>
    <t>38256</t>
  </si>
  <si>
    <t>Kalapüügiõiguse tasu</t>
  </si>
  <si>
    <t>3880</t>
  </si>
  <si>
    <t>TRAHVID</t>
  </si>
  <si>
    <t>3888</t>
  </si>
  <si>
    <t>Muud tulud</t>
  </si>
  <si>
    <t>I osa</t>
  </si>
  <si>
    <t>PÕHITEGEVUSE TULUD KOKKU</t>
  </si>
  <si>
    <t>II</t>
  </si>
  <si>
    <t>PÕHITEGEVUSE KULUD</t>
  </si>
  <si>
    <t xml:space="preserve">01              </t>
  </si>
  <si>
    <t xml:space="preserve"> ÜLDISED VALITSUSSEKTORI TEENUSED</t>
  </si>
  <si>
    <t xml:space="preserve">01111           </t>
  </si>
  <si>
    <t xml:space="preserve"> Valla- ja linnavolikogu</t>
  </si>
  <si>
    <t xml:space="preserve">50              </t>
  </si>
  <si>
    <t xml:space="preserve">    Personalikulud (koos maksudega)</t>
  </si>
  <si>
    <t xml:space="preserve">55              </t>
  </si>
  <si>
    <t xml:space="preserve">    Majandamiskulud</t>
  </si>
  <si>
    <t xml:space="preserve">5500            </t>
  </si>
  <si>
    <t xml:space="preserve">    Administreerimiskulud (esindus, vastuvõtt)</t>
  </si>
  <si>
    <t xml:space="preserve">    Lähetuskulud</t>
  </si>
  <si>
    <t xml:space="preserve">5504            </t>
  </si>
  <si>
    <t xml:space="preserve">    Koolituskulud, üritused</t>
  </si>
  <si>
    <t xml:space="preserve">    Kinnistute, hoonete ja ruumide majand.kulud kokku </t>
  </si>
  <si>
    <t xml:space="preserve">  - üür ja rent</t>
  </si>
  <si>
    <t xml:space="preserve">    Info- ja kommunikats.kulud ning  hooldus</t>
  </si>
  <si>
    <t xml:space="preserve">01112           </t>
  </si>
  <si>
    <t xml:space="preserve"> Valla- ja linnavalitsus</t>
  </si>
  <si>
    <t xml:space="preserve">    Administreerimiskulud </t>
  </si>
  <si>
    <t xml:space="preserve">    Uurimis- ja arendustööde ostukulud</t>
  </si>
  <si>
    <t xml:space="preserve">5503            </t>
  </si>
  <si>
    <t xml:space="preserve">    Koolituskulud</t>
  </si>
  <si>
    <t xml:space="preserve">5511            </t>
  </si>
  <si>
    <t xml:space="preserve"> * küte- ja soojusenergia</t>
  </si>
  <si>
    <t xml:space="preserve"> * elekter</t>
  </si>
  <si>
    <t xml:space="preserve"> * vesi - ja kanalisatsioon</t>
  </si>
  <si>
    <t xml:space="preserve"> * korrashoiumaterjalid, lisaseadm. ja tarvikud</t>
  </si>
  <si>
    <t xml:space="preserve"> * korrashoiuteenus</t>
  </si>
  <si>
    <t>* valveteenused</t>
  </si>
  <si>
    <t xml:space="preserve"> * remonditeenus</t>
  </si>
  <si>
    <t>* kindlustusmaksed</t>
  </si>
  <si>
    <t>* muud kulud</t>
  </si>
  <si>
    <t xml:space="preserve">5513            </t>
  </si>
  <si>
    <t xml:space="preserve">    Sõidukite ülapidamiskulud</t>
  </si>
  <si>
    <t xml:space="preserve">5514            </t>
  </si>
  <si>
    <t xml:space="preserve">5515            </t>
  </si>
  <si>
    <t xml:space="preserve">    Inventari kulud ja hooldus</t>
  </si>
  <si>
    <t xml:space="preserve">5516            </t>
  </si>
  <si>
    <t xml:space="preserve">    Masinate ja seadmete ülalp.kulud (katlamajad)</t>
  </si>
  <si>
    <t xml:space="preserve">5522            </t>
  </si>
  <si>
    <t xml:space="preserve">    Meditsiinikulud ja hügieenitarbed</t>
  </si>
  <si>
    <t xml:space="preserve">5525            </t>
  </si>
  <si>
    <t xml:space="preserve">    Kultuuri- ja vaba aja sisust.kulud (üritused)</t>
  </si>
  <si>
    <t xml:space="preserve">    Muud kulud (riigilõiv, maamaks,saaste)</t>
  </si>
  <si>
    <t xml:space="preserve">01114           </t>
  </si>
  <si>
    <t xml:space="preserve"> Reservfond</t>
  </si>
  <si>
    <t>Reservfond</t>
  </si>
  <si>
    <t xml:space="preserve">01600           </t>
  </si>
  <si>
    <t>Muud teenused (valimised )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</si>
  <si>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</si>
  <si>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</si>
  <si>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</si>
  <si>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</si>
  <si>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 (EMOL, TOL, Leader-grupid, ÜTK)</t>
  </si>
  <si>
    <t>02</t>
  </si>
  <si>
    <t>RIIGIKAITSE</t>
  </si>
  <si>
    <t>02200</t>
  </si>
  <si>
    <t>Tsiviilkaitse</t>
  </si>
  <si>
    <t xml:space="preserve">03              </t>
  </si>
  <si>
    <t xml:space="preserve"> AVALIK KORD JA JULGEOLEK</t>
  </si>
  <si>
    <t>Päästeteenused</t>
  </si>
  <si>
    <t xml:space="preserve">04              </t>
  </si>
  <si>
    <t xml:space="preserve"> MAJANDUS</t>
  </si>
  <si>
    <t xml:space="preserve">045101          </t>
  </si>
  <si>
    <t xml:space="preserve"> Autotransport</t>
  </si>
  <si>
    <t xml:space="preserve">    Administreerimiskulud (sidekulu)</t>
  </si>
  <si>
    <t xml:space="preserve">5540            </t>
  </si>
  <si>
    <t xml:space="preserve">045102          </t>
  </si>
  <si>
    <t xml:space="preserve"> Valla teed , tänavad jm.rajatised (jooksev remont)</t>
  </si>
  <si>
    <t xml:space="preserve">   Rajatiste majandamiskulud  </t>
  </si>
  <si>
    <t xml:space="preserve">    Inventarikulu</t>
  </si>
  <si>
    <t>04520</t>
  </si>
  <si>
    <t>Veetransport</t>
  </si>
  <si>
    <t>04710</t>
  </si>
  <si>
    <t>Kaubandus ja laondus</t>
  </si>
  <si>
    <t xml:space="preserve">    Sihtotstarbelised eraldised</t>
  </si>
  <si>
    <t xml:space="preserve">04740           </t>
  </si>
  <si>
    <t xml:space="preserve"> Planeeringud, projektid ja muu arendustegevus</t>
  </si>
  <si>
    <t xml:space="preserve">    Majandamiskulud (projektide taotlused, arendus)</t>
  </si>
  <si>
    <t xml:space="preserve">    Planeerimis-, projekteerimis- ja arenduskulud</t>
  </si>
  <si>
    <t>049001</t>
  </si>
  <si>
    <t xml:space="preserve">Majanduse haldus </t>
  </si>
  <si>
    <t xml:space="preserve">    Administreerimiskulud</t>
  </si>
  <si>
    <t xml:space="preserve"> * valveteenused</t>
  </si>
  <si>
    <t xml:space="preserve"> * muud kulud</t>
  </si>
  <si>
    <t xml:space="preserve">    Rajatiste majanduskulud</t>
  </si>
  <si>
    <t xml:space="preserve">05              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</si>
  <si>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</si>
  <si>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</si>
  <si>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</si>
  <si>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</si>
  <si>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</si>
  <si>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</si>
  <si>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</si>
  <si>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    Muud majanduskulud</t>
  </si>
  <si>
    <t xml:space="preserve">06              </t>
  </si>
  <si>
    <t xml:space="preserve"> ELAMU- JA KOMMUNAALMAJANDUS</t>
  </si>
  <si>
    <t xml:space="preserve">06300           </t>
  </si>
  <si>
    <t xml:space="preserve"> Veevarustus</t>
  </si>
  <si>
    <t xml:space="preserve"> *remonditeenus</t>
  </si>
  <si>
    <t xml:space="preserve">06400           </t>
  </si>
  <si>
    <t xml:space="preserve"> Tänavavalgustus</t>
  </si>
  <si>
    <t xml:space="preserve">    Majandamiskulud (rajatiste korrashoid)</t>
  </si>
  <si>
    <t xml:space="preserve"> *elekter</t>
  </si>
  <si>
    <t>Kalmistud</t>
  </si>
  <si>
    <t xml:space="preserve">    Eri- ja vormiriietus</t>
  </si>
  <si>
    <t xml:space="preserve">    Muud (tr.teenus, muu maj.kulu) </t>
  </si>
  <si>
    <t>066052</t>
  </si>
  <si>
    <t>Elamumajandus (valla korterid)</t>
  </si>
  <si>
    <t xml:space="preserve"> *üür ja rent</t>
  </si>
  <si>
    <t xml:space="preserve">    Masinate ja sead.ülalp.kulud (katlamajad+ventilat)</t>
  </si>
  <si>
    <t>066053</t>
  </si>
  <si>
    <t>Loomade varjupaik</t>
  </si>
  <si>
    <t>Üldmeditsiiniteenused</t>
  </si>
  <si>
    <t xml:space="preserve">    Majandamiskulud, ravikindlustuseta</t>
  </si>
  <si>
    <t xml:space="preserve">08              </t>
  </si>
  <si>
    <t xml:space="preserve"> VABA AEG, KULTUUR, RELIGIOON</t>
  </si>
  <si>
    <t xml:space="preserve"> Kõrveküla Spordihall</t>
  </si>
  <si>
    <t xml:space="preserve"> Ülevallalised spordiüritused</t>
  </si>
  <si>
    <t xml:space="preserve">   Toetus</t>
  </si>
  <si>
    <t xml:space="preserve">   Koolituskulud</t>
  </si>
  <si>
    <t xml:space="preserve">    Kinnistute, hoonete ja ruumide majand.kulud </t>
  </si>
  <si>
    <t xml:space="preserve">    * küte- ja soojusenergia</t>
  </si>
  <si>
    <t xml:space="preserve">    * elekter</t>
  </si>
  <si>
    <t xml:space="preserve">    * vesi - ja kanalisatsioon</t>
  </si>
  <si>
    <t xml:space="preserve">    * korrashoiumaterjalid, lisaseadm. ja tarvikud</t>
  </si>
  <si>
    <t xml:space="preserve">    * korrashoiuteenus</t>
  </si>
  <si>
    <t xml:space="preserve">    * valveteenused</t>
  </si>
  <si>
    <t xml:space="preserve">    * üür ja rent</t>
  </si>
  <si>
    <t xml:space="preserve">    * remonditeenus (restaureerim, lammutus)</t>
  </si>
  <si>
    <t xml:space="preserve">    * kindlustusmaksed</t>
  </si>
  <si>
    <t xml:space="preserve">    * muud kulud</t>
  </si>
  <si>
    <t>08102</t>
  </si>
  <si>
    <t>Tartu Valla Spordikool</t>
  </si>
  <si>
    <t xml:space="preserve"> Arvlemine spordiklubid</t>
  </si>
  <si>
    <t>Laeva Spordihoone</t>
  </si>
  <si>
    <t xml:space="preserve">   Administreerimiskulud</t>
  </si>
  <si>
    <t xml:space="preserve">   * üür ja rent</t>
  </si>
  <si>
    <t xml:space="preserve">    *muud kulud</t>
  </si>
  <si>
    <t xml:space="preserve">    Õppevahendid ja kohamaksud OV-dele jm.</t>
  </si>
  <si>
    <t>Tartu Valla Spordiklubi</t>
  </si>
  <si>
    <t xml:space="preserve">   Tegevustoetus</t>
  </si>
  <si>
    <t xml:space="preserve">    Isikliku sõiduauto kasutus</t>
  </si>
  <si>
    <t>Terviserajad</t>
  </si>
  <si>
    <t xml:space="preserve">    Koolitus-/lähetus kulud</t>
  </si>
  <si>
    <t xml:space="preserve">    Riigilõivud</t>
  </si>
  <si>
    <t>Tabivere spordihoone</t>
  </si>
  <si>
    <t xml:space="preserve">     * küte</t>
  </si>
  <si>
    <t xml:space="preserve">    *üür ja rent </t>
  </si>
  <si>
    <t xml:space="preserve">   *muud</t>
  </si>
  <si>
    <t>Kõrveküla kooli SH</t>
  </si>
  <si>
    <t xml:space="preserve"> * üür ja rent</t>
  </si>
  <si>
    <t>081072</t>
  </si>
  <si>
    <t>Laeva Noortekeskus</t>
  </si>
  <si>
    <t xml:space="preserve">    Kinnistute, hoonete ja ruumide majand.kulud</t>
  </si>
  <si>
    <t xml:space="preserve">    Muud mitmesugused majanduskulud</t>
  </si>
  <si>
    <t>081073</t>
  </si>
  <si>
    <t>Tabivere noortekeskus</t>
  </si>
  <si>
    <t xml:space="preserve"> * korrashoid</t>
  </si>
  <si>
    <t xml:space="preserve"> * jooksev remont</t>
  </si>
  <si>
    <t xml:space="preserve">   Toiduained</t>
  </si>
  <si>
    <t>Maarja-Magdaleena noortekeskus</t>
  </si>
  <si>
    <t xml:space="preserve">    Toiduained</t>
  </si>
  <si>
    <t>081076</t>
  </si>
  <si>
    <t>Lähte noortekeskus</t>
  </si>
  <si>
    <t xml:space="preserve">  * küte- ja soojusenergia</t>
  </si>
  <si>
    <t xml:space="preserve">  *valvekulud</t>
  </si>
  <si>
    <t>*kindlustus</t>
  </si>
  <si>
    <t>081078</t>
  </si>
  <si>
    <t>Õpilasmalev</t>
  </si>
  <si>
    <t>081079</t>
  </si>
  <si>
    <t xml:space="preserve">  Noorsootööspetsialist</t>
  </si>
  <si>
    <t>081091</t>
  </si>
  <si>
    <t xml:space="preserve"> Ülevallalised kultuuriüritused</t>
  </si>
  <si>
    <t xml:space="preserve">    Antud toetused</t>
  </si>
  <si>
    <t xml:space="preserve">    Majandamiskulud  (ürituste korraldamine)</t>
  </si>
  <si>
    <t>Lähte Ühisraamatukogu</t>
  </si>
  <si>
    <t xml:space="preserve">    Liikmemaks</t>
  </si>
  <si>
    <t xml:space="preserve">5523            </t>
  </si>
  <si>
    <t xml:space="preserve">    Teavikud ja kunstiesemed</t>
  </si>
  <si>
    <t xml:space="preserve"> Äksi RK</t>
  </si>
  <si>
    <t>* remonditeenus (restaureerim, lammutus), remondimaterjalid</t>
  </si>
  <si>
    <t xml:space="preserve"> * kindlustus</t>
  </si>
  <si>
    <t xml:space="preserve"> * rent </t>
  </si>
  <si>
    <t xml:space="preserve"> Tammistu RK</t>
  </si>
  <si>
    <t xml:space="preserve"> *korrashoiuteenus</t>
  </si>
  <si>
    <t xml:space="preserve"> *muud</t>
  </si>
  <si>
    <t xml:space="preserve"> Vedu RK</t>
  </si>
  <si>
    <t xml:space="preserve">   Lähetuskulud</t>
  </si>
  <si>
    <t>* üür ja rent</t>
  </si>
  <si>
    <t xml:space="preserve"> Kõrveküla RK  vald </t>
  </si>
  <si>
    <t xml:space="preserve">    Sõidukulud (isikl.auto kasutus)</t>
  </si>
  <si>
    <t xml:space="preserve"> Kõrveküla RK (maakonna rmtk.)</t>
  </si>
  <si>
    <t xml:space="preserve">    Majandamiskulud (teavikud)</t>
  </si>
  <si>
    <t>Laeva RK</t>
  </si>
  <si>
    <t xml:space="preserve">Tabivere raamatukogu                             </t>
  </si>
  <si>
    <t xml:space="preserve">    Info- ja komm.tehnoloogia kulud</t>
  </si>
  <si>
    <t xml:space="preserve">    Inventari kulud</t>
  </si>
  <si>
    <t xml:space="preserve">    Kultuuri-ja vaba aja sisustamise kulud</t>
  </si>
  <si>
    <t xml:space="preserve">Elistvere raamatukogu                           </t>
  </si>
  <si>
    <t xml:space="preserve"> *remondimaterjalid</t>
  </si>
  <si>
    <t xml:space="preserve">    Töötervishoiu kulud</t>
  </si>
  <si>
    <t>0820110</t>
  </si>
  <si>
    <t>Piirissaare raamatukogu</t>
  </si>
  <si>
    <t>082021</t>
  </si>
  <si>
    <t>Laeva kultuurimaja</t>
  </si>
  <si>
    <t xml:space="preserve">* muud kulud </t>
  </si>
  <si>
    <t xml:space="preserve">    Sõidukite ülalpidamise kulud</t>
  </si>
  <si>
    <t>082023</t>
  </si>
  <si>
    <t xml:space="preserve">Maarja-Magdaleena rahvamaja                             </t>
  </si>
  <si>
    <t>082022</t>
  </si>
  <si>
    <t>Tabivere rahvamaja</t>
  </si>
  <si>
    <t xml:space="preserve">    Tervisekontroll, meditsiinikulud</t>
  </si>
  <si>
    <t>Tammistu külakeskus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</si>
  <si>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</si>
  <si>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</si>
  <si>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</si>
  <si>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</si>
  <si>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</si>
  <si>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</si>
  <si>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</si>
  <si>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</si>
  <si>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</si>
  <si>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</si>
  <si>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</si>
  <si>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45</t>
  </si>
  <si>
    <t xml:space="preserve">   Toetused</t>
  </si>
  <si>
    <t>08600</t>
  </si>
  <si>
    <t xml:space="preserve">09              </t>
  </si>
  <si>
    <t xml:space="preserve"> HARIDUS</t>
  </si>
  <si>
    <t xml:space="preserve"> Kõrveküla LA koos Raadi LH-ga</t>
  </si>
  <si>
    <t>korr</t>
  </si>
  <si>
    <t xml:space="preserve">    Antud toetused (Raadi SA-le)</t>
  </si>
  <si>
    <t xml:space="preserve">   *elekter</t>
  </si>
  <si>
    <t xml:space="preserve">   *vesi</t>
  </si>
  <si>
    <t xml:space="preserve">    *valve</t>
  </si>
  <si>
    <t xml:space="preserve">   * kindlustus</t>
  </si>
  <si>
    <t xml:space="preserve">    Masinate ülalpidamise kulud (katlamaja+vent)</t>
  </si>
  <si>
    <t xml:space="preserve">5521            </t>
  </si>
  <si>
    <t xml:space="preserve">    Toiduained ja toitlustusteenused</t>
  </si>
  <si>
    <t xml:space="preserve">5524            </t>
  </si>
  <si>
    <t xml:space="preserve">    Õppevahendid</t>
  </si>
  <si>
    <t xml:space="preserve">    *korrashoiuteenus</t>
  </si>
  <si>
    <t>    * valvekulud</t>
  </si>
  <si>
    <t>    * kindlustus</t>
  </si>
  <si>
    <t>    *üür ja rent</t>
  </si>
  <si>
    <t xml:space="preserve">    Sõidukite ülapidamiskulud (isikl.sõiduauto komp.)</t>
  </si>
  <si>
    <t xml:space="preserve">    Õppevahendid </t>
  </si>
  <si>
    <t>Laeva Lasteaed</t>
  </si>
  <si>
    <t xml:space="preserve">   * korrashoiuteenus</t>
  </si>
  <si>
    <t>    *muud kulud</t>
  </si>
  <si>
    <t xml:space="preserve">    Sõidukite ülalpidamise kulud, v.a kaitseotstarbeli</t>
  </si>
  <si>
    <t xml:space="preserve">    Info- ja kommunikatsioonitehnoloogia kulud</t>
  </si>
  <si>
    <t xml:space="preserve">    Inventari kulud, v.a infotehnoloogia ja kaitseotst</t>
  </si>
  <si>
    <t>Raadi Lasteaed Ripsik</t>
  </si>
  <si>
    <t xml:space="preserve"> Arvlemised,LA kohamaks (teised KOV +lapsehoid)</t>
  </si>
  <si>
    <t>Tabivere lasteaed</t>
  </si>
  <si>
    <t xml:space="preserve">    Ruumide majandamiskulud</t>
  </si>
  <si>
    <t xml:space="preserve">    *kindlustus</t>
  </si>
  <si>
    <t xml:space="preserve">    Muud mitmesugused majanduskulud (bussi kasutus)</t>
  </si>
  <si>
    <t xml:space="preserve"> Kõrveküla PK vald</t>
  </si>
  <si>
    <t xml:space="preserve">    * korrashoiu- ja remondimaterjalid</t>
  </si>
  <si>
    <t xml:space="preserve">  * muud kulud </t>
  </si>
  <si>
    <t xml:space="preserve"> Kõrveküla PK  riik (õpetajad)</t>
  </si>
  <si>
    <t xml:space="preserve">    Õppekirjandus</t>
  </si>
  <si>
    <t xml:space="preserve"> Kõrveküla PK  juhid </t>
  </si>
  <si>
    <t>Laeva Põhikool</t>
  </si>
  <si>
    <t xml:space="preserve">    Teavikud </t>
  </si>
  <si>
    <t>Laeva Põhikool - riik</t>
  </si>
  <si>
    <t xml:space="preserve">   Õppevahendid</t>
  </si>
  <si>
    <t xml:space="preserve">Laeva PK  juhid </t>
  </si>
  <si>
    <t>09212</t>
  </si>
  <si>
    <t xml:space="preserve"> Hariduskulud teistele valdadele (põhikool)</t>
  </si>
  <si>
    <t xml:space="preserve">Tabivere Põhikool                           </t>
  </si>
  <si>
    <t xml:space="preserve">   Ruumide majandamiskulud</t>
  </si>
  <si>
    <t xml:space="preserve">   Sõidukite ülalpidamise kulud</t>
  </si>
  <si>
    <t xml:space="preserve">   Info- ja komm.tehnoloogia kulud</t>
  </si>
  <si>
    <t xml:space="preserve">   Inventari kulud</t>
  </si>
  <si>
    <t xml:space="preserve">    Tööriided</t>
  </si>
  <si>
    <t>Tabivere Põhikool - riik</t>
  </si>
  <si>
    <t>Tabivere PK juhid</t>
  </si>
  <si>
    <t xml:space="preserve"> </t>
  </si>
  <si>
    <t xml:space="preserve">    * valvekulud</t>
  </si>
  <si>
    <t xml:space="preserve">    * remonditeenus</t>
  </si>
  <si>
    <t xml:space="preserve">  * kindlustus</t>
  </si>
  <si>
    <t xml:space="preserve">   Meditsiinikulud ja hügieenitarbed</t>
  </si>
  <si>
    <t xml:space="preserve">    Teavikud</t>
  </si>
  <si>
    <t xml:space="preserve">   Kultuuri-ja vaba aja sisustamise kulud</t>
  </si>
  <si>
    <t xml:space="preserve">   Muud mitmesugused majanduskulud+erasmus 20000</t>
  </si>
  <si>
    <t>Maarja Põhikool  - riik</t>
  </si>
  <si>
    <t>Maarja Põhikool juhid</t>
  </si>
  <si>
    <t>092131</t>
  </si>
  <si>
    <t xml:space="preserve"> Lähte ÜG gümn.osa  õpetajad (riik)</t>
  </si>
  <si>
    <t xml:space="preserve"> Lähte ÜG vald</t>
  </si>
  <si>
    <t xml:space="preserve">    * üür ja rent+ muud</t>
  </si>
  <si>
    <t xml:space="preserve">    Masinate ja seadmete ülalp.kulud (katlamajad, vent.)</t>
  </si>
  <si>
    <t xml:space="preserve">   Saastetasud</t>
  </si>
  <si>
    <t xml:space="preserve"> Lähte ÜG juhid </t>
  </si>
  <si>
    <t>095101</t>
  </si>
  <si>
    <t xml:space="preserve"> Muusikakool</t>
  </si>
  <si>
    <t xml:space="preserve">    Sõidukite ülapidamiskulud (isiklik sõiduauto)</t>
  </si>
  <si>
    <t>095102</t>
  </si>
  <si>
    <t xml:space="preserve"> Arvlemised - huvikoolide eest</t>
  </si>
  <si>
    <t>095104</t>
  </si>
  <si>
    <t xml:space="preserve"> Noorte huviharidus ja huvitegevus</t>
  </si>
  <si>
    <t xml:space="preserve">     Toetused</t>
  </si>
  <si>
    <t>095103</t>
  </si>
  <si>
    <t>Tabivere Huvikool</t>
  </si>
  <si>
    <t xml:space="preserve">09600           </t>
  </si>
  <si>
    <t xml:space="preserve"> Koolitransport</t>
  </si>
  <si>
    <t>096011</t>
  </si>
  <si>
    <t>Koolitoit Kõrveküla PK</t>
  </si>
  <si>
    <t xml:space="preserve">    Majandamiskulud (köökide otsekulud)</t>
  </si>
  <si>
    <t xml:space="preserve">   Kinnistute, hoonete ja ruumide majand.kulud kokku </t>
  </si>
  <si>
    <t>096012</t>
  </si>
  <si>
    <t>Koolitoit Lähte ÜG</t>
  </si>
  <si>
    <t xml:space="preserve">   Majandamiskulud </t>
  </si>
  <si>
    <t xml:space="preserve"> *küte</t>
  </si>
  <si>
    <t xml:space="preserve"> *korrashoiumaterjalid</t>
  </si>
  <si>
    <t xml:space="preserve">  Inventari kulud ja hooldus</t>
  </si>
  <si>
    <t xml:space="preserve">  Toiduained</t>
  </si>
  <si>
    <t xml:space="preserve">  Meditsiinikulud ja hügieenitarbed</t>
  </si>
  <si>
    <t>096013</t>
  </si>
  <si>
    <t>Koolitoit Laeva</t>
  </si>
  <si>
    <t xml:space="preserve">    Majandamiskulud </t>
  </si>
  <si>
    <t>096014</t>
  </si>
  <si>
    <t>Koolitoit Tabivere</t>
  </si>
  <si>
    <t xml:space="preserve">     Eririietus</t>
  </si>
  <si>
    <t>096015</t>
  </si>
  <si>
    <t>096021</t>
  </si>
  <si>
    <t>Lähte ÜG õpilaskodu</t>
  </si>
  <si>
    <t xml:space="preserve">   * remonditeenus</t>
  </si>
  <si>
    <t xml:space="preserve">    Masinate ja seadmete maj.</t>
  </si>
  <si>
    <t>096022</t>
  </si>
  <si>
    <t>Õpilaskodu kulud - teistele OV-dele</t>
  </si>
  <si>
    <t xml:space="preserve">   tegevustoetused</t>
  </si>
  <si>
    <t>096023</t>
  </si>
  <si>
    <t xml:space="preserve">10              </t>
  </si>
  <si>
    <t xml:space="preserve"> SOTSIAALNE KAITSE</t>
  </si>
  <si>
    <t xml:space="preserve">4133            </t>
  </si>
  <si>
    <t xml:space="preserve">    Toetused puuetega inim.-tele ja nende hooldajatele</t>
  </si>
  <si>
    <t xml:space="preserve">4137            </t>
  </si>
  <si>
    <t xml:space="preserve">    Puudega inimese hooldaja - sots.maks</t>
  </si>
  <si>
    <t xml:space="preserve">101212          </t>
  </si>
  <si>
    <t xml:space="preserve">    Sotsiaalmaks</t>
  </si>
  <si>
    <t xml:space="preserve">   Toetused puuetega lastele</t>
  </si>
  <si>
    <t>101215</t>
  </si>
  <si>
    <t xml:space="preserve">   Invavahendid ja transport (puue)</t>
  </si>
  <si>
    <t xml:space="preserve">101216          </t>
  </si>
  <si>
    <t xml:space="preserve">    Hapniku (elektri) kompensatsioon</t>
  </si>
  <si>
    <t xml:space="preserve">101217          </t>
  </si>
  <si>
    <t xml:space="preserve">4138            </t>
  </si>
  <si>
    <t xml:space="preserve">   Viipekeele tõlgi toetus</t>
  </si>
  <si>
    <t>101218</t>
  </si>
  <si>
    <t>Muud teenused puuetega in-kodu kohandamine</t>
  </si>
  <si>
    <t>1012192</t>
  </si>
  <si>
    <t xml:space="preserve">Päevakeskus (Tabivere ja Maarja) </t>
  </si>
  <si>
    <t xml:space="preserve">    Majandamiskulud  </t>
  </si>
  <si>
    <t xml:space="preserve"> * muud</t>
  </si>
  <si>
    <t xml:space="preserve">   Sotsiaalteenused</t>
  </si>
  <si>
    <t>1012191</t>
  </si>
  <si>
    <t>Pikaajaline kaitstud töö teenus</t>
  </si>
  <si>
    <t>    Õppevahendid </t>
  </si>
  <si>
    <t xml:space="preserve"> Eakate hooldekodud  (ostetud teenus)</t>
  </si>
  <si>
    <t xml:space="preserve">102001          </t>
  </si>
  <si>
    <t xml:space="preserve">    Sotsiaalteenused</t>
  </si>
  <si>
    <t>Tabivere hooldekodu (suletud)</t>
  </si>
  <si>
    <t xml:space="preserve">10201           </t>
  </si>
  <si>
    <t xml:space="preserve"> Muu  eakatele sotsiaalne kaitse</t>
  </si>
  <si>
    <t xml:space="preserve">102012          </t>
  </si>
  <si>
    <t>Asendus- ja järelhooldus (lapsed)</t>
  </si>
  <si>
    <t xml:space="preserve">10402           </t>
  </si>
  <si>
    <t xml:space="preserve"> Muud perekondade ja laste sotsiaalne kaitse</t>
  </si>
  <si>
    <t xml:space="preserve">10701           </t>
  </si>
  <si>
    <t xml:space="preserve"> Riiklik toimetulekutoetus </t>
  </si>
  <si>
    <t xml:space="preserve">107011         </t>
  </si>
  <si>
    <t xml:space="preserve"> Toimetulekutoetus ja täiendavad sots.toetused</t>
  </si>
  <si>
    <t>10700</t>
  </si>
  <si>
    <t>Riskirühmade sotsiaalhoolekande asutused (täiskasvanud)</t>
  </si>
  <si>
    <t xml:space="preserve">10900           </t>
  </si>
  <si>
    <t xml:space="preserve"> Muu sotsiaalne kaitse </t>
  </si>
  <si>
    <t xml:space="preserve">10900 1         </t>
  </si>
  <si>
    <t>Sotsiaalse kaitse haldus kokku sh.</t>
  </si>
  <si>
    <t>Majandamiskulud</t>
  </si>
  <si>
    <t xml:space="preserve">109003          </t>
  </si>
  <si>
    <t xml:space="preserve"> Kriisiabi</t>
  </si>
  <si>
    <t>109004</t>
  </si>
  <si>
    <t>PÕHITEGEVUSE  KULUD KOKKU</t>
  </si>
  <si>
    <t>Põhitegevuse tulem</t>
  </si>
  <si>
    <t>III</t>
  </si>
  <si>
    <t>INVESTEERIMISTEGEVUS</t>
  </si>
  <si>
    <t>Põhivara soetuseks saadav sihtfin.sh</t>
  </si>
  <si>
    <t>04</t>
  </si>
  <si>
    <t>06</t>
  </si>
  <si>
    <t>09</t>
  </si>
  <si>
    <t>05</t>
  </si>
  <si>
    <t>Hajaasustuse programm</t>
  </si>
  <si>
    <t>08</t>
  </si>
  <si>
    <t>Vallamaja hoone energiatõhususe parandamine</t>
  </si>
  <si>
    <t>Põhivara soetuseks antav sihtfin. sh.</t>
  </si>
  <si>
    <t>Raadi SA laenu tagasimakse</t>
  </si>
  <si>
    <t>Põhivara müük</t>
  </si>
  <si>
    <t>Põhivara soetus, renoveerimine (-)</t>
  </si>
  <si>
    <t>01112</t>
  </si>
  <si>
    <t>04510</t>
  </si>
  <si>
    <t>Majandus (teed)</t>
  </si>
  <si>
    <t>045102</t>
  </si>
  <si>
    <t>Kaasav eelarve</t>
  </si>
  <si>
    <t>Kergliiklusteed</t>
  </si>
  <si>
    <t>08103</t>
  </si>
  <si>
    <t>06300</t>
  </si>
  <si>
    <t>06400</t>
  </si>
  <si>
    <t>Tänavavalgustus</t>
  </si>
  <si>
    <t>Teemaade soetamine</t>
  </si>
  <si>
    <t>09110</t>
  </si>
  <si>
    <t xml:space="preserve">38208           </t>
  </si>
  <si>
    <t>38208</t>
  </si>
  <si>
    <t>Finatstulud  (+)</t>
  </si>
  <si>
    <t xml:space="preserve">01700           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</si>
  <si>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</si>
  <si>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</si>
  <si>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</si>
  <si>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</si>
  <si>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</si>
  <si>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</si>
  <si>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</si>
  <si>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</si>
  <si>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</si>
  <si>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</si>
  <si>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</si>
  <si>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</si>
  <si>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EELARVE TASAKAAL</t>
  </si>
  <si>
    <t xml:space="preserve"> *laagri osalustasu</t>
  </si>
  <si>
    <t xml:space="preserve">  *õppemaks Maarja</t>
  </si>
  <si>
    <t xml:space="preserve"> *muud tulud haridusalasest tegevusest</t>
  </si>
  <si>
    <t>04512</t>
  </si>
  <si>
    <t xml:space="preserve">  Ühistransport</t>
  </si>
  <si>
    <t xml:space="preserve">   * korrashoiumaterjalid, lisaseadm. ja tarvikud</t>
  </si>
  <si>
    <t xml:space="preserve"> *valve</t>
  </si>
  <si>
    <t xml:space="preserve"> * küte</t>
  </si>
  <si>
    <t xml:space="preserve">    Muud kulud (riigilõiv)</t>
  </si>
  <si>
    <t xml:space="preserve">    Muud majandamiskulud</t>
  </si>
  <si>
    <t xml:space="preserve">    Muud majandamiskulud </t>
  </si>
  <si>
    <t xml:space="preserve"> *toiduraha Laeva-lapsevanem</t>
  </si>
  <si>
    <t xml:space="preserve"> *toiduraha Tabivere LA-lapsevanem</t>
  </si>
  <si>
    <t xml:space="preserve"> *toiduraha Maarja LA-lapsevanem</t>
  </si>
  <si>
    <t xml:space="preserve"> *toiduraha Ripsik+Nupsik-lapsevanem</t>
  </si>
  <si>
    <t xml:space="preserve"> *õppemaks Kõrveküla LA+Raadi LH</t>
  </si>
  <si>
    <t xml:space="preserve"> * Laeva spordihoone-renditulud</t>
  </si>
  <si>
    <t xml:space="preserve"> * Tabivere SH-renditulud</t>
  </si>
  <si>
    <t xml:space="preserve"> * Kõrveküla kooli SH-renditulud</t>
  </si>
  <si>
    <t xml:space="preserve"> *Päevakeskuse muu tulu (Starmani kasutus, ravimid, omatoodete müük)</t>
  </si>
  <si>
    <t xml:space="preserve"> *Toetatud elamise teenus (riik) SKA</t>
  </si>
  <si>
    <t xml:space="preserve">  *Päevakeskuse tulu (riik) SKA</t>
  </si>
  <si>
    <t xml:space="preserve"> *Töötamise toetamine (riik) SKA</t>
  </si>
  <si>
    <t xml:space="preserve">  *Majutusteenused sotsiaalkorterites-omaosalus</t>
  </si>
  <si>
    <t xml:space="preserve"> *Pikaajaline kaitstud töö (riik) stipendium+pearaha SKA</t>
  </si>
  <si>
    <r>
      <t xml:space="preserve">Tulud üldvalitsemisest </t>
    </r>
    <r>
      <rPr>
        <b/>
        <sz val="8"/>
        <rFont val="Tahoma"/>
        <family val="2"/>
        <charset val="186"/>
      </rPr>
      <t>(</t>
    </r>
    <r>
      <rPr>
        <sz val="8"/>
        <rFont val="Tahoma"/>
        <family val="2"/>
        <charset val="186"/>
      </rPr>
      <t>erisood.hüvitis JR= 220,75eur kuus+hoonest.õig tasud)</t>
    </r>
  </si>
  <si>
    <r>
      <t>Üüri- ja renditulud</t>
    </r>
    <r>
      <rPr>
        <sz val="8"/>
        <rFont val="Tahoma"/>
        <family val="2"/>
        <charset val="186"/>
      </rPr>
      <t xml:space="preserve"> (väike-ettev+perearst rendid+kommunaalid</t>
    </r>
    <r>
      <rPr>
        <b/>
        <sz val="10"/>
        <rFont val="Tahoma"/>
        <family val="2"/>
        <charset val="186"/>
      </rPr>
      <t>)</t>
    </r>
  </si>
  <si>
    <r>
      <t xml:space="preserve">Tulud õiguste müügist </t>
    </r>
    <r>
      <rPr>
        <sz val="8"/>
        <rFont val="Tahoma"/>
        <family val="2"/>
        <charset val="186"/>
      </rPr>
      <t>(Juhus)</t>
    </r>
  </si>
  <si>
    <r>
      <t>Tulud elamu-kommunaal tegevusest</t>
    </r>
    <r>
      <rPr>
        <sz val="10"/>
        <rFont val="Tahoma"/>
        <family val="2"/>
        <charset val="186"/>
      </rPr>
      <t xml:space="preserve"> </t>
    </r>
    <r>
      <rPr>
        <sz val="8"/>
        <rFont val="Tahoma"/>
        <family val="2"/>
        <charset val="186"/>
      </rPr>
      <t>( valla korterite omatulu)</t>
    </r>
  </si>
  <si>
    <t xml:space="preserve"> *toiduraha Kõrveküla LA+Raadi LH-lapsevanem</t>
  </si>
  <si>
    <t>* muu tulud (Spordikool laagrid)</t>
  </si>
  <si>
    <t>Haridusmin</t>
  </si>
  <si>
    <t>35000007</t>
  </si>
  <si>
    <t>Majandus ja Kom. Min</t>
  </si>
  <si>
    <t>35000011</t>
  </si>
  <si>
    <t>val.sektor (kulka+töötukassa jne)</t>
  </si>
  <si>
    <t>valitsussektori SA, MTÜ (treenerite töötasu) EAS, KIK, Innove</t>
  </si>
  <si>
    <t xml:space="preserve"> Mittesihtotstarbelised toetused= tas+toetusfond</t>
  </si>
  <si>
    <t>Kultuuriministeerium</t>
  </si>
  <si>
    <t xml:space="preserve">   toiduained ja toitlustusteenused</t>
  </si>
  <si>
    <t xml:space="preserve">   Antud toetused</t>
  </si>
  <si>
    <r>
      <t xml:space="preserve">    Antud  toetused</t>
    </r>
    <r>
      <rPr>
        <b/>
        <sz val="9"/>
        <rFont val="Tahoma"/>
        <family val="2"/>
        <charset val="186"/>
      </rPr>
      <t xml:space="preserve"> </t>
    </r>
    <r>
      <rPr>
        <sz val="9"/>
        <rFont val="Tahoma"/>
        <family val="2"/>
        <charset val="186"/>
      </rPr>
      <t>(KÜ toetusmeede)</t>
    </r>
  </si>
  <si>
    <t>* elekter</t>
  </si>
  <si>
    <t xml:space="preserve">   * muud kulud</t>
  </si>
  <si>
    <t xml:space="preserve">   Kodukohandamise teenus puuetega inimestele</t>
  </si>
  <si>
    <t xml:space="preserve"> Majandamiskulud</t>
  </si>
  <si>
    <t>Lähte Noortekeskus</t>
  </si>
  <si>
    <t>066051</t>
  </si>
  <si>
    <t>07210</t>
  </si>
  <si>
    <t>0810202</t>
  </si>
  <si>
    <t>0810204</t>
  </si>
  <si>
    <t>0810205</t>
  </si>
  <si>
    <t>0810206</t>
  </si>
  <si>
    <t>0810207</t>
  </si>
  <si>
    <t>0810208</t>
  </si>
  <si>
    <t>0810213</t>
  </si>
  <si>
    <t>0810214</t>
  </si>
  <si>
    <t>0820101</t>
  </si>
  <si>
    <t xml:space="preserve">0820102          </t>
  </si>
  <si>
    <t xml:space="preserve">0820103          </t>
  </si>
  <si>
    <t xml:space="preserve">0820104          </t>
  </si>
  <si>
    <t xml:space="preserve">  *remonditeenus</t>
  </si>
  <si>
    <t xml:space="preserve">0820105          </t>
  </si>
  <si>
    <t xml:space="preserve">0820106          </t>
  </si>
  <si>
    <t xml:space="preserve">0820107          </t>
  </si>
  <si>
    <t>0820108</t>
  </si>
  <si>
    <t>0820109</t>
  </si>
  <si>
    <t>0820111</t>
  </si>
  <si>
    <t>082024</t>
  </si>
  <si>
    <t xml:space="preserve"> Lähte LA Kiisupere</t>
  </si>
  <si>
    <t xml:space="preserve">0911004          </t>
  </si>
  <si>
    <t>0911006</t>
  </si>
  <si>
    <t xml:space="preserve">0911002          </t>
  </si>
  <si>
    <t xml:space="preserve">0911001          </t>
  </si>
  <si>
    <t>0911008</t>
  </si>
  <si>
    <t>0911009</t>
  </si>
  <si>
    <t>Maarja Magdaleena LA</t>
  </si>
  <si>
    <t xml:space="preserve">0921201          </t>
  </si>
  <si>
    <t xml:space="preserve">0921202          </t>
  </si>
  <si>
    <t>0921205</t>
  </si>
  <si>
    <t>0921204</t>
  </si>
  <si>
    <t>0921206</t>
  </si>
  <si>
    <t>0921207</t>
  </si>
  <si>
    <t>0921208</t>
  </si>
  <si>
    <t>0921209</t>
  </si>
  <si>
    <t>0921210</t>
  </si>
  <si>
    <t>0921211</t>
  </si>
  <si>
    <t>0921212</t>
  </si>
  <si>
    <t>0921213</t>
  </si>
  <si>
    <t>0921214</t>
  </si>
  <si>
    <t>0921216</t>
  </si>
  <si>
    <t>0921217</t>
  </si>
  <si>
    <t>0921218</t>
  </si>
  <si>
    <t>Koolitoit Maarja-Magdaleena PK</t>
  </si>
  <si>
    <t xml:space="preserve"> * korrashoiu ja rem materjalid</t>
  </si>
  <si>
    <t>Lähte spordihoone juurdeehitus</t>
  </si>
  <si>
    <t>10702</t>
  </si>
  <si>
    <t>Hea hariduse fond</t>
  </si>
  <si>
    <r>
      <t xml:space="preserve"> *muud tulud-ülevallaline kultuur</t>
    </r>
    <r>
      <rPr>
        <sz val="8"/>
        <rFont val="Tahoma"/>
        <family val="2"/>
        <charset val="186"/>
      </rPr>
      <t>(Jaanitule toitlustajate osamaksud)</t>
    </r>
  </si>
  <si>
    <t>lisaEA</t>
  </si>
  <si>
    <t>Muu sotsiaalsete riskirühmade kaitse (Ukraina)</t>
  </si>
  <si>
    <t>KOKKU</t>
  </si>
  <si>
    <t>Peretoetused</t>
  </si>
  <si>
    <t>322001</t>
  </si>
  <si>
    <t>322002</t>
  </si>
  <si>
    <t>322009</t>
  </si>
  <si>
    <t>322003</t>
  </si>
  <si>
    <t>322007</t>
  </si>
  <si>
    <t>322006</t>
  </si>
  <si>
    <t>322004</t>
  </si>
  <si>
    <t>322008</t>
  </si>
  <si>
    <t>322005</t>
  </si>
  <si>
    <t>322010</t>
  </si>
  <si>
    <t>322011</t>
  </si>
  <si>
    <t>322012</t>
  </si>
  <si>
    <t>322017</t>
  </si>
  <si>
    <t>35000005</t>
  </si>
  <si>
    <t xml:space="preserve">0810201          </t>
  </si>
  <si>
    <t xml:space="preserve"> *üür - Lähte ÜG õpilaskodu muu majutus (suvised laagrid)</t>
  </si>
  <si>
    <t xml:space="preserve">     Rajatiste majandamise kulud</t>
  </si>
  <si>
    <t xml:space="preserve">    Eri ja vormiriietus</t>
  </si>
  <si>
    <t xml:space="preserve">    Muud mitmesugused majanduskulud Transport</t>
  </si>
  <si>
    <t xml:space="preserve">   Õppevahendid sh mängud)</t>
  </si>
  <si>
    <t xml:space="preserve"> * kindlustusmaksed</t>
  </si>
  <si>
    <t xml:space="preserve">    Õppevahendid, mängud</t>
  </si>
  <si>
    <t>Muu vaba aeg, kultuuri haldus</t>
  </si>
  <si>
    <t xml:space="preserve">   Eri- ja vormiriietus</t>
  </si>
  <si>
    <t xml:space="preserve">    Masinate ja seadmete hooldused, remondid (kliima, küte, vent)</t>
  </si>
  <si>
    <t>kulu</t>
  </si>
  <si>
    <t>liik</t>
  </si>
  <si>
    <t>kokku 01 valitsussektori kulud</t>
  </si>
  <si>
    <t>kokku 01 personalikulud</t>
  </si>
  <si>
    <t>kokku 01 majandamiskulud</t>
  </si>
  <si>
    <t>kokku 01 antud toetused</t>
  </si>
  <si>
    <t>kokku 01 muud</t>
  </si>
  <si>
    <t>kokku 02 riigikaitse kulud</t>
  </si>
  <si>
    <t>kokku 02 antud toetused</t>
  </si>
  <si>
    <t>kokku 02 personalikulud</t>
  </si>
  <si>
    <t>kokku 02 muud</t>
  </si>
  <si>
    <t>kokku 03 avalik kord ja julgeolek</t>
  </si>
  <si>
    <t>kokku 03 antud toetused</t>
  </si>
  <si>
    <t>kokku 03 personalikulud</t>
  </si>
  <si>
    <t>kokku 03 muud</t>
  </si>
  <si>
    <t>kokku 03 majandamiskulud</t>
  </si>
  <si>
    <t>kokku 02 majandamiskulud</t>
  </si>
  <si>
    <t>kokku 04 majandus</t>
  </si>
  <si>
    <t>kokku 04 antud toetused</t>
  </si>
  <si>
    <t>kokku 04 personalikulud</t>
  </si>
  <si>
    <t>kokku 04 majandamiskulud</t>
  </si>
  <si>
    <t>kokku 04 muud</t>
  </si>
  <si>
    <t>kokku 05 keskkonnakaitse</t>
  </si>
  <si>
    <t>kokku 05 antud toetused</t>
  </si>
  <si>
    <t>kokku 05 personalikulud</t>
  </si>
  <si>
    <t>kokku 05 majandamiskulud</t>
  </si>
  <si>
    <t>kokku 05 muud</t>
  </si>
  <si>
    <t>kokku 06 antud toetused</t>
  </si>
  <si>
    <t>kokku 06 personalikulud</t>
  </si>
  <si>
    <t>kokku 06 majandamiskulud</t>
  </si>
  <si>
    <t>kokku 06 muud</t>
  </si>
  <si>
    <t>kokku 06 elamu ja kommunaalmajandus</t>
  </si>
  <si>
    <t>kokku 07 üldmeditsiiniteenused</t>
  </si>
  <si>
    <t>kokku 07 antud toetused</t>
  </si>
  <si>
    <t>kokku 07 personalikulud</t>
  </si>
  <si>
    <t>kokku 07 majandamiskulud</t>
  </si>
  <si>
    <t>kokku 07 muud</t>
  </si>
  <si>
    <t>kokku 08 vaba aeg, kultuur, religioon</t>
  </si>
  <si>
    <t>kokku 08 antud toetused</t>
  </si>
  <si>
    <t>kokku 08 personalikulud</t>
  </si>
  <si>
    <t>kokku 08 majandamiskulud</t>
  </si>
  <si>
    <t>kokku 08 muud</t>
  </si>
  <si>
    <t>kokku 09 Haridus</t>
  </si>
  <si>
    <t>kokku 09 antud toetused</t>
  </si>
  <si>
    <t>kokku 09 personalikulud</t>
  </si>
  <si>
    <t>kokku 09 majandamiskulud</t>
  </si>
  <si>
    <t>kokku 09 muud</t>
  </si>
  <si>
    <t>kokku 10 Sotsiaalne kaitse</t>
  </si>
  <si>
    <t>kokku 10 antud toetused</t>
  </si>
  <si>
    <t>kokku 10 personalikulud</t>
  </si>
  <si>
    <t>kokku 10 majandamiskulud</t>
  </si>
  <si>
    <t>kokku 10 muud</t>
  </si>
  <si>
    <t>Lähte ÜG õpetajad Pkool riik</t>
  </si>
  <si>
    <t xml:space="preserve">   Eri ja vormiriietus</t>
  </si>
  <si>
    <t>Sotsiaalabi toetused</t>
  </si>
  <si>
    <t>10600</t>
  </si>
  <si>
    <t xml:space="preserve">101211           </t>
  </si>
  <si>
    <t xml:space="preserve"> Puuetega inimeste sotsiaalne kaitse (täiskasvanud)</t>
  </si>
  <si>
    <t xml:space="preserve"> Puuetega inimeste sotsiaalne kaitse (lapsed)</t>
  </si>
  <si>
    <t>4133 01/101211 hooldajatoetus</t>
  </si>
  <si>
    <t>4133 02/101211 hapnikuap(elektri) toetus</t>
  </si>
  <si>
    <t>4133 03/101211 viipekeeletõlgitoetus</t>
  </si>
  <si>
    <t>4133 05/101211 vajaduspõhine toetus</t>
  </si>
  <si>
    <t>4133 07/101211 küttetoetus</t>
  </si>
  <si>
    <t>4133 08/10402 muud toetused?</t>
  </si>
  <si>
    <t>4133 09/101211 ravimite, raviteenuste toetus</t>
  </si>
  <si>
    <t xml:space="preserve">4133 10/101211 hooldusabiteenus </t>
  </si>
  <si>
    <t>*5526 /10 muud kulud ( Maarja küla)</t>
  </si>
  <si>
    <t>*5526 /11 igapäevaelutoetamine (teistes päevakeskustes)</t>
  </si>
  <si>
    <t>*5526 /01 tugiisiku teenus (Estkeer)</t>
  </si>
  <si>
    <t>*5526 /02 sotsiaaltransport</t>
  </si>
  <si>
    <t xml:space="preserve">  Sotsiaalteenused (ÜTAK+tugiisik,muud,igapäevaelu toetus)</t>
  </si>
  <si>
    <t xml:space="preserve">    Sõidukite ülapidamiskulud (isiklik sõiduauto)tugiisiku transp komp</t>
  </si>
  <si>
    <t>4133 11/101212 puudega lapse hoiuteenus-transport</t>
  </si>
  <si>
    <t>4133 13/101212 puudega lapse hoiuteenus-lapsehoid</t>
  </si>
  <si>
    <t>4133 14/101212 puudega lapse hoiuteenus-nõustamine</t>
  </si>
  <si>
    <t>4133 16/101212 puudega lapse hoiuteenus-tugiisikuteenus</t>
  </si>
  <si>
    <t>4133 19/101212 puudega lapse hoiuteenus-muud teenused</t>
  </si>
  <si>
    <t>4133 20/101212 puudega lapse hoiuteenus-sotsiaaltransport</t>
  </si>
  <si>
    <t>4132 toetused töötutele</t>
  </si>
  <si>
    <t xml:space="preserve"> * vesi ja kanalisatsioon</t>
  </si>
  <si>
    <t>* kindlustus</t>
  </si>
  <si>
    <t xml:space="preserve">    Sotsiaalteenused (hooldekodude teenuse ost)</t>
  </si>
  <si>
    <t>4138 02/10201 küttepuude toetus</t>
  </si>
  <si>
    <t>4138 03/10201 ravimid ja raviteenuste toetus</t>
  </si>
  <si>
    <t>4138 04/10201 muud toetused</t>
  </si>
  <si>
    <t>4138 05/10201 tervisetoetus</t>
  </si>
  <si>
    <t>Muud sotsiaalabi toetused</t>
  </si>
  <si>
    <t>01</t>
  </si>
  <si>
    <t>4130/10402 raske maj. oluk</t>
  </si>
  <si>
    <t>4130/10402 huvitegevuse toetus</t>
  </si>
  <si>
    <t>4130/10402 tervisetoetus</t>
  </si>
  <si>
    <t>12</t>
  </si>
  <si>
    <t>4130/10402 sünnitoetus</t>
  </si>
  <si>
    <t>13</t>
  </si>
  <si>
    <t>4130/10402 koolitoetus</t>
  </si>
  <si>
    <t>17</t>
  </si>
  <si>
    <t>4130/10402 hoolduspere lapse toetus</t>
  </si>
  <si>
    <t>18</t>
  </si>
  <si>
    <t>4130/10402 hoolduspere vanema toetus</t>
  </si>
  <si>
    <t>19</t>
  </si>
  <si>
    <t>4130/10402 ranitsatoetus</t>
  </si>
  <si>
    <t>Toimet ja täiendav sots toetus (el hinna komp riik)</t>
  </si>
  <si>
    <t>muud Transport</t>
  </si>
  <si>
    <t xml:space="preserve"> Vaba aeg</t>
  </si>
  <si>
    <r>
      <t>Muu toodete ja teenuste müük</t>
    </r>
    <r>
      <rPr>
        <sz val="8"/>
        <rFont val="Tahoma"/>
        <family val="2"/>
        <charset val="186"/>
      </rPr>
      <t xml:space="preserve"> </t>
    </r>
  </si>
  <si>
    <t>Rahandusministeerium URBACT</t>
  </si>
  <si>
    <t xml:space="preserve">muud sa </t>
  </si>
  <si>
    <t>4133 08 muud toetused</t>
  </si>
  <si>
    <t xml:space="preserve"> Õppetoetused</t>
  </si>
  <si>
    <t>4134 04/104024 sõidusoodustused</t>
  </si>
  <si>
    <t>4134/104025 koolitoidu soodustus (teisedKOV)</t>
  </si>
  <si>
    <t>4138 01/10402 matusetoetus</t>
  </si>
  <si>
    <t>Preemiad ja stipendiumid(medalistid)</t>
  </si>
  <si>
    <t>Sotsiaalteenused</t>
  </si>
  <si>
    <t>5526 01</t>
  </si>
  <si>
    <t xml:space="preserve">    * tugiisik(teenuse ost)</t>
  </si>
  <si>
    <t>5526 10</t>
  </si>
  <si>
    <t xml:space="preserve">   *101211 muud kulud</t>
  </si>
  <si>
    <t>5526 12</t>
  </si>
  <si>
    <t xml:space="preserve">    *10402 laste laager</t>
  </si>
  <si>
    <t xml:space="preserve">Elamuasemeteenused </t>
  </si>
  <si>
    <t>Projektipõhine tegevus kokku</t>
  </si>
  <si>
    <t xml:space="preserve"> muud toetused</t>
  </si>
  <si>
    <t>4138 06/  kriisiabi</t>
  </si>
  <si>
    <r>
      <t>tegevustoetused</t>
    </r>
    <r>
      <rPr>
        <sz val="8"/>
        <rFont val="Tahoma"/>
        <family val="2"/>
        <charset val="186"/>
      </rPr>
      <t xml:space="preserve"> (maakonnaRK+Maarja ÕK+HMotset +Kultmin+Hmin allasut)</t>
    </r>
  </si>
  <si>
    <t>Tartu</t>
  </si>
  <si>
    <t>Tartu vald</t>
  </si>
  <si>
    <t>Maakond</t>
  </si>
  <si>
    <t>Kohalik omavalitsus</t>
  </si>
  <si>
    <t>Tasandus-fondi jaotus</t>
  </si>
  <si>
    <t>Toetusfondi jaotus</t>
  </si>
  <si>
    <t>Üldhariduskoolide pidamiseks antav toetus</t>
  </si>
  <si>
    <t>Koolieelsete lasteasutuste õpetajate tööjõukulude toetus</t>
  </si>
  <si>
    <t>Huvihariduse ja -tegevuse toetus</t>
  </si>
  <si>
    <t>Toimetuleku-toetuse maksmise hüvitis</t>
  </si>
  <si>
    <t>Matuse-toetus</t>
  </si>
  <si>
    <t>Asendus- ja järelhooldus-teenuse toetus</t>
  </si>
  <si>
    <t>Rahvastikutoimingute kulude hüvitis</t>
  </si>
  <si>
    <t>Kohalike teede hoiu toetus</t>
  </si>
  <si>
    <t>Üle antud endiste riigiteede toetus</t>
  </si>
  <si>
    <t>Toetus KOKKU</t>
  </si>
  <si>
    <t>sh põhikooli õpetajate tööjõukuludeks</t>
  </si>
  <si>
    <t>sh gümnaasiumi õpetajate tööjõukuludeks</t>
  </si>
  <si>
    <t>sh direktorite ja õppealajuhatajate tööjõukuludeks</t>
  </si>
  <si>
    <t>sh õpetajate, direktorite ja õppealajuhatajate täiendus-koolituseks</t>
  </si>
  <si>
    <t>sh õppekirjanduseks</t>
  </si>
  <si>
    <t>sh koolilõunaks</t>
  </si>
  <si>
    <t>sh tõhustatud ja eritoe tegevuskuludeks</t>
  </si>
  <si>
    <t>sh kultuuri-ranits</t>
  </si>
  <si>
    <t>Vallamaja hoone Kõrveküla</t>
  </si>
  <si>
    <t>Muuseumi tee pikendus Raadi</t>
  </si>
  <si>
    <t>Kärkna kergliiklustee MNT</t>
  </si>
  <si>
    <t>09800</t>
  </si>
  <si>
    <t xml:space="preserve"> Haridusalaste tegevuste haldamine</t>
  </si>
  <si>
    <t>kokku kulud</t>
  </si>
  <si>
    <t>kokku toetused</t>
  </si>
  <si>
    <t>kokku personalikulud</t>
  </si>
  <si>
    <t>kokku majandamiskulud</t>
  </si>
  <si>
    <t>kokku muud</t>
  </si>
  <si>
    <r>
      <t xml:space="preserve"> *toiduraha Lähte LA-lapsevanem</t>
    </r>
    <r>
      <rPr>
        <sz val="10"/>
        <color rgb="FFFF0000"/>
        <rFont val="Tahoma"/>
        <family val="2"/>
        <charset val="186"/>
      </rPr>
      <t>kõik päev=2,0</t>
    </r>
  </si>
  <si>
    <t xml:space="preserve">    Sõidukite majandamise kulud</t>
  </si>
  <si>
    <t>Maarja Magdaleena Põhikool</t>
  </si>
  <si>
    <t>riik</t>
  </si>
  <si>
    <r>
      <t xml:space="preserve"> *üür - Lähte ÜG õpilaskodu (õpilased)</t>
    </r>
    <r>
      <rPr>
        <sz val="10"/>
        <color rgb="FFFF0000"/>
        <rFont val="Tahoma"/>
        <family val="2"/>
        <charset val="186"/>
      </rPr>
      <t xml:space="preserve"> 30eu</t>
    </r>
    <r>
      <rPr>
        <sz val="10"/>
        <rFont val="Tahoma"/>
        <family val="2"/>
        <charset val="186"/>
      </rPr>
      <t>r kuu</t>
    </r>
  </si>
  <si>
    <t>Lähte spordihoone+staadion</t>
  </si>
  <si>
    <t>Lähte jääväljak</t>
  </si>
  <si>
    <t>0810209</t>
  </si>
  <si>
    <t>baas õpilase tasu</t>
  </si>
  <si>
    <t>92*õpil</t>
  </si>
  <si>
    <t>12*õpil</t>
  </si>
  <si>
    <t>57*õpil</t>
  </si>
  <si>
    <t>175*õp arv</t>
  </si>
  <si>
    <t>õpilaste arv</t>
  </si>
  <si>
    <t>Täiendus-koolitus toetus</t>
  </si>
  <si>
    <t>Õppekirjanduse toetus</t>
  </si>
  <si>
    <t>Koolilõuna toetus</t>
  </si>
  <si>
    <t>Kultuuriranitsa toetus</t>
  </si>
  <si>
    <t>Toetus
 KOKKU</t>
  </si>
  <si>
    <t>Õpetajate tööjõukulu toetus</t>
  </si>
  <si>
    <t>Kokku õpetajate tööjõukulu</t>
  </si>
  <si>
    <t>Direktorite
 ja õppeala-
juhatajate 
tööjõukulu toetus</t>
  </si>
  <si>
    <t>PK ÕPETAJAD+TEG TOETUS jaotus</t>
  </si>
  <si>
    <t>PK õpetajad tõhustatud tugi</t>
  </si>
  <si>
    <t>PK õpetajad eritugi</t>
  </si>
  <si>
    <t>GÜM. õpetajate tasud</t>
  </si>
  <si>
    <t>Lähte ÜG-GÜMN</t>
  </si>
  <si>
    <t>Lähte ÜG PK</t>
  </si>
  <si>
    <t>Kõrveküla PK</t>
  </si>
  <si>
    <t>Tabivere PK</t>
  </si>
  <si>
    <t>Laeva PK</t>
  </si>
  <si>
    <t>Maarja Magdaleena</t>
  </si>
  <si>
    <t>kontroll vahed</t>
  </si>
  <si>
    <t>õpetajate TJõukulud</t>
  </si>
  <si>
    <t>kululiigid</t>
  </si>
  <si>
    <t xml:space="preserve">    Muud mitmesugused maj.kulud+Erasmuse jääk</t>
  </si>
  <si>
    <r>
      <t xml:space="preserve">    Antud  toetused</t>
    </r>
    <r>
      <rPr>
        <b/>
        <sz val="9"/>
        <rFont val="Tahoma"/>
        <family val="2"/>
        <charset val="186"/>
      </rPr>
      <t xml:space="preserve"> Hajaastustuse programm</t>
    </r>
    <r>
      <rPr>
        <b/>
        <sz val="10"/>
        <rFont val="Tahoma"/>
        <family val="2"/>
        <charset val="186"/>
      </rPr>
      <t>=sihtfin</t>
    </r>
  </si>
  <si>
    <t xml:space="preserve">   Masinate ja seadmete hooldus</t>
  </si>
  <si>
    <t xml:space="preserve"> * korrashoiu materjalid</t>
  </si>
  <si>
    <t xml:space="preserve"> * korrashoiu teenus</t>
  </si>
  <si>
    <t xml:space="preserve">    Õppevahendid ja koolituse kulud</t>
  </si>
  <si>
    <t>Õpilaskodu Maarja Magdaleena</t>
  </si>
  <si>
    <t>*5526 /14 lapsehoiuteenus</t>
  </si>
  <si>
    <t xml:space="preserve">102002           </t>
  </si>
  <si>
    <t>Antud toetused</t>
  </si>
  <si>
    <t xml:space="preserve">  *03 asendus ja järelhooldus</t>
  </si>
  <si>
    <t>5526 08 asendushooldusteenus</t>
  </si>
  <si>
    <t>Suure hooldus- ja abivajadusega lapsele abi osutamise toetus</t>
  </si>
  <si>
    <t>Pikaajalise hoolduse korralduse toetus</t>
  </si>
  <si>
    <t>Kõrgenenud kuludega toime-tulemise toetus</t>
  </si>
  <si>
    <t>Tegevusala</t>
  </si>
  <si>
    <t>09510</t>
  </si>
  <si>
    <t xml:space="preserve">Maarja Magdaleena raamatukogu                          </t>
  </si>
  <si>
    <t>    *haldusteenus SA Raadi</t>
  </si>
  <si>
    <t xml:space="preserve"> * haldusteenus Raadi SA</t>
  </si>
  <si>
    <t xml:space="preserve">   * haldusteenus Raadi SA</t>
  </si>
  <si>
    <t xml:space="preserve">  * haldusteenus Raadi SA (Laeva Sotsmaja)</t>
  </si>
  <si>
    <t xml:space="preserve"> *muud hoonete ja ruumide kulud</t>
  </si>
  <si>
    <t>081074</t>
  </si>
  <si>
    <t xml:space="preserve">  *muud</t>
  </si>
  <si>
    <t>4138 04</t>
  </si>
  <si>
    <t>4130 04</t>
  </si>
  <si>
    <t xml:space="preserve">    Õppevahendid, koolitused</t>
  </si>
  <si>
    <t>03200</t>
  </si>
  <si>
    <t>08400</t>
  </si>
  <si>
    <t>23 seis 01.03.23lõplik</t>
  </si>
  <si>
    <t>tas fondi muutus</t>
  </si>
  <si>
    <t>toetusf muutus</t>
  </si>
  <si>
    <t>kokku</t>
  </si>
  <si>
    <t>4134 01/104023 lasteaia õppemaksu</t>
  </si>
  <si>
    <t>00</t>
  </si>
  <si>
    <t>03</t>
  </si>
  <si>
    <t>07</t>
  </si>
  <si>
    <t>* muud kulud+haldusteenus SA Raadi</t>
  </si>
  <si>
    <t>0810203</t>
  </si>
  <si>
    <t>0911007</t>
  </si>
  <si>
    <r>
      <t xml:space="preserve">   Kultuuri-ja vaba aja =</t>
    </r>
    <r>
      <rPr>
        <sz val="10"/>
        <color rgb="FFC00000"/>
        <rFont val="Tahoma"/>
        <family val="2"/>
        <charset val="186"/>
      </rPr>
      <t>Kultuuriranits</t>
    </r>
  </si>
  <si>
    <t>..03</t>
  </si>
  <si>
    <t>..04</t>
  </si>
  <si>
    <t>..06</t>
  </si>
  <si>
    <t>..05</t>
  </si>
  <si>
    <t>Tegevustoetused</t>
  </si>
  <si>
    <t>0911001</t>
  </si>
  <si>
    <t>0911002</t>
  </si>
  <si>
    <t>*Tabivere ANK</t>
  </si>
  <si>
    <t>arvestatud</t>
  </si>
  <si>
    <t>Piirissaare veetorustik (Linnutee-Klubi kinnistu vaheline)</t>
  </si>
  <si>
    <t>**03</t>
  </si>
  <si>
    <t>**04</t>
  </si>
  <si>
    <t>5526 90</t>
  </si>
  <si>
    <t>**05</t>
  </si>
  <si>
    <t>**02</t>
  </si>
  <si>
    <t>**00</t>
  </si>
  <si>
    <t>**01</t>
  </si>
  <si>
    <t>**06</t>
  </si>
  <si>
    <t>**07</t>
  </si>
  <si>
    <t>4130/10402 muud peretoetused</t>
  </si>
  <si>
    <t xml:space="preserve"> KESKKONNAKAITSE, AVALIKUD ALAD</t>
  </si>
  <si>
    <t>Kõrveküla kooli Spordihoone (kapitalirent)</t>
  </si>
  <si>
    <t>0921201</t>
  </si>
  <si>
    <t>Kõrveküla PK (kapitalirent)</t>
  </si>
  <si>
    <t>esim variant</t>
  </si>
  <si>
    <t>nõuete ja kohustuste muutus tekkepõhiselt</t>
  </si>
  <si>
    <t>09110010</t>
  </si>
  <si>
    <t>2024EA projekt</t>
  </si>
  <si>
    <t xml:space="preserve"> *õppemaks Laeva</t>
  </si>
  <si>
    <t>322 101</t>
  </si>
  <si>
    <t>322 102</t>
  </si>
  <si>
    <t>322 103</t>
  </si>
  <si>
    <t>322 21</t>
  </si>
  <si>
    <t>322 22</t>
  </si>
  <si>
    <t>322 23</t>
  </si>
  <si>
    <t>322 24</t>
  </si>
  <si>
    <t>322 25</t>
  </si>
  <si>
    <t>322 26</t>
  </si>
  <si>
    <t>322 27</t>
  </si>
  <si>
    <t>322 28</t>
  </si>
  <si>
    <t xml:space="preserve"> * Kõrveküla SPH - renditulud-Pärsik</t>
  </si>
  <si>
    <t>3224 04</t>
  </si>
  <si>
    <t>3224 05</t>
  </si>
  <si>
    <t>3224 06</t>
  </si>
  <si>
    <t>3224 07</t>
  </si>
  <si>
    <t>3224 08</t>
  </si>
  <si>
    <t>3224 09</t>
  </si>
  <si>
    <t>3224 11</t>
  </si>
  <si>
    <t>3224 13</t>
  </si>
  <si>
    <t>* Eluasemeteenused UKR üürit</t>
  </si>
  <si>
    <t>* muud tulud (Elasterikaste perede Liit)</t>
  </si>
  <si>
    <t>3224 14</t>
  </si>
  <si>
    <t>* Lähte ANK</t>
  </si>
  <si>
    <t>* Maarja magdaleena ANK</t>
  </si>
  <si>
    <t>* markide müük raamatukogudes</t>
  </si>
  <si>
    <t>05400</t>
  </si>
  <si>
    <t>Bioloogilise mitmekesisuse ja maastiku kaitse (pargid, veekogud, kaitsealad)</t>
  </si>
  <si>
    <t>04730</t>
  </si>
  <si>
    <t>UUS</t>
  </si>
  <si>
    <t>TURISM</t>
  </si>
  <si>
    <t xml:space="preserve">102003  </t>
  </si>
  <si>
    <t xml:space="preserve"> Eakate hooldekodud  hoolduskomp</t>
  </si>
  <si>
    <t>RIIK</t>
  </si>
  <si>
    <t>05200</t>
  </si>
  <si>
    <t>Heitveekäitlus (sademevesi)</t>
  </si>
  <si>
    <t>5526 09</t>
  </si>
  <si>
    <t xml:space="preserve">    *varjupaigateenus</t>
  </si>
  <si>
    <t xml:space="preserve">  03</t>
  </si>
  <si>
    <t>*5526 /01 tugiteenuse ots</t>
  </si>
  <si>
    <t xml:space="preserve">  * avariiremondifond üle valla hoonetel-KADI</t>
  </si>
  <si>
    <t>Kliimaministeerium</t>
  </si>
  <si>
    <t>Mõisa pst ristmik</t>
  </si>
  <si>
    <t>Emajõe Veevärgi aktsiate ostmine-Maarja Magdaleena projekt-osalus%</t>
  </si>
  <si>
    <t>MaarjaMagdaleena PK õpilaskodu+kütte eh</t>
  </si>
  <si>
    <t>Kõrveküla PK elektripark ( projektitoetus)</t>
  </si>
  <si>
    <t>Tartu Valla Kommunaal bussi liising+intressid</t>
  </si>
  <si>
    <t>Äksi Kabeli  (Muinsuskaitse)</t>
  </si>
  <si>
    <t>Tuletõrje veevarustus (Erala Toru)</t>
  </si>
  <si>
    <t>Lähte-Äksi kergtee projekt (Jõgeva mnt)</t>
  </si>
  <si>
    <t>Raadi hariduskeskusLA</t>
  </si>
  <si>
    <t>Keskuse tee proj+esialg</t>
  </si>
  <si>
    <t>Rähni tn</t>
  </si>
  <si>
    <t>Puhkepargid, mänguväljakud</t>
  </si>
  <si>
    <t>Raadi hariduskeskus PKOOL projekt algus</t>
  </si>
  <si>
    <t>Raadi piirkonna KV ost lapsehoiu ruumideks</t>
  </si>
  <si>
    <r>
      <t xml:space="preserve"> *Tartu Valla muusikakooli õppemaks -lapsevanem </t>
    </r>
    <r>
      <rPr>
        <sz val="10"/>
        <color rgb="FFFF0000"/>
        <rFont val="Tahoma"/>
        <family val="2"/>
        <charset val="186"/>
      </rPr>
      <t>45,00eu</t>
    </r>
    <r>
      <rPr>
        <sz val="10"/>
        <rFont val="Tahoma"/>
        <family val="2"/>
        <charset val="186"/>
      </rPr>
      <t>r kuu</t>
    </r>
  </si>
  <si>
    <r>
      <t xml:space="preserve"> *Tartu Valla Muusika ja huvikooli kohamaks - </t>
    </r>
    <r>
      <rPr>
        <sz val="8"/>
        <rFont val="Tahoma"/>
        <family val="2"/>
        <charset val="186"/>
      </rPr>
      <t xml:space="preserve">teised OV-d </t>
    </r>
  </si>
  <si>
    <t xml:space="preserve"> *Tabivere Huvikooli õppemaks-lapsevanem pill 45+ülej 15eur</t>
  </si>
  <si>
    <r>
      <t xml:space="preserve"> *õppemaks Lähte LA            </t>
    </r>
    <r>
      <rPr>
        <sz val="10"/>
        <color rgb="FFFF0000"/>
        <rFont val="Tahoma"/>
        <family val="2"/>
        <charset val="186"/>
      </rPr>
      <t>kõik LA=65,6kuus</t>
    </r>
  </si>
  <si>
    <t xml:space="preserve">   Inventar</t>
  </si>
  <si>
    <t>5525 08</t>
  </si>
  <si>
    <t>2024EA 2.lugemise muutused</t>
  </si>
  <si>
    <t xml:space="preserve">2024EA </t>
  </si>
  <si>
    <t>**09</t>
  </si>
  <si>
    <t>**08</t>
  </si>
  <si>
    <t>üldhooldusteenus KOV osa</t>
  </si>
  <si>
    <t xml:space="preserve"> lisa ravimid KOV tasuda</t>
  </si>
  <si>
    <t xml:space="preserve">  muud kulud-transport</t>
  </si>
  <si>
    <t>2024A 15.11.23</t>
  </si>
  <si>
    <t>24a lõplik</t>
  </si>
  <si>
    <t>2023a toetusf 15.11.23seisuga</t>
  </si>
  <si>
    <t>9,70421*õp*koef 1,357</t>
  </si>
  <si>
    <t>TÖÖJÕUKULU TOETUS KOKKU</t>
  </si>
  <si>
    <t>PK HEV teg kulud</t>
  </si>
  <si>
    <t>väikegümn lisa õpxlisakoef 1,12</t>
  </si>
  <si>
    <t>HARIDUS 2024.EA</t>
  </si>
  <si>
    <t>personalikulud</t>
  </si>
  <si>
    <t>Õpetajate alammäär 2024a arvestuses 1780eur</t>
  </si>
  <si>
    <t>Kool</t>
  </si>
  <si>
    <t>VALD</t>
  </si>
  <si>
    <t>summa</t>
  </si>
  <si>
    <t>am kohti</t>
  </si>
  <si>
    <t>1 koha keskm brutotasu kuus</t>
  </si>
  <si>
    <t>õpetajate ametikohti</t>
  </si>
  <si>
    <t>Kokku õpetajate osa RIIK</t>
  </si>
  <si>
    <t>Riik õpetajad aalammäär 1780</t>
  </si>
  <si>
    <t>Klassijuhataja tasud</t>
  </si>
  <si>
    <t>lisatasude fond</t>
  </si>
  <si>
    <t>HEV tugi am kohti</t>
  </si>
  <si>
    <t xml:space="preserve">HEV summa </t>
  </si>
  <si>
    <t>kontroll</t>
  </si>
  <si>
    <t>Riigi eraldis HEV</t>
  </si>
  <si>
    <t>vahe RIIK-personal</t>
  </si>
  <si>
    <t xml:space="preserve">     Kõrvek PK juhid</t>
  </si>
  <si>
    <t xml:space="preserve">    Kõrvek PK söökla</t>
  </si>
  <si>
    <t>Lähte ÜG gümn</t>
  </si>
  <si>
    <t>LähteÜG Pkool</t>
  </si>
  <si>
    <t xml:space="preserve">    LähteÜG juhid</t>
  </si>
  <si>
    <t xml:space="preserve">    LähteÜG söökla</t>
  </si>
  <si>
    <t xml:space="preserve">    LähteÜG õpilaskodu</t>
  </si>
  <si>
    <t xml:space="preserve">     TabiverePKjuhid</t>
  </si>
  <si>
    <t xml:space="preserve">     TabiverePKsöökla</t>
  </si>
  <si>
    <t>MaarjaM PK</t>
  </si>
  <si>
    <t xml:space="preserve">    Maarja PK juhid</t>
  </si>
  <si>
    <t xml:space="preserve">    Maarja PK söökla</t>
  </si>
  <si>
    <t xml:space="preserve">    Maarja PK õpilaskodu</t>
  </si>
  <si>
    <t xml:space="preserve">   LaevaPK juhid</t>
  </si>
  <si>
    <t xml:space="preserve">   LaevaPK söökla</t>
  </si>
  <si>
    <t>Spordikool</t>
  </si>
  <si>
    <t>Muusikakool</t>
  </si>
  <si>
    <t>Ettepanekud valla eelarvele </t>
  </si>
  <si>
    <t>Ettepaneku number </t>
  </si>
  <si>
    <t>Ettepaneku tegija </t>
  </si>
  <si>
    <t>Ettepanek  </t>
  </si>
  <si>
    <t>Vallavalitsuse seisukoht </t>
  </si>
  <si>
    <t>1 </t>
  </si>
  <si>
    <t>Kert Kingo </t>
  </si>
  <si>
    <t>Asendada maksutulu, füüsilise isiku tulumaks 19 400 000 eurot summaga 19 100 000 eurot.  </t>
  </si>
  <si>
    <t>2 </t>
  </si>
  <si>
    <t>Lõpetada hoonestusõiguse leping Ermi tänav 9/11. Raadi HK lasteaiahoone projekt ja ehituse alguse eelarvelised vahendid suunata Ermi tänav 9/11 kooli ja lasteaia ehitamiseks.  </t>
  </si>
  <si>
    <t>3 </t>
  </si>
  <si>
    <t>Finantseerimistegevuses muuta kohustuste võtmise summa ja asendada 9 000 000 eurot numbriga 0 eurot.  </t>
  </si>
  <si>
    <t>4 </t>
  </si>
  <si>
    <t>Aivar Soop  </t>
  </si>
  <si>
    <t>Tulumaksu laekumine viia kooskõlla Tartu valla eelarvestrateegiaga, mis kinnitati Tartu valla volikogus 27.09.2023 summas 19 100 000€.  </t>
  </si>
  <si>
    <t>5 </t>
  </si>
  <si>
    <t>Tasandusfondi laekumine viia kooskõlla Rahandusministeeriumi novembri lõpu prognoosiga summas 2 246 000€.  </t>
  </si>
  <si>
    <t>6 </t>
  </si>
  <si>
    <t>Personalikulud Vallamajas koondatud 9 inimese personalikuludest vabanenud vahendid suunata õpetajate (lasteaed ja kool) palgafondi.  </t>
  </si>
  <si>
    <t>7 </t>
  </si>
  <si>
    <t>8 </t>
  </si>
  <si>
    <t>Rahaliste vahendite suunamine  </t>
  </si>
  <si>
    <t>1) Lähte ÜG meedia- ja tehnoloogiaklassi õppevara uuendamiseks 74 000€  </t>
  </si>
  <si>
    <t>2) Lähte Spordihoone saali põranda vahetamine 170 000€  </t>
  </si>
  <si>
    <t>3) Piirissaare puhkealade korrastamine ning välimööbli muretsemine ja paigaldamine (istepingid) 16 000€  </t>
  </si>
  <si>
    <t>9 </t>
  </si>
  <si>
    <t>Rahaliste vahendite vähendamine  </t>
  </si>
  <si>
    <t>1) Raadi HK PK projekteerimise algus, mis on eelarves praegu 1 000 000€ vähendada 260 000€ võrra.  </t>
  </si>
  <si>
    <r>
      <t xml:space="preserve">Lõpetada hoonestusõiguse leping Ermi tänav 9/11. Suunata Raadi HK lasteaiahoone projekt + ehituse alguse eelarvelised vahendid Ermi tänav 9/11 kooli ja lasteaia ehitamiseks. </t>
    </r>
    <r>
      <rPr>
        <i/>
        <sz val="11.5"/>
        <color rgb="FF000000"/>
        <rFont val="Calibri"/>
        <family val="2"/>
        <charset val="186"/>
      </rPr>
      <t>Seal on olemas teed ja kommunikatsioonid ning ühistransport. Asub ka rohkem elanikele lähemal ning see kõik hoiab märkimisväärselt rahalisi vahendeid kokku ja on ka lastele mugavam. </t>
    </r>
    <r>
      <rPr>
        <sz val="11.5"/>
        <color rgb="FF000000"/>
        <rFont val="Calibri"/>
        <family val="2"/>
        <charset val="186"/>
      </rPr>
      <t> </t>
    </r>
  </si>
  <si>
    <t>* üür ja rent (Päästeametis rent+ KÜ tuuliku 9)</t>
  </si>
  <si>
    <t>Muud sotsiaalabi toetused ( al 01.07.2023 hooldereform)</t>
  </si>
  <si>
    <r>
      <t xml:space="preserve">4138 05/10201 vajaduspõhine= </t>
    </r>
    <r>
      <rPr>
        <b/>
        <i/>
        <sz val="9"/>
        <rFont val="Tahoma"/>
        <family val="2"/>
        <charset val="186"/>
      </rPr>
      <t>psühh nõustam</t>
    </r>
  </si>
  <si>
    <t xml:space="preserve">   *asendushooldusteenus</t>
  </si>
  <si>
    <t xml:space="preserve">   *asendushooldusteenus </t>
  </si>
  <si>
    <t>Tartu Veevärk osalus</t>
  </si>
  <si>
    <t>09212010</t>
  </si>
  <si>
    <t>Tabivere LA mööbel 2.osa</t>
  </si>
  <si>
    <t>Lähte Ühisgümnaasium,elekter+100A+peakilp</t>
  </si>
  <si>
    <t>elektripeakilbi ümberehitus</t>
  </si>
  <si>
    <t>091100</t>
  </si>
  <si>
    <t xml:space="preserve">    Kinnistute, hoonete hooldus kokku (Laeva +Tab töökoda+Tab garaaz)</t>
  </si>
  <si>
    <t>TARTU VALLA 2024. AASTA EELARVE EELNÕU peale 1.lugemist muutused</t>
  </si>
  <si>
    <t>Laenude tagasimaksete täpsustamine ja SEB laenu refin</t>
  </si>
  <si>
    <t xml:space="preserve">Lisandunud lepingud </t>
  </si>
  <si>
    <t>lisandunud lepingud</t>
  </si>
  <si>
    <t>väikebussi väljaost 2023a lõpus</t>
  </si>
  <si>
    <t>renoveeritud hoone Wifi lahendused</t>
  </si>
  <si>
    <t>renoveeritud hoone köögi  ja admin ruumide inventar</t>
  </si>
  <si>
    <t>16.11.2023 toetusfondi eraldised vastavalt õpilaste arvule</t>
  </si>
  <si>
    <t>PK /Vald EOK -6000 ja PK/Riik +6000</t>
  </si>
  <si>
    <t>Elistvere RK sulgemise tõttu ümberjaotatud piirkonna lugejate arv</t>
  </si>
  <si>
    <t xml:space="preserve">  *koduhooldusteenus </t>
  </si>
  <si>
    <t xml:space="preserve">Sotsiaalministeerium </t>
  </si>
  <si>
    <t>Tabivere LA+Laeva KLT valmis 2023a lõpp aga toetused 2024aastal</t>
  </si>
  <si>
    <t>2024EA 2.lug</t>
  </si>
  <si>
    <t>Laenude tagasimaksete muudatuste tulemusel intresside muutused</t>
  </si>
  <si>
    <t>Mitte arvestada. Ettepanek ei kätke samas mahus kulude kärbet, mistõttu pole tasakaalus. </t>
  </si>
  <si>
    <t>Eelarvestrateegia on pikaajaline plaan ja eelarve täpsustab eelarvestrateegias planeeritut. Eelarvestrateegia koostatakse ajaliselt varem kui uue aasta eelarve ning mõlema dokumendi koostamisel on aluseks vastava ajahetke kõige aktuaalsemad majandusprognoosid.  </t>
  </si>
  <si>
    <t>Mitte arvestada.  </t>
  </si>
  <si>
    <t>Eelarve eelnõule saab esitada ettepanekuid tasakaalus olevana ehk näidatakse ära konkreetne ettepanek nii tulu kui kulu/investeeringute poolel. Hoonestusõigust ei ole võimalik lõpetada ühepoolselt eelarvemenetluse raames.    </t>
  </si>
  <si>
    <t>Mitte arvestada. </t>
  </si>
  <si>
    <t>Ettepanek ei ole tasakaalus. Kui soovitakse vähendada finantseerimiskohustus, tuleb ära näidata ka millised investeeringud jäävad tegemata.  </t>
  </si>
  <si>
    <t>2024.eelarve projektis on tasandusfondi summa 2,3 milj eurot (vahe 54 000) arvestades elanike arvu seisuga 13.10.2023. Kuna elanike arv suureneb, siis ka tasandusfondi summa muutub.  </t>
  </si>
  <si>
    <t>Vajadusel saab riigieelarvelisi laekumisi korrigeerida I lisaeelarvega.  </t>
  </si>
  <si>
    <t>Vallavalitsuse töö ümberkorraldamise eesmärk oli tagada konkurentsivõimelised palgatingimused ilma eelarveliste vahendite kasvuta.   </t>
  </si>
  <si>
    <t>Eelarve eelnõule saab esitada ettepanekuid tasakaalus olevana ehk näidatakse ära konkreetne ettepanek nii tulu kui kulu/investeeringute poolel. Hoonestusõigust ei ole võimalik lõpetada ühepoolselt eelarvemenetluse raames. </t>
  </si>
  <si>
    <t>1) ei sisaldunud kooli taotluses, võimalik kaaluda vajadust tulevastes eelarvetes; </t>
  </si>
  <si>
    <t>2) Lähte SH eelarves on investeeringuteks ette nähtud 700 tuhat eurot, samuti kavandab vallavalitsus esitada Lähte SH projekti hoonete energiatõhususe meetmesse; </t>
  </si>
  <si>
    <t>3) Piirissaar on saanud väga palju investeeringuid, mh avalikku ruumi. </t>
  </si>
  <si>
    <t>Raadil on suur lasteaia ja koolikohtade defitsiit ning selle lahendamine ilma uute hoonete ehitamiseta ei ole võimalik.  </t>
  </si>
  <si>
    <t>Raadi Lastehoiu toitlustamine Lähte La köögis al 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</si>
</sst>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6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0"/>
      <color rgb="FFFF0000"/>
      <name val="Tahoma"/>
      <family val="2"/>
      <charset val="186"/>
    </font>
    <font>
      <i/>
      <sz val="10"/>
      <name val="Tahoma"/>
      <family val="2"/>
      <charset val="186"/>
    </font>
    <font>
      <b/>
      <i/>
      <sz val="10"/>
      <name val="Tahoma"/>
      <family val="2"/>
      <charset val="186"/>
    </font>
    <font>
      <sz val="8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name val="Tahoma"/>
      <family val="2"/>
    </font>
    <font>
      <b/>
      <sz val="11"/>
      <name val="Tahoma"/>
      <family val="2"/>
      <charset val="186"/>
    </font>
    <font>
      <sz val="11"/>
      <name val="Tahoma"/>
      <family val="2"/>
      <charset val="186"/>
    </font>
    <font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9"/>
      <name val="Tahoma"/>
      <family val="2"/>
      <charset val="186"/>
    </font>
    <font>
      <sz val="10"/>
      <name val="Arial"/>
      <family val="2"/>
      <charset val="186"/>
    </font>
    <font>
      <sz val="9"/>
      <name val="Tahoma"/>
      <family val="2"/>
      <charset val="186"/>
    </font>
    <font>
      <sz val="9"/>
      <color rgb="FFFF0000"/>
      <name val="Arial"/>
      <family val="2"/>
      <charset val="186"/>
    </font>
    <font>
      <i/>
      <sz val="9"/>
      <name val="Tahoma"/>
      <family val="2"/>
      <charset val="186"/>
    </font>
    <font>
      <i/>
      <sz val="9"/>
      <name val="Arial"/>
      <family val="2"/>
      <charset val="186"/>
    </font>
    <font>
      <b/>
      <i/>
      <sz val="9"/>
      <name val="Tahoma"/>
      <family val="2"/>
      <charset val="186"/>
    </font>
    <font>
      <i/>
      <sz val="9"/>
      <color rgb="FFFF0000"/>
      <name val="Tahoma"/>
      <family val="2"/>
      <charset val="186"/>
    </font>
    <font>
      <i/>
      <sz val="8"/>
      <name val="Arial"/>
      <family val="2"/>
      <charset val="186"/>
    </font>
    <font>
      <i/>
      <sz val="8"/>
      <color rgb="FFFF0000"/>
      <name val="Tahoma"/>
      <family val="2"/>
      <charset val="186"/>
    </font>
    <font>
      <i/>
      <sz val="10"/>
      <color rgb="FF0070C0"/>
      <name val="Tahoma"/>
      <family val="2"/>
      <charset val="186"/>
    </font>
    <font>
      <sz val="9"/>
      <name val="Tahoma"/>
      <family val="2"/>
    </font>
    <font>
      <b/>
      <i/>
      <sz val="9"/>
      <color rgb="FF00B0F0"/>
      <name val="Arial"/>
      <family val="2"/>
      <charset val="186"/>
    </font>
    <font>
      <sz val="8"/>
      <color rgb="FFFF0000"/>
      <name val="Arial"/>
      <family val="2"/>
      <charset val="186"/>
    </font>
    <font>
      <b/>
      <sz val="10"/>
      <color rgb="FFFF0000"/>
      <name val="Tahoma"/>
      <family val="2"/>
      <charset val="186"/>
    </font>
    <font>
      <sz val="10"/>
      <color rgb="FFC00000"/>
      <name val="Tahoma"/>
      <family val="2"/>
      <charset val="186"/>
    </font>
    <font>
      <b/>
      <i/>
      <sz val="10"/>
      <color rgb="FFFF0000"/>
      <name val="Arial"/>
      <family val="2"/>
      <charset val="186"/>
    </font>
    <font>
      <sz val="11"/>
      <name val="Calibri"/>
      <family val="2"/>
      <charset val="186"/>
    </font>
    <font>
      <sz val="11.5"/>
      <color rgb="FF000000"/>
      <name val="Times New Roman"/>
      <family val="1"/>
      <charset val="186"/>
    </font>
    <font>
      <sz val="11.5"/>
      <color rgb="FF000000"/>
      <name val="Calibri"/>
      <family val="2"/>
      <charset val="186"/>
    </font>
    <font>
      <i/>
      <sz val="11.5"/>
      <color rgb="FF000000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9"/>
      <color rgb="FF0000FF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9"/>
      <color theme="4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9"/>
      <color rgb="FFFF0000"/>
      <name val="Calibri"/>
      <family val="2"/>
      <charset val="186"/>
      <scheme val="minor"/>
    </font>
    <font>
      <b/>
      <i/>
      <sz val="8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5" fillId="0" borderId="11" applyNumberFormat="0" applyFill="0" applyAlignment="0" applyProtection="0"/>
    <xf numFmtId="0" fontId="14" fillId="0" borderId="0"/>
    <xf numFmtId="0" fontId="10" fillId="0" borderId="0"/>
    <xf numFmtId="0" fontId="10" fillId="0" borderId="0"/>
    <xf numFmtId="0" fontId="10" fillId="0" borderId="0" applyAlignment="0"/>
    <xf numFmtId="0" fontId="10" fillId="0" borderId="0"/>
    <xf numFmtId="0" fontId="10" fillId="0" borderId="0"/>
    <xf numFmtId="0" fontId="10" fillId="0" borderId="0" applyAlignment="0"/>
    <xf numFmtId="0" fontId="10" fillId="0" borderId="0" applyAlignment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0" fillId="0" borderId="0"/>
  </cellStyleXfs>
  <cellXfs count="40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3" fontId="0" fillId="0" borderId="0" xfId="0" applyNumberFormat="1"/>
    <xf numFmtId="0" fontId="4" fillId="3" borderId="0" xfId="0" applyFont="1" applyFill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12" fillId="0" borderId="0" xfId="0" applyFont="1"/>
    <xf numFmtId="49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3" fontId="11" fillId="0" borderId="1" xfId="0" applyNumberFormat="1" applyFont="1" applyBorder="1"/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/>
    <xf numFmtId="49" fontId="12" fillId="2" borderId="0" xfId="0" applyNumberFormat="1" applyFont="1" applyFill="1" applyAlignment="1">
      <alignment horizontal="left"/>
    </xf>
    <xf numFmtId="0" fontId="12" fillId="2" borderId="0" xfId="0" applyFont="1" applyFill="1" applyAlignment="1">
      <alignment horizontal="left"/>
    </xf>
    <xf numFmtId="4" fontId="12" fillId="2" borderId="0" xfId="0" applyNumberFormat="1" applyFont="1" applyFill="1" applyAlignment="1">
      <alignment horizontal="center"/>
    </xf>
    <xf numFmtId="49" fontId="11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/>
    <xf numFmtId="0" fontId="11" fillId="0" borderId="9" xfId="0" applyFont="1" applyBorder="1" applyAlignment="1">
      <alignment horizontal="left"/>
    </xf>
    <xf numFmtId="49" fontId="12" fillId="5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5" borderId="1" xfId="0" applyFont="1" applyFill="1" applyBorder="1"/>
    <xf numFmtId="3" fontId="12" fillId="5" borderId="2" xfId="0" applyNumberFormat="1" applyFont="1" applyFill="1" applyBorder="1"/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3" fontId="11" fillId="5" borderId="1" xfId="0" applyNumberFormat="1" applyFont="1" applyFill="1" applyBorder="1"/>
    <xf numFmtId="3" fontId="12" fillId="5" borderId="1" xfId="0" applyNumberFormat="1" applyFont="1" applyFill="1" applyBorder="1"/>
    <xf numFmtId="49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1" fillId="3" borderId="1" xfId="0" applyFont="1" applyFill="1" applyBorder="1"/>
    <xf numFmtId="49" fontId="12" fillId="0" borderId="6" xfId="0" applyNumberFormat="1" applyFont="1" applyBorder="1" applyAlignment="1">
      <alignment horizontal="left"/>
    </xf>
    <xf numFmtId="3" fontId="12" fillId="5" borderId="2" xfId="0" applyNumberFormat="1" applyFont="1" applyFill="1" applyBorder="1" applyAlignment="1">
      <alignment horizontal="right"/>
    </xf>
    <xf numFmtId="0" fontId="11" fillId="0" borderId="0" xfId="0" applyFont="1"/>
    <xf numFmtId="3" fontId="12" fillId="5" borderId="1" xfId="0" applyNumberFormat="1" applyFont="1" applyFill="1" applyBorder="1" applyAlignment="1">
      <alignment horizontal="right"/>
    </xf>
    <xf numFmtId="49" fontId="12" fillId="4" borderId="1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1" xfId="0" applyFont="1" applyFill="1" applyBorder="1"/>
    <xf numFmtId="3" fontId="12" fillId="4" borderId="2" xfId="0" applyNumberFormat="1" applyFont="1" applyFill="1" applyBorder="1" applyAlignment="1">
      <alignment horizontal="right"/>
    </xf>
    <xf numFmtId="3" fontId="12" fillId="4" borderId="2" xfId="0" applyNumberFormat="1" applyFont="1" applyFill="1" applyBorder="1"/>
    <xf numFmtId="3" fontId="12" fillId="4" borderId="1" xfId="0" applyNumberFormat="1" applyFont="1" applyFill="1" applyBorder="1"/>
    <xf numFmtId="0" fontId="11" fillId="4" borderId="1" xfId="0" applyFont="1" applyFill="1" applyBorder="1" applyAlignment="1">
      <alignment horizontal="left"/>
    </xf>
    <xf numFmtId="49" fontId="12" fillId="4" borderId="1" xfId="0" quotePrefix="1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0" borderId="2" xfId="0" applyFont="1" applyBorder="1"/>
    <xf numFmtId="49" fontId="11" fillId="3" borderId="1" xfId="0" applyNumberFormat="1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1" xfId="0" applyFont="1" applyFill="1" applyBorder="1"/>
    <xf numFmtId="3" fontId="11" fillId="5" borderId="2" xfId="0" applyNumberFormat="1" applyFont="1" applyFill="1" applyBorder="1"/>
    <xf numFmtId="0" fontId="12" fillId="4" borderId="0" xfId="0" applyFont="1" applyFill="1"/>
    <xf numFmtId="0" fontId="11" fillId="3" borderId="1" xfId="0" applyFont="1" applyFill="1" applyBorder="1" applyAlignment="1">
      <alignment horizontal="left"/>
    </xf>
    <xf numFmtId="3" fontId="12" fillId="0" borderId="2" xfId="0" applyNumberFormat="1" applyFont="1" applyBorder="1" applyAlignment="1">
      <alignment horizontal="right"/>
    </xf>
    <xf numFmtId="49" fontId="12" fillId="3" borderId="1" xfId="0" applyNumberFormat="1" applyFont="1" applyFill="1" applyBorder="1" applyAlignment="1">
      <alignment horizontal="left"/>
    </xf>
    <xf numFmtId="49" fontId="12" fillId="3" borderId="1" xfId="0" quotePrefix="1" applyNumberFormat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49" fontId="12" fillId="0" borderId="1" xfId="0" quotePrefix="1" applyNumberFormat="1" applyFont="1" applyBorder="1" applyAlignment="1">
      <alignment horizontal="left"/>
    </xf>
    <xf numFmtId="3" fontId="18" fillId="0" borderId="1" xfId="0" applyNumberFormat="1" applyFont="1" applyBorder="1"/>
    <xf numFmtId="0" fontId="11" fillId="3" borderId="2" xfId="0" applyFont="1" applyFill="1" applyBorder="1"/>
    <xf numFmtId="49" fontId="18" fillId="0" borderId="1" xfId="0" applyNumberFormat="1" applyFont="1" applyBorder="1" applyAlignment="1">
      <alignment horizontal="left"/>
    </xf>
    <xf numFmtId="0" fontId="12" fillId="0" borderId="2" xfId="0" applyFont="1" applyBorder="1"/>
    <xf numFmtId="0" fontId="18" fillId="0" borderId="1" xfId="0" applyFont="1" applyBorder="1" applyAlignment="1">
      <alignment horizontal="left"/>
    </xf>
    <xf numFmtId="0" fontId="12" fillId="3" borderId="2" xfId="0" applyFont="1" applyFill="1" applyBorder="1"/>
    <xf numFmtId="49" fontId="12" fillId="3" borderId="9" xfId="0" quotePrefix="1" applyNumberFormat="1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12" fillId="3" borderId="9" xfId="0" applyFont="1" applyFill="1" applyBorder="1"/>
    <xf numFmtId="0" fontId="12" fillId="4" borderId="6" xfId="0" applyFont="1" applyFill="1" applyBorder="1"/>
    <xf numFmtId="0" fontId="11" fillId="0" borderId="12" xfId="0" applyFont="1" applyBorder="1"/>
    <xf numFmtId="0" fontId="11" fillId="0" borderId="6" xfId="0" applyFont="1" applyBorder="1"/>
    <xf numFmtId="0" fontId="11" fillId="0" borderId="2" xfId="0" applyFont="1" applyBorder="1" applyAlignment="1">
      <alignment horizontal="left"/>
    </xf>
    <xf numFmtId="0" fontId="11" fillId="0" borderId="9" xfId="0" applyFont="1" applyBorder="1"/>
    <xf numFmtId="49" fontId="11" fillId="0" borderId="1" xfId="0" quotePrefix="1" applyNumberFormat="1" applyFont="1" applyBorder="1" applyAlignment="1">
      <alignment horizontal="left"/>
    </xf>
    <xf numFmtId="49" fontId="11" fillId="6" borderId="1" xfId="0" quotePrefix="1" applyNumberFormat="1" applyFont="1" applyFill="1" applyBorder="1" applyAlignment="1">
      <alignment horizontal="left"/>
    </xf>
    <xf numFmtId="49" fontId="11" fillId="0" borderId="6" xfId="0" quotePrefix="1" applyNumberFormat="1" applyFont="1" applyBorder="1" applyAlignment="1">
      <alignment horizontal="left"/>
    </xf>
    <xf numFmtId="49" fontId="12" fillId="4" borderId="6" xfId="0" applyNumberFormat="1" applyFont="1" applyFill="1" applyBorder="1" applyAlignment="1">
      <alignment horizontal="left"/>
    </xf>
    <xf numFmtId="0" fontId="12" fillId="4" borderId="6" xfId="0" quotePrefix="1" applyFont="1" applyFill="1" applyBorder="1" applyAlignment="1">
      <alignment horizontal="left"/>
    </xf>
    <xf numFmtId="4" fontId="12" fillId="2" borderId="1" xfId="0" applyNumberFormat="1" applyFont="1" applyFill="1" applyBorder="1" applyAlignment="1">
      <alignment horizontal="left"/>
    </xf>
    <xf numFmtId="49" fontId="12" fillId="0" borderId="10" xfId="0" applyNumberFormat="1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4" fontId="12" fillId="0" borderId="10" xfId="0" applyNumberFormat="1" applyFont="1" applyBorder="1" applyAlignment="1">
      <alignment horizontal="left"/>
    </xf>
    <xf numFmtId="3" fontId="12" fillId="0" borderId="1" xfId="0" applyNumberFormat="1" applyFont="1" applyBorder="1"/>
    <xf numFmtId="3" fontId="11" fillId="0" borderId="2" xfId="0" applyNumberFormat="1" applyFont="1" applyBorder="1"/>
    <xf numFmtId="49" fontId="12" fillId="4" borderId="0" xfId="0" applyNumberFormat="1" applyFont="1" applyFill="1" applyAlignment="1">
      <alignment horizontal="left"/>
    </xf>
    <xf numFmtId="0" fontId="12" fillId="4" borderId="2" xfId="0" applyFont="1" applyFill="1" applyBorder="1"/>
    <xf numFmtId="0" fontId="4" fillId="0" borderId="1" xfId="0" applyFont="1" applyBorder="1"/>
    <xf numFmtId="3" fontId="12" fillId="0" borderId="2" xfId="0" applyNumberFormat="1" applyFont="1" applyBorder="1"/>
    <xf numFmtId="49" fontId="21" fillId="4" borderId="1" xfId="0" applyNumberFormat="1" applyFont="1" applyFill="1" applyBorder="1" applyAlignment="1">
      <alignment horizontal="left"/>
    </xf>
    <xf numFmtId="49" fontId="21" fillId="4" borderId="1" xfId="0" quotePrefix="1" applyNumberFormat="1" applyFont="1" applyFill="1" applyBorder="1" applyAlignment="1">
      <alignment horizontal="left"/>
    </xf>
    <xf numFmtId="0" fontId="22" fillId="0" borderId="0" xfId="0" applyFont="1"/>
    <xf numFmtId="3" fontId="12" fillId="4" borderId="0" xfId="0" applyNumberFormat="1" applyFont="1" applyFill="1"/>
    <xf numFmtId="49" fontId="11" fillId="0" borderId="9" xfId="0" quotePrefix="1" applyNumberFormat="1" applyFont="1" applyBorder="1" applyAlignment="1">
      <alignment horizontal="left"/>
    </xf>
    <xf numFmtId="49" fontId="12" fillId="2" borderId="1" xfId="0" applyNumberFormat="1" applyFont="1" applyFill="1" applyBorder="1" applyAlignment="1">
      <alignment horizontal="left"/>
    </xf>
    <xf numFmtId="49" fontId="12" fillId="0" borderId="9" xfId="0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1" fillId="4" borderId="2" xfId="0" applyNumberFormat="1" applyFont="1" applyFill="1" applyBorder="1"/>
    <xf numFmtId="49" fontId="12" fillId="0" borderId="8" xfId="0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4" fillId="0" borderId="0" xfId="0" applyFont="1"/>
    <xf numFmtId="0" fontId="10" fillId="0" borderId="1" xfId="0" applyFont="1" applyBorder="1"/>
    <xf numFmtId="49" fontId="12" fillId="5" borderId="6" xfId="0" applyNumberFormat="1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5" borderId="6" xfId="0" applyFont="1" applyFill="1" applyBorder="1"/>
    <xf numFmtId="49" fontId="12" fillId="2" borderId="9" xfId="0" applyNumberFormat="1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4" fontId="12" fillId="2" borderId="9" xfId="0" applyNumberFormat="1" applyFont="1" applyFill="1" applyBorder="1" applyAlignment="1">
      <alignment horizontal="center"/>
    </xf>
    <xf numFmtId="0" fontId="10" fillId="0" borderId="0" xfId="0" applyFont="1"/>
    <xf numFmtId="0" fontId="22" fillId="0" borderId="1" xfId="0" applyFont="1" applyBorder="1" applyAlignment="1">
      <alignment horizontal="left"/>
    </xf>
    <xf numFmtId="0" fontId="19" fillId="0" borderId="9" xfId="0" applyFont="1" applyBorder="1"/>
    <xf numFmtId="0" fontId="25" fillId="0" borderId="0" xfId="0" applyFont="1"/>
    <xf numFmtId="3" fontId="25" fillId="0" borderId="0" xfId="0" applyNumberFormat="1" applyFont="1"/>
    <xf numFmtId="3" fontId="12" fillId="0" borderId="2" xfId="0" applyNumberFormat="1" applyFont="1" applyBorder="1" applyAlignment="1">
      <alignment horizontal="center" wrapText="1"/>
    </xf>
    <xf numFmtId="3" fontId="0" fillId="5" borderId="0" xfId="0" applyNumberFormat="1" applyFill="1"/>
    <xf numFmtId="3" fontId="11" fillId="4" borderId="1" xfId="0" applyNumberFormat="1" applyFont="1" applyFill="1" applyBorder="1"/>
    <xf numFmtId="49" fontId="19" fillId="0" borderId="9" xfId="0" applyNumberFormat="1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2" fillId="0" borderId="9" xfId="0" applyFont="1" applyBorder="1"/>
    <xf numFmtId="3" fontId="11" fillId="7" borderId="1" xfId="0" applyNumberFormat="1" applyFont="1" applyFill="1" applyBorder="1"/>
    <xf numFmtId="3" fontId="11" fillId="7" borderId="2" xfId="0" applyNumberFormat="1" applyFont="1" applyFill="1" applyBorder="1"/>
    <xf numFmtId="3" fontId="12" fillId="7" borderId="1" xfId="0" applyNumberFormat="1" applyFont="1" applyFill="1" applyBorder="1"/>
    <xf numFmtId="3" fontId="11" fillId="8" borderId="1" xfId="0" applyNumberFormat="1" applyFont="1" applyFill="1" applyBorder="1"/>
    <xf numFmtId="3" fontId="12" fillId="8" borderId="1" xfId="0" applyNumberFormat="1" applyFont="1" applyFill="1" applyBorder="1"/>
    <xf numFmtId="0" fontId="30" fillId="0" borderId="0" xfId="0" applyFont="1"/>
    <xf numFmtId="3" fontId="11" fillId="9" borderId="1" xfId="0" applyNumberFormat="1" applyFont="1" applyFill="1" applyBorder="1"/>
    <xf numFmtId="49" fontId="30" fillId="0" borderId="1" xfId="0" applyNumberFormat="1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2" fillId="0" borderId="1" xfId="0" applyFont="1" applyBorder="1"/>
    <xf numFmtId="3" fontId="32" fillId="0" borderId="1" xfId="0" applyNumberFormat="1" applyFont="1" applyBorder="1"/>
    <xf numFmtId="0" fontId="32" fillId="0" borderId="0" xfId="0" applyFont="1"/>
    <xf numFmtId="3" fontId="12" fillId="9" borderId="1" xfId="0" applyNumberFormat="1" applyFont="1" applyFill="1" applyBorder="1"/>
    <xf numFmtId="49" fontId="28" fillId="0" borderId="1" xfId="0" applyNumberFormat="1" applyFont="1" applyBorder="1" applyAlignment="1">
      <alignment horizontal="left"/>
    </xf>
    <xf numFmtId="3" fontId="30" fillId="0" borderId="1" xfId="0" applyNumberFormat="1" applyFont="1" applyBorder="1"/>
    <xf numFmtId="0" fontId="32" fillId="0" borderId="2" xfId="0" applyFont="1" applyBorder="1"/>
    <xf numFmtId="49" fontId="32" fillId="0" borderId="1" xfId="0" applyNumberFormat="1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0" fillId="0" borderId="1" xfId="0" applyFont="1" applyBorder="1"/>
    <xf numFmtId="3" fontId="25" fillId="0" borderId="1" xfId="0" applyNumberFormat="1" applyFont="1" applyBorder="1"/>
    <xf numFmtId="49" fontId="32" fillId="3" borderId="1" xfId="0" applyNumberFormat="1" applyFont="1" applyFill="1" applyBorder="1" applyAlignment="1">
      <alignment horizontal="left"/>
    </xf>
    <xf numFmtId="0" fontId="32" fillId="3" borderId="1" xfId="0" applyFont="1" applyFill="1" applyBorder="1" applyAlignment="1">
      <alignment horizontal="left"/>
    </xf>
    <xf numFmtId="0" fontId="32" fillId="3" borderId="1" xfId="0" applyFont="1" applyFill="1" applyBorder="1"/>
    <xf numFmtId="49" fontId="32" fillId="3" borderId="1" xfId="0" quotePrefix="1" applyNumberFormat="1" applyFont="1" applyFill="1" applyBorder="1" applyAlignment="1">
      <alignment horizontal="left"/>
    </xf>
    <xf numFmtId="49" fontId="30" fillId="3" borderId="1" xfId="0" quotePrefix="1" applyNumberFormat="1" applyFont="1" applyFill="1" applyBorder="1" applyAlignment="1">
      <alignment horizontal="left"/>
    </xf>
    <xf numFmtId="49" fontId="30" fillId="3" borderId="1" xfId="0" applyNumberFormat="1" applyFont="1" applyFill="1" applyBorder="1" applyAlignment="1">
      <alignment horizontal="left"/>
    </xf>
    <xf numFmtId="0" fontId="30" fillId="3" borderId="0" xfId="0" applyFont="1" applyFill="1"/>
    <xf numFmtId="0" fontId="11" fillId="7" borderId="0" xfId="0" applyFont="1" applyFill="1"/>
    <xf numFmtId="9" fontId="33" fillId="0" borderId="0" xfId="14" applyFont="1"/>
    <xf numFmtId="9" fontId="32" fillId="0" borderId="0" xfId="25" applyFont="1" applyFill="1"/>
    <xf numFmtId="49" fontId="12" fillId="5" borderId="13" xfId="1" quotePrefix="1" applyNumberFormat="1" applyFont="1" applyFill="1" applyBorder="1"/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3" fontId="8" fillId="0" borderId="2" xfId="0" applyNumberFormat="1" applyFont="1" applyBorder="1"/>
    <xf numFmtId="3" fontId="8" fillId="0" borderId="1" xfId="0" applyNumberFormat="1" applyFont="1" applyBorder="1"/>
    <xf numFmtId="0" fontId="20" fillId="0" borderId="0" xfId="0" applyFont="1"/>
    <xf numFmtId="3" fontId="7" fillId="0" borderId="1" xfId="0" applyNumberFormat="1" applyFont="1" applyBorder="1"/>
    <xf numFmtId="49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34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1" fillId="8" borderId="0" xfId="0" applyFont="1" applyFill="1"/>
    <xf numFmtId="3" fontId="30" fillId="0" borderId="0" xfId="0" applyNumberFormat="1" applyFont="1"/>
    <xf numFmtId="0" fontId="9" fillId="4" borderId="1" xfId="0" applyFont="1" applyFill="1" applyBorder="1" applyAlignment="1">
      <alignment horizontal="left"/>
    </xf>
    <xf numFmtId="0" fontId="0" fillId="5" borderId="0" xfId="0" applyFill="1"/>
    <xf numFmtId="3" fontId="11" fillId="9" borderId="2" xfId="0" applyNumberFormat="1" applyFont="1" applyFill="1" applyBorder="1"/>
    <xf numFmtId="3" fontId="8" fillId="0" borderId="0" xfId="0" applyNumberFormat="1" applyFont="1"/>
    <xf numFmtId="3" fontId="33" fillId="0" borderId="0" xfId="14" applyNumberFormat="1" applyFont="1"/>
    <xf numFmtId="0" fontId="31" fillId="0" borderId="0" xfId="0" applyFont="1"/>
    <xf numFmtId="3" fontId="11" fillId="8" borderId="2" xfId="0" applyNumberFormat="1" applyFont="1" applyFill="1" applyBorder="1"/>
    <xf numFmtId="3" fontId="11" fillId="8" borderId="0" xfId="0" applyNumberFormat="1" applyFont="1" applyFill="1"/>
    <xf numFmtId="49" fontId="12" fillId="8" borderId="1" xfId="0" applyNumberFormat="1" applyFont="1" applyFill="1" applyBorder="1" applyAlignment="1">
      <alignment horizontal="left"/>
    </xf>
    <xf numFmtId="0" fontId="12" fillId="8" borderId="1" xfId="0" applyFont="1" applyFill="1" applyBorder="1" applyAlignment="1">
      <alignment horizontal="left"/>
    </xf>
    <xf numFmtId="0" fontId="12" fillId="8" borderId="1" xfId="0" applyFont="1" applyFill="1" applyBorder="1"/>
    <xf numFmtId="0" fontId="11" fillId="7" borderId="1" xfId="0" applyFont="1" applyFill="1" applyBorder="1"/>
    <xf numFmtId="0" fontId="8" fillId="0" borderId="12" xfId="0" applyFont="1" applyBorder="1"/>
    <xf numFmtId="0" fontId="11" fillId="0" borderId="15" xfId="0" applyFont="1" applyBorder="1"/>
    <xf numFmtId="0" fontId="38" fillId="0" borderId="2" xfId="0" applyFont="1" applyBorder="1" applyAlignment="1">
      <alignment horizontal="left"/>
    </xf>
    <xf numFmtId="3" fontId="8" fillId="9" borderId="1" xfId="0" applyNumberFormat="1" applyFont="1" applyFill="1" applyBorder="1"/>
    <xf numFmtId="49" fontId="18" fillId="0" borderId="1" xfId="0" quotePrefix="1" applyNumberFormat="1" applyFont="1" applyBorder="1" applyAlignment="1">
      <alignment horizontal="right"/>
    </xf>
    <xf numFmtId="49" fontId="18" fillId="0" borderId="1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left"/>
    </xf>
    <xf numFmtId="0" fontId="26" fillId="0" borderId="1" xfId="4" applyFont="1" applyBorder="1" applyAlignment="1">
      <alignment horizontal="center" wrapText="1"/>
    </xf>
    <xf numFmtId="3" fontId="10" fillId="8" borderId="0" xfId="14" applyNumberFormat="1" applyFont="1" applyFill="1"/>
    <xf numFmtId="9" fontId="40" fillId="0" borderId="0" xfId="14" applyFont="1"/>
    <xf numFmtId="0" fontId="36" fillId="0" borderId="0" xfId="0" applyFont="1"/>
    <xf numFmtId="3" fontId="30" fillId="11" borderId="0" xfId="0" applyNumberFormat="1" applyFont="1" applyFill="1"/>
    <xf numFmtId="3" fontId="30" fillId="11" borderId="1" xfId="0" applyNumberFormat="1" applyFont="1" applyFill="1" applyBorder="1"/>
    <xf numFmtId="3" fontId="12" fillId="11" borderId="2" xfId="0" applyNumberFormat="1" applyFont="1" applyFill="1" applyBorder="1"/>
    <xf numFmtId="3" fontId="12" fillId="11" borderId="2" xfId="0" applyNumberFormat="1" applyFont="1" applyFill="1" applyBorder="1" applyAlignment="1">
      <alignment horizontal="right"/>
    </xf>
    <xf numFmtId="3" fontId="11" fillId="11" borderId="2" xfId="0" applyNumberFormat="1" applyFont="1" applyFill="1" applyBorder="1"/>
    <xf numFmtId="3" fontId="12" fillId="11" borderId="1" xfId="0" applyNumberFormat="1" applyFont="1" applyFill="1" applyBorder="1"/>
    <xf numFmtId="3" fontId="11" fillId="11" borderId="1" xfId="0" applyNumberFormat="1" applyFont="1" applyFill="1" applyBorder="1"/>
    <xf numFmtId="3" fontId="8" fillId="11" borderId="1" xfId="0" applyNumberFormat="1" applyFont="1" applyFill="1" applyBorder="1"/>
    <xf numFmtId="3" fontId="18" fillId="11" borderId="1" xfId="0" applyNumberFormat="1" applyFont="1" applyFill="1" applyBorder="1"/>
    <xf numFmtId="3" fontId="32" fillId="11" borderId="1" xfId="0" applyNumberFormat="1" applyFont="1" applyFill="1" applyBorder="1"/>
    <xf numFmtId="3" fontId="32" fillId="11" borderId="2" xfId="0" applyNumberFormat="1" applyFont="1" applyFill="1" applyBorder="1"/>
    <xf numFmtId="3" fontId="39" fillId="11" borderId="1" xfId="0" applyNumberFormat="1" applyFont="1" applyFill="1" applyBorder="1"/>
    <xf numFmtId="3" fontId="11" fillId="7" borderId="0" xfId="0" applyNumberFormat="1" applyFont="1" applyFill="1"/>
    <xf numFmtId="3" fontId="35" fillId="0" borderId="1" xfId="0" applyNumberFormat="1" applyFont="1" applyBorder="1"/>
    <xf numFmtId="3" fontId="28" fillId="11" borderId="2" xfId="0" applyNumberFormat="1" applyFont="1" applyFill="1" applyBorder="1"/>
    <xf numFmtId="3" fontId="25" fillId="11" borderId="2" xfId="0" applyNumberFormat="1" applyFont="1" applyFill="1" applyBorder="1"/>
    <xf numFmtId="3" fontId="30" fillId="11" borderId="2" xfId="0" applyNumberFormat="1" applyFont="1" applyFill="1" applyBorder="1"/>
    <xf numFmtId="3" fontId="28" fillId="0" borderId="1" xfId="0" applyNumberFormat="1" applyFont="1" applyBorder="1" applyAlignment="1">
      <alignment wrapText="1"/>
    </xf>
    <xf numFmtId="3" fontId="8" fillId="11" borderId="2" xfId="0" applyNumberFormat="1" applyFont="1" applyFill="1" applyBorder="1"/>
    <xf numFmtId="3" fontId="12" fillId="4" borderId="5" xfId="0" applyNumberFormat="1" applyFont="1" applyFill="1" applyBorder="1"/>
    <xf numFmtId="3" fontId="37" fillId="0" borderId="1" xfId="0" applyNumberFormat="1" applyFont="1" applyBorder="1"/>
    <xf numFmtId="3" fontId="11" fillId="0" borderId="9" xfId="0" applyNumberFormat="1" applyFont="1" applyBorder="1"/>
    <xf numFmtId="3" fontId="39" fillId="0" borderId="1" xfId="0" applyNumberFormat="1" applyFont="1" applyBorder="1"/>
    <xf numFmtId="0" fontId="11" fillId="8" borderId="1" xfId="0" applyFont="1" applyFill="1" applyBorder="1"/>
    <xf numFmtId="3" fontId="11" fillId="5" borderId="4" xfId="0" applyNumberFormat="1" applyFont="1" applyFill="1" applyBorder="1"/>
    <xf numFmtId="3" fontId="11" fillId="0" borderId="4" xfId="0" applyNumberFormat="1" applyFont="1" applyBorder="1"/>
    <xf numFmtId="3" fontId="12" fillId="4" borderId="3" xfId="0" applyNumberFormat="1" applyFont="1" applyFill="1" applyBorder="1"/>
    <xf numFmtId="3" fontId="12" fillId="4" borderId="4" xfId="0" applyNumberFormat="1" applyFont="1" applyFill="1" applyBorder="1"/>
    <xf numFmtId="3" fontId="12" fillId="5" borderId="3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8" fillId="10" borderId="1" xfId="0" applyFont="1" applyFill="1" applyBorder="1" applyAlignment="1">
      <alignment horizontal="left"/>
    </xf>
    <xf numFmtId="3" fontId="17" fillId="0" borderId="1" xfId="0" applyNumberFormat="1" applyFont="1" applyBorder="1"/>
    <xf numFmtId="4" fontId="11" fillId="10" borderId="4" xfId="0" applyNumberFormat="1" applyFont="1" applyFill="1" applyBorder="1"/>
    <xf numFmtId="0" fontId="11" fillId="0" borderId="1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164" fontId="12" fillId="4" borderId="2" xfId="0" applyNumberFormat="1" applyFont="1" applyFill="1" applyBorder="1"/>
    <xf numFmtId="164" fontId="12" fillId="0" borderId="2" xfId="0" applyNumberFormat="1" applyFont="1" applyBorder="1"/>
    <xf numFmtId="164" fontId="12" fillId="5" borderId="2" xfId="0" applyNumberFormat="1" applyFont="1" applyFill="1" applyBorder="1" applyAlignment="1">
      <alignment horizontal="right"/>
    </xf>
    <xf numFmtId="164" fontId="11" fillId="9" borderId="1" xfId="0" applyNumberFormat="1" applyFont="1" applyFill="1" applyBorder="1"/>
    <xf numFmtId="164" fontId="11" fillId="5" borderId="2" xfId="0" applyNumberFormat="1" applyFont="1" applyFill="1" applyBorder="1"/>
    <xf numFmtId="0" fontId="8" fillId="0" borderId="1" xfId="3" applyFont="1" applyBorder="1"/>
    <xf numFmtId="0" fontId="7" fillId="0" borderId="1" xfId="0" quotePrefix="1" applyFont="1" applyBorder="1" applyAlignment="1">
      <alignment horizontal="left"/>
    </xf>
    <xf numFmtId="0" fontId="30" fillId="0" borderId="1" xfId="0" quotePrefix="1" applyFont="1" applyBorder="1" applyAlignment="1">
      <alignment horizontal="left"/>
    </xf>
    <xf numFmtId="165" fontId="32" fillId="0" borderId="0" xfId="25" applyNumberFormat="1" applyFont="1"/>
    <xf numFmtId="3" fontId="42" fillId="9" borderId="1" xfId="0" applyNumberFormat="1" applyFont="1" applyFill="1" applyBorder="1"/>
    <xf numFmtId="3" fontId="32" fillId="0" borderId="0" xfId="14" applyNumberFormat="1" applyFont="1" applyFill="1"/>
    <xf numFmtId="3" fontId="30" fillId="0" borderId="2" xfId="0" applyNumberFormat="1" applyFont="1" applyBorder="1"/>
    <xf numFmtId="3" fontId="11" fillId="0" borderId="4" xfId="0" applyNumberFormat="1" applyFont="1" applyBorder="1" applyAlignment="1">
      <alignment horizontal="left"/>
    </xf>
    <xf numFmtId="3" fontId="11" fillId="0" borderId="4" xfId="0" quotePrefix="1" applyNumberFormat="1" applyFont="1" applyBorder="1" applyAlignment="1">
      <alignment horizontal="left"/>
    </xf>
    <xf numFmtId="3" fontId="30" fillId="10" borderId="2" xfId="0" applyNumberFormat="1" applyFont="1" applyFill="1" applyBorder="1"/>
    <xf numFmtId="3" fontId="32" fillId="11" borderId="7" xfId="0" applyNumberFormat="1" applyFont="1" applyFill="1" applyBorder="1"/>
    <xf numFmtId="3" fontId="17" fillId="11" borderId="1" xfId="0" applyNumberFormat="1" applyFont="1" applyFill="1" applyBorder="1"/>
    <xf numFmtId="3" fontId="11" fillId="13" borderId="1" xfId="0" applyNumberFormat="1" applyFont="1" applyFill="1" applyBorder="1"/>
    <xf numFmtId="3" fontId="11" fillId="11" borderId="9" xfId="0" applyNumberFormat="1" applyFont="1" applyFill="1" applyBorder="1"/>
    <xf numFmtId="0" fontId="12" fillId="0" borderId="0" xfId="0" applyFont="1" applyAlignment="1">
      <alignment horizontal="left"/>
    </xf>
    <xf numFmtId="3" fontId="11" fillId="13" borderId="2" xfId="0" applyNumberFormat="1" applyFont="1" applyFill="1" applyBorder="1"/>
    <xf numFmtId="3" fontId="8" fillId="13" borderId="2" xfId="0" applyNumberFormat="1" applyFont="1" applyFill="1" applyBorder="1"/>
    <xf numFmtId="0" fontId="8" fillId="3" borderId="1" xfId="0" applyFont="1" applyFill="1" applyBorder="1"/>
    <xf numFmtId="0" fontId="2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3" fontId="44" fillId="0" borderId="0" xfId="14" applyNumberFormat="1" applyFont="1"/>
    <xf numFmtId="3" fontId="11" fillId="10" borderId="2" xfId="0" applyNumberFormat="1" applyFont="1" applyFill="1" applyBorder="1"/>
    <xf numFmtId="3" fontId="11" fillId="14" borderId="2" xfId="0" applyNumberFormat="1" applyFont="1" applyFill="1" applyBorder="1"/>
    <xf numFmtId="3" fontId="23" fillId="14" borderId="2" xfId="0" applyNumberFormat="1" applyFont="1" applyFill="1" applyBorder="1" applyAlignment="1">
      <alignment horizontal="right"/>
    </xf>
    <xf numFmtId="3" fontId="42" fillId="4" borderId="1" xfId="0" applyNumberFormat="1" applyFont="1" applyFill="1" applyBorder="1"/>
    <xf numFmtId="3" fontId="7" fillId="11" borderId="1" xfId="0" applyNumberFormat="1" applyFont="1" applyFill="1" applyBorder="1"/>
    <xf numFmtId="49" fontId="8" fillId="3" borderId="1" xfId="0" quotePrefix="1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49" fontId="7" fillId="3" borderId="1" xfId="0" quotePrefix="1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/>
    <xf numFmtId="49" fontId="7" fillId="3" borderId="1" xfId="0" applyNumberFormat="1" applyFont="1" applyFill="1" applyBorder="1" applyAlignment="1">
      <alignment horizontal="left"/>
    </xf>
    <xf numFmtId="0" fontId="8" fillId="0" borderId="2" xfId="0" applyFont="1" applyBorder="1"/>
    <xf numFmtId="0" fontId="7" fillId="3" borderId="0" xfId="0" applyFont="1" applyFill="1"/>
    <xf numFmtId="49" fontId="8" fillId="0" borderId="1" xfId="0" quotePrefix="1" applyNumberFormat="1" applyFont="1" applyBorder="1" applyAlignment="1">
      <alignment horizontal="left"/>
    </xf>
    <xf numFmtId="3" fontId="42" fillId="4" borderId="4" xfId="0" applyNumberFormat="1" applyFont="1" applyFill="1" applyBorder="1"/>
    <xf numFmtId="3" fontId="17" fillId="0" borderId="4" xfId="0" applyNumberFormat="1" applyFont="1" applyBorder="1"/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34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left" vertical="center" wrapText="1"/>
    </xf>
    <xf numFmtId="0" fontId="45" fillId="0" borderId="38" xfId="0" applyFont="1" applyBorder="1" applyAlignment="1">
      <alignment horizontal="left" vertical="center" wrapText="1"/>
    </xf>
    <xf numFmtId="0" fontId="45" fillId="0" borderId="39" xfId="0" applyFont="1" applyBorder="1" applyAlignment="1">
      <alignment horizontal="left" vertical="center" wrapText="1"/>
    </xf>
    <xf numFmtId="3" fontId="13" fillId="11" borderId="1" xfId="0" applyNumberFormat="1" applyFont="1" applyFill="1" applyBorder="1"/>
    <xf numFmtId="0" fontId="17" fillId="0" borderId="6" xfId="0" applyFont="1" applyBorder="1" applyAlignment="1">
      <alignment horizontal="left"/>
    </xf>
    <xf numFmtId="49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2" xfId="0" applyFont="1" applyBorder="1"/>
    <xf numFmtId="3" fontId="6" fillId="11" borderId="1" xfId="0" applyNumberFormat="1" applyFont="1" applyFill="1" applyBorder="1"/>
    <xf numFmtId="3" fontId="6" fillId="0" borderId="1" xfId="0" applyNumberFormat="1" applyFont="1" applyBorder="1"/>
    <xf numFmtId="0" fontId="49" fillId="5" borderId="0" xfId="0" applyFont="1" applyFill="1"/>
    <xf numFmtId="0" fontId="25" fillId="5" borderId="0" xfId="0" applyFont="1" applyFill="1"/>
    <xf numFmtId="0" fontId="2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49" fillId="0" borderId="1" xfId="0" applyFont="1" applyBorder="1"/>
    <xf numFmtId="0" fontId="25" fillId="0" borderId="1" xfId="0" applyFont="1" applyBorder="1"/>
    <xf numFmtId="0" fontId="25" fillId="0" borderId="4" xfId="0" applyFont="1" applyBorder="1"/>
    <xf numFmtId="3" fontId="49" fillId="0" borderId="1" xfId="0" applyNumberFormat="1" applyFont="1" applyBorder="1"/>
    <xf numFmtId="3" fontId="51" fillId="0" borderId="1" xfId="0" applyNumberFormat="1" applyFont="1" applyBorder="1"/>
    <xf numFmtId="3" fontId="52" fillId="0" borderId="1" xfId="0" applyNumberFormat="1" applyFont="1" applyBorder="1"/>
    <xf numFmtId="3" fontId="25" fillId="0" borderId="4" xfId="0" applyNumberFormat="1" applyFont="1" applyBorder="1"/>
    <xf numFmtId="3" fontId="53" fillId="0" borderId="1" xfId="0" applyNumberFormat="1" applyFont="1" applyBorder="1"/>
    <xf numFmtId="0" fontId="53" fillId="0" borderId="1" xfId="0" applyFont="1" applyBorder="1"/>
    <xf numFmtId="1" fontId="53" fillId="0" borderId="1" xfId="0" applyNumberFormat="1" applyFont="1" applyBorder="1"/>
    <xf numFmtId="1" fontId="25" fillId="0" borderId="1" xfId="0" applyNumberFormat="1" applyFont="1" applyBorder="1"/>
    <xf numFmtId="3" fontId="25" fillId="0" borderId="20" xfId="0" applyNumberFormat="1" applyFont="1" applyBorder="1"/>
    <xf numFmtId="1" fontId="25" fillId="0" borderId="0" xfId="0" applyNumberFormat="1" applyFont="1"/>
    <xf numFmtId="0" fontId="25" fillId="0" borderId="20" xfId="0" applyFont="1" applyBorder="1"/>
    <xf numFmtId="0" fontId="54" fillId="0" borderId="0" xfId="0" applyFont="1"/>
    <xf numFmtId="3" fontId="54" fillId="0" borderId="0" xfId="0" applyNumberFormat="1" applyFont="1"/>
    <xf numFmtId="3" fontId="54" fillId="0" borderId="20" xfId="0" applyNumberFormat="1" applyFont="1" applyBorder="1"/>
    <xf numFmtId="0" fontId="51" fillId="0" borderId="0" xfId="0" applyFont="1"/>
    <xf numFmtId="0" fontId="25" fillId="0" borderId="16" xfId="0" applyFont="1" applyBorder="1"/>
    <xf numFmtId="0" fontId="25" fillId="0" borderId="21" xfId="0" applyFont="1" applyBorder="1"/>
    <xf numFmtId="0" fontId="25" fillId="12" borderId="22" xfId="0" applyFont="1" applyFill="1" applyBorder="1" applyAlignment="1">
      <alignment wrapText="1"/>
    </xf>
    <xf numFmtId="0" fontId="25" fillId="0" borderId="16" xfId="0" applyFont="1" applyBorder="1" applyAlignment="1">
      <alignment wrapText="1"/>
    </xf>
    <xf numFmtId="0" fontId="25" fillId="8" borderId="16" xfId="0" applyFont="1" applyFill="1" applyBorder="1" applyAlignment="1">
      <alignment wrapText="1"/>
    </xf>
    <xf numFmtId="0" fontId="25" fillId="0" borderId="21" xfId="0" applyFont="1" applyBorder="1" applyAlignment="1">
      <alignment wrapText="1"/>
    </xf>
    <xf numFmtId="0" fontId="25" fillId="6" borderId="16" xfId="0" applyFont="1" applyFill="1" applyBorder="1" applyAlignment="1">
      <alignment wrapText="1"/>
    </xf>
    <xf numFmtId="0" fontId="25" fillId="0" borderId="22" xfId="0" applyFont="1" applyBorder="1" applyAlignment="1">
      <alignment wrapText="1"/>
    </xf>
    <xf numFmtId="0" fontId="25" fillId="0" borderId="0" xfId="0" applyFont="1" applyAlignment="1">
      <alignment wrapText="1"/>
    </xf>
    <xf numFmtId="3" fontId="25" fillId="0" borderId="23" xfId="0" applyNumberFormat="1" applyFont="1" applyBorder="1"/>
    <xf numFmtId="4" fontId="25" fillId="0" borderId="0" xfId="0" applyNumberFormat="1" applyFont="1"/>
    <xf numFmtId="3" fontId="25" fillId="12" borderId="20" xfId="0" applyNumberFormat="1" applyFont="1" applyFill="1" applyBorder="1"/>
    <xf numFmtId="3" fontId="25" fillId="8" borderId="0" xfId="0" applyNumberFormat="1" applyFont="1" applyFill="1"/>
    <xf numFmtId="4" fontId="25" fillId="0" borderId="23" xfId="0" applyNumberFormat="1" applyFont="1" applyBorder="1"/>
    <xf numFmtId="3" fontId="25" fillId="6" borderId="0" xfId="0" applyNumberFormat="1" applyFont="1" applyFill="1"/>
    <xf numFmtId="3" fontId="25" fillId="0" borderId="21" xfId="0" applyNumberFormat="1" applyFont="1" applyBorder="1"/>
    <xf numFmtId="4" fontId="25" fillId="0" borderId="16" xfId="0" applyNumberFormat="1" applyFont="1" applyBorder="1"/>
    <xf numFmtId="3" fontId="25" fillId="12" borderId="22" xfId="0" applyNumberFormat="1" applyFont="1" applyFill="1" applyBorder="1"/>
    <xf numFmtId="3" fontId="25" fillId="0" borderId="16" xfId="0" applyNumberFormat="1" applyFont="1" applyBorder="1"/>
    <xf numFmtId="3" fontId="25" fillId="8" borderId="16" xfId="0" applyNumberFormat="1" applyFont="1" applyFill="1" applyBorder="1"/>
    <xf numFmtId="4" fontId="25" fillId="0" borderId="21" xfId="0" applyNumberFormat="1" applyFont="1" applyBorder="1"/>
    <xf numFmtId="3" fontId="25" fillId="6" borderId="16" xfId="0" applyNumberFormat="1" applyFont="1" applyFill="1" applyBorder="1"/>
    <xf numFmtId="3" fontId="25" fillId="0" borderId="22" xfId="0" applyNumberFormat="1" applyFont="1" applyBorder="1"/>
    <xf numFmtId="0" fontId="25" fillId="0" borderId="24" xfId="0" applyFont="1" applyBorder="1"/>
    <xf numFmtId="3" fontId="25" fillId="0" borderId="25" xfId="0" applyNumberFormat="1" applyFont="1" applyBorder="1"/>
    <xf numFmtId="4" fontId="25" fillId="0" borderId="24" xfId="0" applyNumberFormat="1" applyFont="1" applyBorder="1"/>
    <xf numFmtId="3" fontId="25" fillId="12" borderId="26" xfId="0" applyNumberFormat="1" applyFont="1" applyFill="1" applyBorder="1"/>
    <xf numFmtId="3" fontId="25" fillId="0" borderId="24" xfId="0" applyNumberFormat="1" applyFont="1" applyBorder="1"/>
    <xf numFmtId="3" fontId="25" fillId="8" borderId="24" xfId="0" applyNumberFormat="1" applyFont="1" applyFill="1" applyBorder="1"/>
    <xf numFmtId="4" fontId="25" fillId="0" borderId="25" xfId="0" applyNumberFormat="1" applyFont="1" applyBorder="1"/>
    <xf numFmtId="3" fontId="25" fillId="6" borderId="24" xfId="0" applyNumberFormat="1" applyFont="1" applyFill="1" applyBorder="1"/>
    <xf numFmtId="3" fontId="25" fillId="0" borderId="26" xfId="0" applyNumberFormat="1" applyFont="1" applyBorder="1"/>
    <xf numFmtId="3" fontId="25" fillId="0" borderId="5" xfId="0" applyNumberFormat="1" applyFont="1" applyBorder="1"/>
    <xf numFmtId="4" fontId="25" fillId="0" borderId="14" xfId="0" applyNumberFormat="1" applyFont="1" applyBorder="1"/>
    <xf numFmtId="3" fontId="25" fillId="12" borderId="19" xfId="0" applyNumberFormat="1" applyFont="1" applyFill="1" applyBorder="1"/>
    <xf numFmtId="3" fontId="25" fillId="0" borderId="14" xfId="0" applyNumberFormat="1" applyFont="1" applyBorder="1"/>
    <xf numFmtId="3" fontId="25" fillId="8" borderId="14" xfId="0" applyNumberFormat="1" applyFont="1" applyFill="1" applyBorder="1"/>
    <xf numFmtId="4" fontId="25" fillId="0" borderId="5" xfId="0" applyNumberFormat="1" applyFont="1" applyBorder="1"/>
    <xf numFmtId="3" fontId="25" fillId="6" borderId="14" xfId="0" applyNumberFormat="1" applyFont="1" applyFill="1" applyBorder="1"/>
    <xf numFmtId="3" fontId="25" fillId="0" borderId="19" xfId="0" applyNumberFormat="1" applyFont="1" applyBorder="1"/>
    <xf numFmtId="0" fontId="39" fillId="0" borderId="0" xfId="0" applyFont="1"/>
    <xf numFmtId="0" fontId="36" fillId="0" borderId="0" xfId="0" applyFont="1" applyAlignment="1">
      <alignment wrapText="1"/>
    </xf>
    <xf numFmtId="3" fontId="36" fillId="0" borderId="0" xfId="0" applyNumberFormat="1" applyFont="1"/>
    <xf numFmtId="3" fontId="55" fillId="0" borderId="17" xfId="0" applyNumberFormat="1" applyFont="1" applyBorder="1"/>
    <xf numFmtId="0" fontId="55" fillId="0" borderId="18" xfId="0" applyFont="1" applyBorder="1"/>
    <xf numFmtId="0" fontId="55" fillId="0" borderId="7" xfId="0" applyFont="1" applyBorder="1"/>
    <xf numFmtId="0" fontId="26" fillId="0" borderId="5" xfId="0" applyFont="1" applyBorder="1" applyAlignment="1">
      <alignment wrapText="1"/>
    </xf>
    <xf numFmtId="0" fontId="26" fillId="0" borderId="14" xfId="0" applyFont="1" applyBorder="1" applyAlignment="1">
      <alignment wrapText="1"/>
    </xf>
    <xf numFmtId="0" fontId="26" fillId="0" borderId="19" xfId="0" applyFont="1" applyBorder="1"/>
    <xf numFmtId="3" fontId="16" fillId="0" borderId="0" xfId="0" applyNumberFormat="1" applyFont="1"/>
    <xf numFmtId="0" fontId="45" fillId="0" borderId="30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5" fillId="0" borderId="32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5" fillId="0" borderId="33" xfId="0" applyFont="1" applyBorder="1" applyAlignment="1">
      <alignment horizontal="left" vertical="center" wrapText="1"/>
    </xf>
    <xf numFmtId="0" fontId="45" fillId="0" borderId="35" xfId="0" applyFont="1" applyBorder="1" applyAlignment="1">
      <alignment horizontal="left" vertical="center" wrapText="1"/>
    </xf>
    <xf numFmtId="0" fontId="45" fillId="0" borderId="3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5" fillId="0" borderId="29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49" fillId="0" borderId="7" xfId="0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49" fillId="0" borderId="18" xfId="0" applyFont="1" applyBorder="1" applyAlignment="1">
      <alignment horizontal="center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26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wrapText="1"/>
    </xf>
    <xf numFmtId="0" fontId="27" fillId="0" borderId="1" xfId="4" applyFont="1" applyBorder="1" applyAlignment="1">
      <alignment horizontal="center" wrapText="1"/>
    </xf>
    <xf numFmtId="0" fontId="41" fillId="0" borderId="1" xfId="0" applyFont="1" applyBorder="1"/>
    <xf numFmtId="0" fontId="26" fillId="0" borderId="2" xfId="4" applyFont="1" applyBorder="1" applyAlignment="1">
      <alignment horizontal="center" wrapText="1"/>
    </xf>
    <xf numFmtId="0" fontId="26" fillId="0" borderId="3" xfId="4" applyFont="1" applyBorder="1" applyAlignment="1">
      <alignment horizontal="center" wrapText="1"/>
    </xf>
    <xf numFmtId="0" fontId="20" fillId="0" borderId="3" xfId="4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2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27">
    <cellStyle name="Kokku" xfId="1" builtinId="25"/>
    <cellStyle name="Normaallaad" xfId="0" builtinId="0"/>
    <cellStyle name="Normaallaad 11" xfId="26" xr:uid="{F80219F6-8696-412E-97CC-9587110C754F}"/>
    <cellStyle name="Normaallaad 2" xfId="2" xr:uid="{00000000-0005-0000-0000-000000000000}"/>
    <cellStyle name="Normaallaad 2 2" xfId="16" xr:uid="{F561841F-64D5-4A0A-AA57-9F52153D0A21}"/>
    <cellStyle name="Normaallaad 3" xfId="3" xr:uid="{00000000-0005-0000-0000-000001000000}"/>
    <cellStyle name="Normaallaad 3 2" xfId="17" xr:uid="{304BDBC7-203C-461D-A2C7-EA90A31B2A0B}"/>
    <cellStyle name="Normaallaad 3 3" xfId="21" xr:uid="{907ED40E-BE8F-4EA1-BC64-70B57A204A4B}"/>
    <cellStyle name="Normaallaad 4" xfId="19" xr:uid="{8AF72B68-23F8-4710-8CA7-F3133DBBB7C2}"/>
    <cellStyle name="Normaallaad 4 2" xfId="23" xr:uid="{5D0BD10F-5803-4C12-A656-83A8EC231D02}"/>
    <cellStyle name="Normal 2" xfId="4" xr:uid="{00000000-0005-0000-0000-000003000000}"/>
    <cellStyle name="Normal 2 2" xfId="5" xr:uid="{289CF184-F0F5-4ECE-A266-E19996399011}"/>
    <cellStyle name="Normal 2 2 2" xfId="6" xr:uid="{EBB90363-800F-4B7F-9280-0268D3E15473}"/>
    <cellStyle name="Normal 3" xfId="7" xr:uid="{C5428FF1-8E97-48EE-8D2A-8FDA0BD681E0}"/>
    <cellStyle name="Normal 3 2" xfId="8" xr:uid="{82CED971-D02D-4B0D-8303-C5BF21EE490D}"/>
    <cellStyle name="Normal 3 3" xfId="11" xr:uid="{5D2FC981-0D09-4F42-8881-DBF3293E1FF3}"/>
    <cellStyle name="Normal 3 3 2" xfId="20" xr:uid="{E3EB8677-4FA1-48AF-8773-ED485C0EAE6E}"/>
    <cellStyle name="Normal 4" xfId="10" xr:uid="{C1609D40-700D-4909-B3F7-7182C1557F65}"/>
    <cellStyle name="Normal 5" xfId="13" xr:uid="{0577E4AC-0897-48AD-9EF1-5BAD2D6E05EA}"/>
    <cellStyle name="Normal 6" xfId="9" xr:uid="{62E6354A-5D5C-4A0D-A37D-E2CE86E05697}"/>
    <cellStyle name="Normal_REA invest 2005-2006 maakonniti 160905" xfId="15" xr:uid="{803C1A33-7E87-4E22-A777-1A9A2E13D510}"/>
    <cellStyle name="Percent 2" xfId="12" xr:uid="{69C034E4-437C-4081-BEF2-A873972CACF5}"/>
    <cellStyle name="Protsent" xfId="25" builtinId="5"/>
    <cellStyle name="Protsent 2" xfId="18" xr:uid="{80BAFB64-53D6-49B5-80D9-3944B6460062}"/>
    <cellStyle name="Protsent 2 2" xfId="22" xr:uid="{B445026C-0C06-463C-99A6-C7F982D39DBB}"/>
    <cellStyle name="Protsent 3" xfId="14" xr:uid="{2A95A5BA-701A-4B72-B38A-E7DD63A0090A}"/>
    <cellStyle name="Protsent 3 2" xfId="24" xr:uid="{4DFCD35C-A4B9-41D0-BA18-2531361DA61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789"/>
  <sheetViews>
    <sheetView tabSelected="1" zoomScaleNormal="100" workbookViewId="0">
      <pane ySplit="4" topLeftCell="A1013" activePane="bottomLeft" state="frozen"/>
      <selection activeCell="C1" sqref="C1"/>
      <selection pane="bottomLeft" activeCell="I1081" sqref="I1081"/>
    </sheetView>
  </sheetViews>
  <sheetFormatPr defaultColWidth="9.453125" defaultRowHeight="14.15" customHeight="1" x14ac:dyDescent="0.25"/>
  <cols>
    <col min="1" max="1" width="8.81640625" style="10" customWidth="1"/>
    <col min="2" max="2" width="8.54296875" style="9" customWidth="1"/>
    <col min="3" max="3" width="43.54296875" style="8" customWidth="1"/>
    <col min="4" max="4" width="14" style="190" customWidth="1"/>
    <col min="5" max="5" width="11.81640625" style="166" customWidth="1"/>
    <col min="6" max="6" width="13.453125" style="17" bestFit="1" customWidth="1"/>
    <col min="7" max="16384" width="9.453125" style="1"/>
  </cols>
  <sheetData>
    <row r="1" spans="1:6" ht="12.65" customHeight="1" x14ac:dyDescent="0.25">
      <c r="A1" s="15"/>
      <c r="B1" s="16"/>
      <c r="C1" s="11" t="s">
        <v>1062</v>
      </c>
    </row>
    <row r="2" spans="1:6" ht="14.15" customHeight="1" x14ac:dyDescent="0.25">
      <c r="A2" s="18" t="s">
        <v>0</v>
      </c>
      <c r="B2" s="19"/>
      <c r="C2" s="20" t="s">
        <v>1</v>
      </c>
      <c r="D2" s="191"/>
      <c r="F2" s="166"/>
    </row>
    <row r="3" spans="1:6" ht="13.5" customHeight="1" x14ac:dyDescent="0.25">
      <c r="A3" s="21" t="s">
        <v>2</v>
      </c>
      <c r="B3" s="22"/>
      <c r="C3" s="23"/>
      <c r="D3" s="191"/>
      <c r="F3" s="87"/>
    </row>
    <row r="4" spans="1:6" s="7" customFormat="1" ht="50.25" customHeight="1" x14ac:dyDescent="0.25">
      <c r="A4" s="98" t="s">
        <v>3</v>
      </c>
      <c r="B4" s="99"/>
      <c r="C4" s="100" t="s">
        <v>4</v>
      </c>
      <c r="D4" s="204" t="s">
        <v>908</v>
      </c>
      <c r="E4" s="207" t="s">
        <v>972</v>
      </c>
      <c r="F4" s="117" t="s">
        <v>973</v>
      </c>
    </row>
    <row r="5" spans="1:6" s="2" customFormat="1" ht="14.15" customHeight="1" x14ac:dyDescent="0.25">
      <c r="A5" s="25" t="s">
        <v>5</v>
      </c>
      <c r="B5" s="26"/>
      <c r="C5" s="27" t="s">
        <v>6</v>
      </c>
      <c r="D5" s="28">
        <f>+D6+D7</f>
        <v>19700000</v>
      </c>
      <c r="E5" s="33">
        <f t="shared" ref="E5:F5" si="0">+E6+E7</f>
        <v>0</v>
      </c>
      <c r="F5" s="28">
        <f t="shared" si="0"/>
        <v>19700000</v>
      </c>
    </row>
    <row r="6" spans="1:6" ht="14.15" customHeight="1" x14ac:dyDescent="0.25">
      <c r="A6" s="29" t="s">
        <v>7</v>
      </c>
      <c r="B6" s="30">
        <v>3000</v>
      </c>
      <c r="C6" s="31" t="s">
        <v>8</v>
      </c>
      <c r="D6" s="205">
        <f>19100000+300000</f>
        <v>19400000</v>
      </c>
      <c r="E6" s="142"/>
      <c r="F6" s="87">
        <f>+E6+D6</f>
        <v>19400000</v>
      </c>
    </row>
    <row r="7" spans="1:6" ht="14.15" customHeight="1" x14ac:dyDescent="0.25">
      <c r="A7" s="29" t="s">
        <v>9</v>
      </c>
      <c r="B7" s="30">
        <v>3030</v>
      </c>
      <c r="C7" s="31" t="s">
        <v>10</v>
      </c>
      <c r="D7" s="205">
        <v>300000</v>
      </c>
      <c r="E7" s="142"/>
      <c r="F7" s="87">
        <f>+E7+D7</f>
        <v>300000</v>
      </c>
    </row>
    <row r="8" spans="1:6" s="2" customFormat="1" ht="14.15" customHeight="1" x14ac:dyDescent="0.25">
      <c r="A8" s="25" t="s">
        <v>11</v>
      </c>
      <c r="B8" s="26">
        <v>32</v>
      </c>
      <c r="C8" s="27" t="s">
        <v>12</v>
      </c>
      <c r="D8" s="39">
        <f>+D9+D10+D36+D47+D56+D66+D67+D68+D69+D70+D71</f>
        <v>2241700</v>
      </c>
      <c r="E8" s="41">
        <f>+E9+E10+E36+E47+E56+E66+E67+E68+E69+E70+E71</f>
        <v>0</v>
      </c>
      <c r="F8" s="39">
        <f>+F9+F10+F36+F47+F56+F66+F67+F68+F69+F70+F71</f>
        <v>2241700</v>
      </c>
    </row>
    <row r="9" spans="1:6" s="2" customFormat="1" ht="13.5" customHeight="1" x14ac:dyDescent="0.25">
      <c r="A9" s="34" t="s">
        <v>13</v>
      </c>
      <c r="B9" s="35">
        <v>320</v>
      </c>
      <c r="C9" s="36" t="s">
        <v>14</v>
      </c>
      <c r="D9" s="192">
        <v>45000</v>
      </c>
      <c r="E9" s="86"/>
      <c r="F9" s="91">
        <f t="shared" ref="F9" si="1">+E9+D9</f>
        <v>45000</v>
      </c>
    </row>
    <row r="10" spans="1:6" s="2" customFormat="1" ht="14.15" customHeight="1" x14ac:dyDescent="0.25">
      <c r="A10" s="34" t="s">
        <v>15</v>
      </c>
      <c r="B10" s="35">
        <v>3220</v>
      </c>
      <c r="C10" s="36" t="s">
        <v>16</v>
      </c>
      <c r="D10" s="193">
        <f t="shared" ref="D10" si="2">SUM(D11:D35)</f>
        <v>1754100</v>
      </c>
      <c r="E10" s="58">
        <f t="shared" ref="E10:F10" si="3">SUM(E11:E35)</f>
        <v>0</v>
      </c>
      <c r="F10" s="58">
        <f t="shared" si="3"/>
        <v>1754100</v>
      </c>
    </row>
    <row r="11" spans="1:6" ht="14.15" customHeight="1" x14ac:dyDescent="0.25">
      <c r="A11" s="29" t="s">
        <v>619</v>
      </c>
      <c r="B11" s="30"/>
      <c r="C11" s="31" t="s">
        <v>967</v>
      </c>
      <c r="D11" s="205">
        <v>20000</v>
      </c>
      <c r="E11" s="142"/>
      <c r="F11" s="87">
        <f>+E11+D11</f>
        <v>20000</v>
      </c>
    </row>
    <row r="12" spans="1:6" ht="14.15" customHeight="1" x14ac:dyDescent="0.25">
      <c r="A12" s="29" t="s">
        <v>620</v>
      </c>
      <c r="B12" s="30"/>
      <c r="C12" s="31" t="s">
        <v>966</v>
      </c>
      <c r="D12" s="205">
        <v>40000</v>
      </c>
      <c r="E12" s="142"/>
      <c r="F12" s="87">
        <f t="shared" ref="F12:F35" si="4">+E12+D12</f>
        <v>40000</v>
      </c>
    </row>
    <row r="13" spans="1:6" s="2" customFormat="1" ht="14.15" customHeight="1" x14ac:dyDescent="0.25">
      <c r="A13" s="21" t="s">
        <v>622</v>
      </c>
      <c r="B13" s="30"/>
      <c r="C13" s="31" t="s">
        <v>968</v>
      </c>
      <c r="D13" s="205">
        <v>40000</v>
      </c>
      <c r="E13" s="142"/>
      <c r="F13" s="87">
        <f t="shared" si="4"/>
        <v>40000</v>
      </c>
    </row>
    <row r="14" spans="1:6" s="2" customFormat="1" ht="14.15" customHeight="1" x14ac:dyDescent="0.25">
      <c r="A14" s="29" t="s">
        <v>625</v>
      </c>
      <c r="B14" s="30"/>
      <c r="C14" s="37" t="s">
        <v>18</v>
      </c>
      <c r="D14" s="206">
        <v>200000</v>
      </c>
      <c r="E14" s="137"/>
      <c r="F14" s="87">
        <f t="shared" si="4"/>
        <v>200000</v>
      </c>
    </row>
    <row r="15" spans="1:6" s="2" customFormat="1" ht="14.15" customHeight="1" x14ac:dyDescent="0.25">
      <c r="A15" s="29" t="s">
        <v>627</v>
      </c>
      <c r="B15" s="30"/>
      <c r="C15" s="37" t="s">
        <v>17</v>
      </c>
      <c r="D15" s="206">
        <v>140000</v>
      </c>
      <c r="E15" s="137"/>
      <c r="F15" s="87">
        <f t="shared" si="4"/>
        <v>140000</v>
      </c>
    </row>
    <row r="16" spans="1:6" s="2" customFormat="1" ht="14.15" customHeight="1" x14ac:dyDescent="0.25">
      <c r="A16" s="34" t="s">
        <v>624</v>
      </c>
      <c r="B16" s="35"/>
      <c r="C16" s="31" t="s">
        <v>634</v>
      </c>
      <c r="D16" s="206">
        <v>25000</v>
      </c>
      <c r="E16" s="137"/>
      <c r="F16" s="87">
        <f t="shared" si="4"/>
        <v>25000</v>
      </c>
    </row>
    <row r="17" spans="1:6" ht="14.15" customHeight="1" x14ac:dyDescent="0.25">
      <c r="A17" s="29" t="s">
        <v>624</v>
      </c>
      <c r="B17" s="30"/>
      <c r="C17" s="31" t="s">
        <v>808</v>
      </c>
      <c r="D17" s="205">
        <v>10000</v>
      </c>
      <c r="E17" s="142"/>
      <c r="F17" s="87">
        <f t="shared" si="4"/>
        <v>10000</v>
      </c>
    </row>
    <row r="18" spans="1:6" ht="14.15" customHeight="1" x14ac:dyDescent="0.25">
      <c r="A18" s="29" t="s">
        <v>623</v>
      </c>
      <c r="B18" s="224" t="s">
        <v>887</v>
      </c>
      <c r="C18" s="31" t="s">
        <v>804</v>
      </c>
      <c r="D18" s="206">
        <v>55000</v>
      </c>
      <c r="E18" s="137"/>
      <c r="F18" s="87">
        <f t="shared" si="4"/>
        <v>55000</v>
      </c>
    </row>
    <row r="19" spans="1:6" ht="14.15" customHeight="1" x14ac:dyDescent="0.25">
      <c r="A19" s="29" t="s">
        <v>623</v>
      </c>
      <c r="B19" s="224" t="s">
        <v>886</v>
      </c>
      <c r="C19" s="31" t="s">
        <v>545</v>
      </c>
      <c r="D19" s="206">
        <v>150000</v>
      </c>
      <c r="E19" s="137"/>
      <c r="F19" s="87">
        <f t="shared" si="4"/>
        <v>150000</v>
      </c>
    </row>
    <row r="20" spans="1:6" ht="14.15" customHeight="1" x14ac:dyDescent="0.25">
      <c r="A20" s="29" t="s">
        <v>623</v>
      </c>
      <c r="B20" s="224" t="s">
        <v>587</v>
      </c>
      <c r="C20" s="31" t="s">
        <v>530</v>
      </c>
      <c r="D20" s="206">
        <v>92000</v>
      </c>
      <c r="E20" s="137"/>
      <c r="F20" s="87">
        <f t="shared" si="4"/>
        <v>92000</v>
      </c>
    </row>
    <row r="21" spans="1:6" ht="14.15" customHeight="1" x14ac:dyDescent="0.25">
      <c r="A21" s="29" t="s">
        <v>623</v>
      </c>
      <c r="B21" s="224" t="s">
        <v>879</v>
      </c>
      <c r="C21" s="31" t="s">
        <v>527</v>
      </c>
      <c r="D21" s="206">
        <v>12000</v>
      </c>
      <c r="E21" s="137"/>
      <c r="F21" s="87">
        <f t="shared" si="4"/>
        <v>12000</v>
      </c>
    </row>
    <row r="22" spans="1:6" ht="14.15" customHeight="1" x14ac:dyDescent="0.25">
      <c r="A22" s="29" t="s">
        <v>623</v>
      </c>
      <c r="B22" s="224" t="s">
        <v>590</v>
      </c>
      <c r="C22" s="31" t="s">
        <v>528</v>
      </c>
      <c r="D22" s="206">
        <v>35000</v>
      </c>
      <c r="E22" s="137"/>
      <c r="F22" s="87">
        <f t="shared" si="4"/>
        <v>35000</v>
      </c>
    </row>
    <row r="23" spans="1:6" ht="14.15" customHeight="1" x14ac:dyDescent="0.25">
      <c r="A23" s="29" t="s">
        <v>623</v>
      </c>
      <c r="B23" s="224" t="s">
        <v>591</v>
      </c>
      <c r="C23" s="31" t="s">
        <v>529</v>
      </c>
      <c r="D23" s="206">
        <v>18000</v>
      </c>
      <c r="E23" s="137"/>
      <c r="F23" s="87">
        <f t="shared" si="4"/>
        <v>18000</v>
      </c>
    </row>
    <row r="24" spans="1:6" ht="14.15" customHeight="1" x14ac:dyDescent="0.25">
      <c r="A24" s="29" t="s">
        <v>626</v>
      </c>
      <c r="B24" s="224" t="s">
        <v>887</v>
      </c>
      <c r="C24" s="31" t="s">
        <v>969</v>
      </c>
      <c r="D24" s="206">
        <v>111700</v>
      </c>
      <c r="E24" s="137"/>
      <c r="F24" s="87">
        <f t="shared" si="4"/>
        <v>111700</v>
      </c>
    </row>
    <row r="25" spans="1:6" ht="14.15" customHeight="1" x14ac:dyDescent="0.25">
      <c r="A25" s="29" t="s">
        <v>626</v>
      </c>
      <c r="B25" s="224" t="s">
        <v>886</v>
      </c>
      <c r="C25" s="31" t="s">
        <v>531</v>
      </c>
      <c r="D25" s="206">
        <v>321000</v>
      </c>
      <c r="E25" s="137"/>
      <c r="F25" s="87">
        <f t="shared" si="4"/>
        <v>321000</v>
      </c>
    </row>
    <row r="26" spans="1:6" ht="14.15" customHeight="1" x14ac:dyDescent="0.25">
      <c r="A26" s="29" t="s">
        <v>626</v>
      </c>
      <c r="B26" s="224" t="s">
        <v>587</v>
      </c>
      <c r="C26" s="31" t="s">
        <v>19</v>
      </c>
      <c r="D26" s="206">
        <v>195200</v>
      </c>
      <c r="E26" s="137"/>
      <c r="F26" s="87">
        <f t="shared" si="4"/>
        <v>195200</v>
      </c>
    </row>
    <row r="27" spans="1:6" ht="14.15" customHeight="1" x14ac:dyDescent="0.25">
      <c r="A27" s="29" t="s">
        <v>626</v>
      </c>
      <c r="B27" s="224" t="s">
        <v>879</v>
      </c>
      <c r="C27" s="31" t="s">
        <v>909</v>
      </c>
      <c r="D27" s="206">
        <v>23600</v>
      </c>
      <c r="E27" s="137"/>
      <c r="F27" s="87">
        <f t="shared" si="4"/>
        <v>23600</v>
      </c>
    </row>
    <row r="28" spans="1:6" ht="14.15" customHeight="1" x14ac:dyDescent="0.25">
      <c r="A28" s="29" t="s">
        <v>626</v>
      </c>
      <c r="B28" s="224" t="s">
        <v>590</v>
      </c>
      <c r="C28" s="31" t="s">
        <v>20</v>
      </c>
      <c r="D28" s="206">
        <f>100*787</f>
        <v>78700</v>
      </c>
      <c r="E28" s="137"/>
      <c r="F28" s="87">
        <f t="shared" si="4"/>
        <v>78700</v>
      </c>
    </row>
    <row r="29" spans="1:6" ht="14.15" customHeight="1" x14ac:dyDescent="0.25">
      <c r="A29" s="29" t="s">
        <v>626</v>
      </c>
      <c r="B29" s="224" t="s">
        <v>591</v>
      </c>
      <c r="C29" s="31" t="s">
        <v>517</v>
      </c>
      <c r="D29" s="206">
        <v>36200</v>
      </c>
      <c r="E29" s="137"/>
      <c r="F29" s="87">
        <f t="shared" si="4"/>
        <v>36200</v>
      </c>
    </row>
    <row r="30" spans="1:6" ht="14.15" customHeight="1" x14ac:dyDescent="0.25">
      <c r="A30" s="21" t="s">
        <v>621</v>
      </c>
      <c r="B30" s="30"/>
      <c r="C30" s="31" t="s">
        <v>22</v>
      </c>
      <c r="D30" s="206">
        <v>200</v>
      </c>
      <c r="E30" s="137"/>
      <c r="F30" s="87">
        <f t="shared" si="4"/>
        <v>200</v>
      </c>
    </row>
    <row r="31" spans="1:6" ht="13" customHeight="1" x14ac:dyDescent="0.25">
      <c r="A31" s="21" t="s">
        <v>628</v>
      </c>
      <c r="B31" s="30"/>
      <c r="C31" s="31" t="s">
        <v>21</v>
      </c>
      <c r="D31" s="206">
        <v>100000</v>
      </c>
      <c r="E31" s="137"/>
      <c r="F31" s="87">
        <f t="shared" si="4"/>
        <v>100000</v>
      </c>
    </row>
    <row r="32" spans="1:6" ht="14.15" customHeight="1" x14ac:dyDescent="0.25">
      <c r="A32" s="21" t="s">
        <v>629</v>
      </c>
      <c r="B32" s="30"/>
      <c r="C32" s="31" t="s">
        <v>518</v>
      </c>
      <c r="D32" s="206">
        <v>40000</v>
      </c>
      <c r="E32" s="137"/>
      <c r="F32" s="87">
        <f t="shared" si="4"/>
        <v>40000</v>
      </c>
    </row>
    <row r="33" spans="1:6" ht="13.5" customHeight="1" x14ac:dyDescent="0.25">
      <c r="A33" s="21" t="s">
        <v>630</v>
      </c>
      <c r="B33" s="30"/>
      <c r="C33" s="31" t="s">
        <v>516</v>
      </c>
      <c r="D33" s="206">
        <v>5000</v>
      </c>
      <c r="E33" s="137"/>
      <c r="F33" s="87">
        <f t="shared" si="4"/>
        <v>5000</v>
      </c>
    </row>
    <row r="34" spans="1:6" ht="14.15" customHeight="1" x14ac:dyDescent="0.25">
      <c r="A34" s="21" t="s">
        <v>631</v>
      </c>
      <c r="B34" s="30"/>
      <c r="C34" s="31" t="s">
        <v>23</v>
      </c>
      <c r="D34" s="206">
        <v>5500</v>
      </c>
      <c r="E34" s="137"/>
      <c r="F34" s="87">
        <f t="shared" si="4"/>
        <v>5500</v>
      </c>
    </row>
    <row r="35" spans="1:6" ht="12.5" hidden="1" x14ac:dyDescent="0.25">
      <c r="A35" s="21"/>
      <c r="B35" s="30"/>
      <c r="C35" s="31"/>
      <c r="D35" s="206"/>
      <c r="E35" s="137"/>
      <c r="F35" s="87">
        <f t="shared" si="4"/>
        <v>0</v>
      </c>
    </row>
    <row r="36" spans="1:6" s="2" customFormat="1" ht="14.15" customHeight="1" x14ac:dyDescent="0.25">
      <c r="A36" s="38" t="s">
        <v>24</v>
      </c>
      <c r="B36" s="35">
        <v>3221</v>
      </c>
      <c r="C36" s="36" t="s">
        <v>25</v>
      </c>
      <c r="D36" s="193">
        <f>SUM(D37:D46)</f>
        <v>44900</v>
      </c>
      <c r="E36" s="193">
        <f t="shared" ref="E36:F36" si="5">SUM(E37:E46)</f>
        <v>0</v>
      </c>
      <c r="F36" s="193">
        <f t="shared" si="5"/>
        <v>44900</v>
      </c>
    </row>
    <row r="37" spans="1:6" ht="14.15" customHeight="1" x14ac:dyDescent="0.25">
      <c r="A37" s="21"/>
      <c r="B37" s="225" t="s">
        <v>910</v>
      </c>
      <c r="C37" s="31" t="s">
        <v>26</v>
      </c>
      <c r="D37" s="206">
        <v>3300</v>
      </c>
      <c r="E37" s="137"/>
      <c r="F37" s="87">
        <f>+E37+D37</f>
        <v>3300</v>
      </c>
    </row>
    <row r="38" spans="1:6" ht="14.15" customHeight="1" x14ac:dyDescent="0.25">
      <c r="A38" s="21"/>
      <c r="B38" s="225" t="s">
        <v>911</v>
      </c>
      <c r="C38" s="31" t="s">
        <v>28</v>
      </c>
      <c r="D38" s="206">
        <v>4300</v>
      </c>
      <c r="E38" s="137"/>
      <c r="F38" s="87">
        <f t="shared" ref="F38:F46" si="6">+E38+D38</f>
        <v>4300</v>
      </c>
    </row>
    <row r="39" spans="1:6" ht="14.15" customHeight="1" x14ac:dyDescent="0.25">
      <c r="A39" s="21"/>
      <c r="B39" s="225" t="s">
        <v>912</v>
      </c>
      <c r="C39" s="31" t="s">
        <v>27</v>
      </c>
      <c r="D39" s="206">
        <v>32000</v>
      </c>
      <c r="E39" s="137"/>
      <c r="F39" s="87">
        <f t="shared" si="6"/>
        <v>32000</v>
      </c>
    </row>
    <row r="40" spans="1:6" ht="12.5" x14ac:dyDescent="0.25">
      <c r="A40" s="21"/>
      <c r="B40" s="239">
        <v>322107</v>
      </c>
      <c r="C40" s="31" t="s">
        <v>29</v>
      </c>
      <c r="D40" s="206">
        <v>4000</v>
      </c>
      <c r="E40" s="137"/>
      <c r="F40" s="87">
        <f t="shared" si="6"/>
        <v>4000</v>
      </c>
    </row>
    <row r="41" spans="1:6" ht="13" customHeight="1" x14ac:dyDescent="0.25">
      <c r="A41" s="21"/>
      <c r="B41" s="238">
        <v>332105</v>
      </c>
      <c r="C41" s="31" t="s">
        <v>614</v>
      </c>
      <c r="D41" s="206">
        <v>1000</v>
      </c>
      <c r="E41" s="137"/>
      <c r="F41" s="87">
        <f t="shared" si="6"/>
        <v>1000</v>
      </c>
    </row>
    <row r="42" spans="1:6" ht="14.15" customHeight="1" x14ac:dyDescent="0.25">
      <c r="A42" s="21"/>
      <c r="B42" s="238">
        <v>332106</v>
      </c>
      <c r="C42" s="31" t="s">
        <v>30</v>
      </c>
      <c r="D42" s="206">
        <v>80</v>
      </c>
      <c r="E42" s="137"/>
      <c r="F42" s="87">
        <f t="shared" si="6"/>
        <v>80</v>
      </c>
    </row>
    <row r="43" spans="1:6" ht="14.15" customHeight="1" x14ac:dyDescent="0.25">
      <c r="A43" s="21"/>
      <c r="B43" s="238">
        <v>332108</v>
      </c>
      <c r="C43" s="31" t="s">
        <v>933</v>
      </c>
      <c r="D43" s="206">
        <v>80</v>
      </c>
      <c r="E43" s="137"/>
      <c r="F43" s="87">
        <f t="shared" si="6"/>
        <v>80</v>
      </c>
    </row>
    <row r="44" spans="1:6" ht="12.5" x14ac:dyDescent="0.25">
      <c r="A44" s="21"/>
      <c r="B44" s="238">
        <v>322109</v>
      </c>
      <c r="C44" s="31" t="s">
        <v>888</v>
      </c>
      <c r="D44" s="206">
        <v>80</v>
      </c>
      <c r="E44" s="137"/>
      <c r="F44" s="87">
        <f t="shared" si="6"/>
        <v>80</v>
      </c>
    </row>
    <row r="45" spans="1:6" ht="12.5" x14ac:dyDescent="0.25">
      <c r="A45" s="21"/>
      <c r="B45" s="238">
        <v>322110</v>
      </c>
      <c r="C45" s="31" t="s">
        <v>934</v>
      </c>
      <c r="D45" s="206">
        <v>40</v>
      </c>
      <c r="E45" s="237"/>
      <c r="F45" s="87">
        <f t="shared" si="6"/>
        <v>40</v>
      </c>
    </row>
    <row r="46" spans="1:6" ht="14.15" customHeight="1" x14ac:dyDescent="0.25">
      <c r="A46" s="21"/>
      <c r="B46" s="238">
        <v>322111</v>
      </c>
      <c r="C46" s="31" t="s">
        <v>935</v>
      </c>
      <c r="D46" s="206">
        <v>20</v>
      </c>
      <c r="E46" s="237"/>
      <c r="F46" s="87">
        <f t="shared" si="6"/>
        <v>20</v>
      </c>
    </row>
    <row r="47" spans="1:6" s="2" customFormat="1" ht="14.15" customHeight="1" x14ac:dyDescent="0.25">
      <c r="A47" s="38">
        <v>3222</v>
      </c>
      <c r="B47" s="35">
        <v>3222</v>
      </c>
      <c r="C47" s="36" t="s">
        <v>31</v>
      </c>
      <c r="D47" s="193">
        <f>SUM(D48:D55)</f>
        <v>244600</v>
      </c>
      <c r="E47" s="193">
        <f t="shared" ref="E47:F47" si="7">SUM(E48:E55)</f>
        <v>0</v>
      </c>
      <c r="F47" s="193">
        <f t="shared" si="7"/>
        <v>244600</v>
      </c>
    </row>
    <row r="48" spans="1:6" ht="14.15" customHeight="1" x14ac:dyDescent="0.25">
      <c r="A48" s="29"/>
      <c r="B48" s="30" t="s">
        <v>913</v>
      </c>
      <c r="C48" s="31" t="s">
        <v>532</v>
      </c>
      <c r="D48" s="206">
        <v>2600</v>
      </c>
      <c r="E48" s="137"/>
      <c r="F48" s="87">
        <f t="shared" ref="F48:F54" si="8">+E48+D48</f>
        <v>2600</v>
      </c>
    </row>
    <row r="49" spans="1:6" ht="14.15" customHeight="1" x14ac:dyDescent="0.25">
      <c r="A49" s="29"/>
      <c r="B49" s="30" t="s">
        <v>914</v>
      </c>
      <c r="C49" s="31" t="s">
        <v>921</v>
      </c>
      <c r="D49" s="206">
        <v>22000</v>
      </c>
      <c r="E49" s="137"/>
      <c r="F49" s="87">
        <f t="shared" si="8"/>
        <v>22000</v>
      </c>
    </row>
    <row r="50" spans="1:6" ht="14.15" customHeight="1" x14ac:dyDescent="0.25">
      <c r="A50" s="29"/>
      <c r="B50" s="30" t="s">
        <v>915</v>
      </c>
      <c r="C50" s="31" t="s">
        <v>33</v>
      </c>
      <c r="D50" s="206">
        <v>20000</v>
      </c>
      <c r="E50" s="137"/>
      <c r="F50" s="87">
        <f t="shared" si="8"/>
        <v>20000</v>
      </c>
    </row>
    <row r="51" spans="1:6" ht="14.15" customHeight="1" x14ac:dyDescent="0.25">
      <c r="A51" s="29"/>
      <c r="B51" s="30" t="s">
        <v>919</v>
      </c>
      <c r="C51" s="31" t="s">
        <v>534</v>
      </c>
      <c r="D51" s="206">
        <v>38000</v>
      </c>
      <c r="E51" s="137"/>
      <c r="F51" s="87">
        <f t="shared" si="8"/>
        <v>38000</v>
      </c>
    </row>
    <row r="52" spans="1:6" ht="14.15" customHeight="1" x14ac:dyDescent="0.25">
      <c r="A52" s="29"/>
      <c r="B52" s="30" t="s">
        <v>920</v>
      </c>
      <c r="C52" s="31" t="s">
        <v>533</v>
      </c>
      <c r="D52" s="206">
        <v>2000</v>
      </c>
      <c r="E52" s="137"/>
      <c r="F52" s="87">
        <f t="shared" si="8"/>
        <v>2000</v>
      </c>
    </row>
    <row r="53" spans="1:6" ht="14.15" customHeight="1" x14ac:dyDescent="0.25">
      <c r="A53" s="29"/>
      <c r="B53" s="30" t="s">
        <v>916</v>
      </c>
      <c r="C53" s="31" t="s">
        <v>32</v>
      </c>
      <c r="D53" s="206">
        <v>85000</v>
      </c>
      <c r="E53" s="137"/>
      <c r="F53" s="87">
        <f t="shared" si="8"/>
        <v>85000</v>
      </c>
    </row>
    <row r="54" spans="1:6" ht="14.15" customHeight="1" x14ac:dyDescent="0.25">
      <c r="A54" s="29"/>
      <c r="B54" s="30" t="s">
        <v>917</v>
      </c>
      <c r="C54" s="31" t="s">
        <v>34</v>
      </c>
      <c r="D54" s="206">
        <v>60000</v>
      </c>
      <c r="E54" s="137"/>
      <c r="F54" s="87">
        <f t="shared" si="8"/>
        <v>60000</v>
      </c>
    </row>
    <row r="55" spans="1:6" ht="14.15" customHeight="1" x14ac:dyDescent="0.25">
      <c r="A55" s="29"/>
      <c r="B55" s="30" t="s">
        <v>918</v>
      </c>
      <c r="C55" s="31" t="s">
        <v>546</v>
      </c>
      <c r="D55" s="206">
        <v>15000</v>
      </c>
      <c r="E55" s="137"/>
      <c r="F55" s="87">
        <f>+E55+D55</f>
        <v>15000</v>
      </c>
    </row>
    <row r="56" spans="1:6" ht="14.15" customHeight="1" x14ac:dyDescent="0.25">
      <c r="A56" s="34">
        <v>3224</v>
      </c>
      <c r="B56" s="35">
        <v>3224</v>
      </c>
      <c r="C56" s="36" t="s">
        <v>35</v>
      </c>
      <c r="D56" s="192">
        <f>SUM(D57:D65)</f>
        <v>88700</v>
      </c>
      <c r="E56" s="192">
        <f>SUM(E57:E65)</f>
        <v>0</v>
      </c>
      <c r="F56" s="192">
        <f>SUM(F57:F65)</f>
        <v>88700</v>
      </c>
    </row>
    <row r="57" spans="1:6" ht="14.15" customHeight="1" x14ac:dyDescent="0.25">
      <c r="A57" s="29"/>
      <c r="B57" s="29" t="s">
        <v>922</v>
      </c>
      <c r="C57" s="31" t="s">
        <v>537</v>
      </c>
      <c r="D57" s="206">
        <v>30000</v>
      </c>
      <c r="E57" s="137"/>
      <c r="F57" s="87">
        <f t="shared" ref="F57:F64" si="9">+E57+D57</f>
        <v>30000</v>
      </c>
    </row>
    <row r="58" spans="1:6" ht="14.15" customHeight="1" x14ac:dyDescent="0.25">
      <c r="A58" s="29"/>
      <c r="B58" s="29" t="s">
        <v>923</v>
      </c>
      <c r="C58" s="31" t="s">
        <v>535</v>
      </c>
      <c r="D58" s="206">
        <v>700</v>
      </c>
      <c r="E58" s="137"/>
      <c r="F58" s="87">
        <f t="shared" si="9"/>
        <v>700</v>
      </c>
    </row>
    <row r="59" spans="1:6" s="8" customFormat="1" ht="14.15" customHeight="1" x14ac:dyDescent="0.25">
      <c r="A59" s="29"/>
      <c r="B59" s="29" t="s">
        <v>924</v>
      </c>
      <c r="C59" s="31" t="s">
        <v>539</v>
      </c>
      <c r="D59" s="206">
        <v>5500</v>
      </c>
      <c r="E59" s="137"/>
      <c r="F59" s="87">
        <f t="shared" si="9"/>
        <v>5500</v>
      </c>
    </row>
    <row r="60" spans="1:6" ht="14.15" customHeight="1" x14ac:dyDescent="0.25">
      <c r="A60" s="29"/>
      <c r="B60" s="29" t="s">
        <v>925</v>
      </c>
      <c r="C60" s="31" t="s">
        <v>536</v>
      </c>
      <c r="D60" s="206">
        <v>20000</v>
      </c>
      <c r="E60" s="137"/>
      <c r="F60" s="87">
        <f t="shared" si="9"/>
        <v>20000</v>
      </c>
    </row>
    <row r="61" spans="1:6" ht="14.15" customHeight="1" x14ac:dyDescent="0.25">
      <c r="A61" s="29"/>
      <c r="B61" s="29" t="s">
        <v>926</v>
      </c>
      <c r="C61" s="31" t="s">
        <v>538</v>
      </c>
      <c r="D61" s="206">
        <v>2500</v>
      </c>
      <c r="E61" s="137"/>
      <c r="F61" s="87">
        <f t="shared" si="9"/>
        <v>2500</v>
      </c>
    </row>
    <row r="62" spans="1:6" ht="12.5" x14ac:dyDescent="0.25">
      <c r="A62" s="29"/>
      <c r="B62" s="29" t="s">
        <v>927</v>
      </c>
      <c r="C62" s="31" t="s">
        <v>540</v>
      </c>
      <c r="D62" s="206">
        <v>22000</v>
      </c>
      <c r="E62" s="137"/>
      <c r="F62" s="87">
        <f t="shared" si="9"/>
        <v>22000</v>
      </c>
    </row>
    <row r="63" spans="1:6" ht="12.5" hidden="1" x14ac:dyDescent="0.25">
      <c r="A63" s="29"/>
      <c r="B63" s="30" t="s">
        <v>928</v>
      </c>
      <c r="C63" s="31" t="s">
        <v>930</v>
      </c>
      <c r="D63" s="206"/>
      <c r="E63" s="137"/>
      <c r="F63" s="87">
        <f t="shared" si="9"/>
        <v>0</v>
      </c>
    </row>
    <row r="64" spans="1:6" s="8" customFormat="1" ht="13.5" hidden="1" customHeight="1" x14ac:dyDescent="0.25">
      <c r="A64" s="29"/>
      <c r="B64" s="30" t="s">
        <v>929</v>
      </c>
      <c r="C64" s="31" t="s">
        <v>931</v>
      </c>
      <c r="D64" s="206"/>
      <c r="E64" s="137"/>
      <c r="F64" s="87">
        <f t="shared" si="9"/>
        <v>0</v>
      </c>
    </row>
    <row r="65" spans="1:6" s="8" customFormat="1" ht="14.15" customHeight="1" x14ac:dyDescent="0.25">
      <c r="A65" s="29"/>
      <c r="B65" s="30" t="s">
        <v>932</v>
      </c>
      <c r="C65" s="31" t="s">
        <v>1072</v>
      </c>
      <c r="D65" s="206">
        <v>8000</v>
      </c>
      <c r="E65" s="137"/>
      <c r="F65" s="87">
        <f>+E65+D65</f>
        <v>8000</v>
      </c>
    </row>
    <row r="66" spans="1:6" s="2" customFormat="1" ht="14.15" customHeight="1" x14ac:dyDescent="0.25">
      <c r="A66" s="34" t="s">
        <v>36</v>
      </c>
      <c r="B66" s="30">
        <v>3225</v>
      </c>
      <c r="C66" s="36" t="s">
        <v>544</v>
      </c>
      <c r="D66" s="192">
        <v>35000</v>
      </c>
      <c r="E66" s="86"/>
      <c r="F66" s="91">
        <f t="shared" ref="F66:F71" si="10">+E66+D66</f>
        <v>35000</v>
      </c>
    </row>
    <row r="67" spans="1:6" s="2" customFormat="1" ht="12.5" x14ac:dyDescent="0.25">
      <c r="A67" s="34" t="s">
        <v>37</v>
      </c>
      <c r="B67" s="30">
        <v>3229</v>
      </c>
      <c r="C67" s="36" t="s">
        <v>541</v>
      </c>
      <c r="D67" s="192">
        <v>3000</v>
      </c>
      <c r="E67" s="86"/>
      <c r="F67" s="91">
        <f t="shared" si="10"/>
        <v>3000</v>
      </c>
    </row>
    <row r="68" spans="1:6" s="2" customFormat="1" ht="12.5" x14ac:dyDescent="0.25">
      <c r="A68" s="34" t="s">
        <v>38</v>
      </c>
      <c r="B68" s="30">
        <v>3230</v>
      </c>
      <c r="C68" s="36" t="s">
        <v>39</v>
      </c>
      <c r="D68" s="192">
        <v>0</v>
      </c>
      <c r="E68" s="86"/>
      <c r="F68" s="91">
        <f t="shared" si="10"/>
        <v>0</v>
      </c>
    </row>
    <row r="69" spans="1:6" s="2" customFormat="1" ht="12.5" x14ac:dyDescent="0.25">
      <c r="A69" s="34" t="s">
        <v>40</v>
      </c>
      <c r="B69" s="30">
        <v>3233</v>
      </c>
      <c r="C69" s="36" t="s">
        <v>542</v>
      </c>
      <c r="D69" s="192">
        <v>22800</v>
      </c>
      <c r="E69" s="86"/>
      <c r="F69" s="91">
        <f t="shared" si="10"/>
        <v>22800</v>
      </c>
    </row>
    <row r="70" spans="1:6" s="2" customFormat="1" ht="14.15" customHeight="1" x14ac:dyDescent="0.25">
      <c r="A70" s="34" t="s">
        <v>41</v>
      </c>
      <c r="B70" s="30">
        <v>3237</v>
      </c>
      <c r="C70" s="36" t="s">
        <v>543</v>
      </c>
      <c r="D70" s="192">
        <v>3000</v>
      </c>
      <c r="E70" s="86"/>
      <c r="F70" s="91">
        <f t="shared" si="10"/>
        <v>3000</v>
      </c>
    </row>
    <row r="71" spans="1:6" s="2" customFormat="1" ht="14.15" customHeight="1" x14ac:dyDescent="0.25">
      <c r="A71" s="34" t="s">
        <v>42</v>
      </c>
      <c r="B71" s="30">
        <v>3238</v>
      </c>
      <c r="C71" s="36" t="s">
        <v>749</v>
      </c>
      <c r="D71" s="192">
        <v>600</v>
      </c>
      <c r="E71" s="86"/>
      <c r="F71" s="91">
        <f t="shared" si="10"/>
        <v>600</v>
      </c>
    </row>
    <row r="72" spans="1:6" s="2" customFormat="1" ht="14.15" customHeight="1" x14ac:dyDescent="0.25">
      <c r="A72" s="25">
        <v>35</v>
      </c>
      <c r="B72" s="26"/>
      <c r="C72" s="27" t="s">
        <v>43</v>
      </c>
      <c r="D72" s="28">
        <f t="shared" ref="D72" si="11">+D73+D89+D92</f>
        <v>9203000</v>
      </c>
      <c r="E72" s="33">
        <f>+E73+E89+E92</f>
        <v>0</v>
      </c>
      <c r="F72" s="28">
        <f>+F73+F89+F92</f>
        <v>9203000</v>
      </c>
    </row>
    <row r="73" spans="1:6" s="2" customFormat="1" ht="14.15" customHeight="1" x14ac:dyDescent="0.25">
      <c r="A73" s="34">
        <v>3500</v>
      </c>
      <c r="B73" s="35">
        <v>350</v>
      </c>
      <c r="C73" s="36" t="s">
        <v>44</v>
      </c>
      <c r="D73" s="192">
        <f t="shared" ref="D73" si="12">SUM(D74:D88)</f>
        <v>103000</v>
      </c>
      <c r="E73" s="86">
        <f t="shared" ref="E73" si="13">SUM(E74:E88)</f>
        <v>0</v>
      </c>
      <c r="F73" s="91">
        <f>SUM(F74:F88)</f>
        <v>103000</v>
      </c>
    </row>
    <row r="74" spans="1:6" s="2" customFormat="1" ht="0.75" customHeight="1" x14ac:dyDescent="0.25">
      <c r="A74" s="29" t="s">
        <v>45</v>
      </c>
      <c r="B74" s="35"/>
      <c r="C74" s="31" t="s">
        <v>547</v>
      </c>
      <c r="D74" s="206"/>
      <c r="E74" s="137"/>
      <c r="F74" s="87">
        <f t="shared" ref="F74:F88" si="14">+E74+D74</f>
        <v>0</v>
      </c>
    </row>
    <row r="75" spans="1:6" s="2" customFormat="1" ht="13.5" hidden="1" customHeight="1" x14ac:dyDescent="0.25">
      <c r="A75" s="29" t="s">
        <v>632</v>
      </c>
      <c r="B75" s="35"/>
      <c r="C75" s="31" t="s">
        <v>951</v>
      </c>
      <c r="D75" s="206"/>
      <c r="E75" s="137"/>
      <c r="F75" s="87">
        <f t="shared" si="14"/>
        <v>0</v>
      </c>
    </row>
    <row r="76" spans="1:6" s="2" customFormat="1" ht="13.5" hidden="1" customHeight="1" x14ac:dyDescent="0.25">
      <c r="A76" s="29"/>
      <c r="B76" s="35"/>
      <c r="C76" s="31" t="s">
        <v>46</v>
      </c>
      <c r="D76" s="206"/>
      <c r="E76" s="137"/>
      <c r="F76" s="87">
        <f t="shared" si="14"/>
        <v>0</v>
      </c>
    </row>
    <row r="77" spans="1:6" ht="13.5" hidden="1" customHeight="1" x14ac:dyDescent="0.25">
      <c r="A77" s="29" t="s">
        <v>47</v>
      </c>
      <c r="B77" s="30"/>
      <c r="C77" s="31" t="s">
        <v>554</v>
      </c>
      <c r="D77" s="206"/>
      <c r="E77" s="137"/>
      <c r="F77" s="87">
        <f t="shared" si="14"/>
        <v>0</v>
      </c>
    </row>
    <row r="78" spans="1:6" ht="13.5" hidden="1" customHeight="1" x14ac:dyDescent="0.25">
      <c r="A78" s="29" t="s">
        <v>548</v>
      </c>
      <c r="B78" s="30"/>
      <c r="C78" s="31" t="s">
        <v>549</v>
      </c>
      <c r="D78" s="206"/>
      <c r="E78" s="137"/>
      <c r="F78" s="87">
        <f t="shared" si="14"/>
        <v>0</v>
      </c>
    </row>
    <row r="79" spans="1:6" ht="14.15" customHeight="1" x14ac:dyDescent="0.25">
      <c r="A79" s="29" t="s">
        <v>48</v>
      </c>
      <c r="B79" s="30"/>
      <c r="C79" s="31" t="s">
        <v>49</v>
      </c>
      <c r="D79" s="206">
        <v>10000</v>
      </c>
      <c r="E79" s="137"/>
      <c r="F79" s="87">
        <f t="shared" si="14"/>
        <v>10000</v>
      </c>
    </row>
    <row r="80" spans="1:6" ht="13.5" hidden="1" customHeight="1" x14ac:dyDescent="0.25">
      <c r="A80" s="29" t="s">
        <v>50</v>
      </c>
      <c r="B80" s="30"/>
      <c r="C80" s="31" t="s">
        <v>51</v>
      </c>
      <c r="D80" s="206"/>
      <c r="E80" s="137"/>
      <c r="F80" s="87">
        <f t="shared" si="14"/>
        <v>0</v>
      </c>
    </row>
    <row r="81" spans="1:6" ht="13.5" hidden="1" customHeight="1" x14ac:dyDescent="0.25">
      <c r="A81" s="29" t="s">
        <v>50</v>
      </c>
      <c r="B81" s="30"/>
      <c r="C81" s="31" t="s">
        <v>750</v>
      </c>
      <c r="D81" s="206"/>
      <c r="E81" s="137"/>
      <c r="F81" s="87">
        <f t="shared" si="14"/>
        <v>0</v>
      </c>
    </row>
    <row r="82" spans="1:6" ht="13.5" hidden="1" customHeight="1" x14ac:dyDescent="0.25">
      <c r="A82" s="29"/>
      <c r="B82" s="30"/>
      <c r="C82" s="31" t="s">
        <v>52</v>
      </c>
      <c r="D82" s="206"/>
      <c r="E82" s="137"/>
      <c r="F82" s="87">
        <f t="shared" si="14"/>
        <v>0</v>
      </c>
    </row>
    <row r="83" spans="1:6" ht="14.15" customHeight="1" x14ac:dyDescent="0.25">
      <c r="A83" s="29" t="s">
        <v>550</v>
      </c>
      <c r="B83" s="30"/>
      <c r="C83" s="31" t="s">
        <v>1073</v>
      </c>
      <c r="D83" s="206">
        <v>8000</v>
      </c>
      <c r="E83" s="137"/>
      <c r="F83" s="87">
        <f t="shared" si="14"/>
        <v>8000</v>
      </c>
    </row>
    <row r="84" spans="1:6" ht="14.15" customHeight="1" x14ac:dyDescent="0.25">
      <c r="A84" s="29" t="s">
        <v>53</v>
      </c>
      <c r="B84" s="30"/>
      <c r="C84" s="31" t="s">
        <v>551</v>
      </c>
      <c r="D84" s="206">
        <v>1400</v>
      </c>
      <c r="E84" s="137"/>
      <c r="F84" s="87">
        <f t="shared" si="14"/>
        <v>1400</v>
      </c>
    </row>
    <row r="85" spans="1:6" ht="14.15" customHeight="1" x14ac:dyDescent="0.25">
      <c r="A85" s="29" t="s">
        <v>54</v>
      </c>
      <c r="B85" s="30"/>
      <c r="C85" s="31" t="s">
        <v>552</v>
      </c>
      <c r="D85" s="206">
        <v>61600</v>
      </c>
      <c r="E85" s="137"/>
      <c r="F85" s="87">
        <f t="shared" si="14"/>
        <v>61600</v>
      </c>
    </row>
    <row r="86" spans="1:6" ht="14.15" customHeight="1" x14ac:dyDescent="0.25">
      <c r="A86" s="29" t="s">
        <v>55</v>
      </c>
      <c r="B86" s="30"/>
      <c r="C86" s="31" t="s">
        <v>751</v>
      </c>
      <c r="D86" s="206">
        <v>22000</v>
      </c>
      <c r="E86" s="137"/>
      <c r="F86" s="87">
        <f t="shared" si="14"/>
        <v>22000</v>
      </c>
    </row>
    <row r="87" spans="1:6" ht="13.5" hidden="1" customHeight="1" x14ac:dyDescent="0.25">
      <c r="A87" s="29" t="s">
        <v>56</v>
      </c>
      <c r="B87" s="30"/>
      <c r="C87" s="31" t="s">
        <v>57</v>
      </c>
      <c r="D87" s="206"/>
      <c r="E87" s="137"/>
      <c r="F87" s="87">
        <f t="shared" si="14"/>
        <v>0</v>
      </c>
    </row>
    <row r="88" spans="1:6" ht="13.5" hidden="1" customHeight="1" x14ac:dyDescent="0.25">
      <c r="A88" s="29" t="s">
        <v>58</v>
      </c>
      <c r="B88" s="30"/>
      <c r="C88" s="40" t="s">
        <v>59</v>
      </c>
      <c r="D88" s="206"/>
      <c r="E88" s="137"/>
      <c r="F88" s="87">
        <f t="shared" si="14"/>
        <v>0</v>
      </c>
    </row>
    <row r="89" spans="1:6" s="2" customFormat="1" ht="14.15" customHeight="1" x14ac:dyDescent="0.25">
      <c r="A89" s="25" t="s">
        <v>60</v>
      </c>
      <c r="B89" s="61"/>
      <c r="C89" s="27" t="s">
        <v>553</v>
      </c>
      <c r="D89" s="28">
        <f t="shared" ref="D89" si="15">SUM(D90:D91)</f>
        <v>8800000</v>
      </c>
      <c r="E89" s="33">
        <f t="shared" ref="E89:F89" si="16">SUM(E90:E91)</f>
        <v>0</v>
      </c>
      <c r="F89" s="28">
        <f t="shared" si="16"/>
        <v>8800000</v>
      </c>
    </row>
    <row r="90" spans="1:6" s="2" customFormat="1" ht="14.15" customHeight="1" x14ac:dyDescent="0.25">
      <c r="A90" s="29">
        <v>35200</v>
      </c>
      <c r="B90" s="30">
        <v>35200</v>
      </c>
      <c r="C90" s="31" t="s">
        <v>61</v>
      </c>
      <c r="D90" s="240">
        <v>2300000</v>
      </c>
      <c r="E90" s="137"/>
      <c r="F90" s="87">
        <f t="shared" ref="F90:F91" si="17">+E90+D90</f>
        <v>2300000</v>
      </c>
    </row>
    <row r="91" spans="1:6" ht="14.15" customHeight="1" x14ac:dyDescent="0.25">
      <c r="A91" s="29">
        <v>35201</v>
      </c>
      <c r="B91" s="30">
        <v>35201</v>
      </c>
      <c r="C91" s="31" t="s">
        <v>62</v>
      </c>
      <c r="D91" s="206">
        <v>6500000</v>
      </c>
      <c r="E91" s="137"/>
      <c r="F91" s="87">
        <f t="shared" si="17"/>
        <v>6500000</v>
      </c>
    </row>
    <row r="92" spans="1:6" ht="14.15" customHeight="1" x14ac:dyDescent="0.25">
      <c r="A92" s="34" t="s">
        <v>63</v>
      </c>
      <c r="B92" s="35">
        <v>3521</v>
      </c>
      <c r="C92" s="36" t="s">
        <v>769</v>
      </c>
      <c r="D92" s="206">
        <v>300000</v>
      </c>
      <c r="E92" s="137"/>
      <c r="F92" s="227">
        <f>+E92+D92</f>
        <v>300000</v>
      </c>
    </row>
    <row r="93" spans="1:6" s="2" customFormat="1" ht="14.15" customHeight="1" x14ac:dyDescent="0.25">
      <c r="A93" s="25" t="s">
        <v>64</v>
      </c>
      <c r="B93" s="26">
        <v>38</v>
      </c>
      <c r="C93" s="27" t="s">
        <v>65</v>
      </c>
      <c r="D93" s="28">
        <f t="shared" ref="D93:F93" si="18">SUM(D94:D100)</f>
        <v>215000</v>
      </c>
      <c r="E93" s="33">
        <f t="shared" si="18"/>
        <v>0</v>
      </c>
      <c r="F93" s="28">
        <f t="shared" si="18"/>
        <v>215000</v>
      </c>
    </row>
    <row r="94" spans="1:6" s="8" customFormat="1" ht="14.15" customHeight="1" x14ac:dyDescent="0.25">
      <c r="A94" s="29" t="s">
        <v>66</v>
      </c>
      <c r="B94" s="30">
        <v>38250</v>
      </c>
      <c r="C94" s="31" t="s">
        <v>67</v>
      </c>
      <c r="D94" s="206">
        <v>120000</v>
      </c>
      <c r="E94" s="137">
        <v>50000</v>
      </c>
      <c r="F94" s="87">
        <f t="shared" ref="F94:F100" si="19">+E94+D94</f>
        <v>170000</v>
      </c>
    </row>
    <row r="95" spans="1:6" s="2" customFormat="1" ht="14.15" customHeight="1" x14ac:dyDescent="0.25">
      <c r="A95" s="29" t="s">
        <v>68</v>
      </c>
      <c r="B95" s="30">
        <v>38251</v>
      </c>
      <c r="C95" s="31" t="s">
        <v>69</v>
      </c>
      <c r="D95" s="206">
        <v>50000</v>
      </c>
      <c r="E95" s="137">
        <v>-50000</v>
      </c>
      <c r="F95" s="87">
        <f t="shared" si="19"/>
        <v>0</v>
      </c>
    </row>
    <row r="96" spans="1:6" ht="13.5" hidden="1" customHeight="1" x14ac:dyDescent="0.25">
      <c r="A96" s="29" t="s">
        <v>70</v>
      </c>
      <c r="B96" s="30">
        <v>38254</v>
      </c>
      <c r="C96" s="31" t="s">
        <v>71</v>
      </c>
      <c r="D96" s="206"/>
      <c r="E96" s="137"/>
      <c r="F96" s="87">
        <f t="shared" si="19"/>
        <v>0</v>
      </c>
    </row>
    <row r="97" spans="1:72" ht="12.75" customHeight="1" x14ac:dyDescent="0.25">
      <c r="A97" s="29" t="s">
        <v>72</v>
      </c>
      <c r="B97" s="30">
        <v>38254</v>
      </c>
      <c r="C97" s="31" t="s">
        <v>73</v>
      </c>
      <c r="D97" s="206">
        <v>45000</v>
      </c>
      <c r="E97" s="137"/>
      <c r="F97" s="87">
        <f t="shared" si="19"/>
        <v>45000</v>
      </c>
    </row>
    <row r="98" spans="1:72" ht="13.5" hidden="1" customHeight="1" x14ac:dyDescent="0.25">
      <c r="A98" s="29" t="s">
        <v>74</v>
      </c>
      <c r="B98" s="30">
        <v>38256</v>
      </c>
      <c r="C98" s="31" t="s">
        <v>75</v>
      </c>
      <c r="D98" s="206">
        <v>0</v>
      </c>
      <c r="E98" s="137"/>
      <c r="F98" s="87">
        <f t="shared" si="19"/>
        <v>0</v>
      </c>
    </row>
    <row r="99" spans="1:72" ht="13.5" hidden="1" customHeight="1" x14ac:dyDescent="0.25">
      <c r="A99" s="29" t="s">
        <v>76</v>
      </c>
      <c r="B99" s="30"/>
      <c r="C99" s="31" t="s">
        <v>77</v>
      </c>
      <c r="D99" s="206"/>
      <c r="E99" s="137"/>
      <c r="F99" s="87">
        <f t="shared" si="19"/>
        <v>0</v>
      </c>
    </row>
    <row r="100" spans="1:72" ht="14.15" customHeight="1" x14ac:dyDescent="0.25">
      <c r="A100" s="29" t="s">
        <v>78</v>
      </c>
      <c r="B100" s="30">
        <v>3888</v>
      </c>
      <c r="C100" s="31" t="s">
        <v>79</v>
      </c>
      <c r="D100" s="206">
        <v>0</v>
      </c>
      <c r="E100" s="137"/>
      <c r="F100" s="87">
        <f t="shared" si="19"/>
        <v>0</v>
      </c>
    </row>
    <row r="101" spans="1:72" s="2" customFormat="1" ht="14.15" customHeight="1" x14ac:dyDescent="0.25">
      <c r="A101" s="106" t="s">
        <v>80</v>
      </c>
      <c r="B101" s="107"/>
      <c r="C101" s="108" t="s">
        <v>81</v>
      </c>
      <c r="D101" s="39">
        <f>+D5+D8+D72+D93</f>
        <v>31359700</v>
      </c>
      <c r="E101" s="41">
        <f>+E5+E8+E72+E93</f>
        <v>0</v>
      </c>
      <c r="F101" s="228">
        <f>+F5+F8+F72+F93</f>
        <v>31359700</v>
      </c>
    </row>
    <row r="102" spans="1:72" s="90" customFormat="1" ht="11.25" customHeight="1" x14ac:dyDescent="0.3">
      <c r="A102" s="151"/>
      <c r="B102" s="151"/>
      <c r="C102" s="151"/>
      <c r="D102" s="171"/>
      <c r="E102" s="151"/>
      <c r="F102" s="171">
        <f>D101-F101</f>
        <v>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</row>
    <row r="103" spans="1:72" ht="13.5" hidden="1" customHeight="1" x14ac:dyDescent="0.3">
      <c r="A103" s="151"/>
      <c r="B103" s="151"/>
      <c r="C103" s="151"/>
      <c r="D103" s="151"/>
      <c r="E103" s="151"/>
      <c r="F103" s="151"/>
    </row>
    <row r="104" spans="1:72" ht="13.5" customHeight="1" x14ac:dyDescent="0.25">
      <c r="A104" s="109" t="s">
        <v>82</v>
      </c>
      <c r="B104" s="110"/>
      <c r="C104" s="111" t="s">
        <v>83</v>
      </c>
      <c r="D104" s="55">
        <f>D114+D167+D175+D186+D270+D314+D376+D393+D1020+D1537</f>
        <v>28219200</v>
      </c>
      <c r="E104" s="55">
        <f>E114+E167+E175+E186+E270+E314+E376+E393+E1020+E1537</f>
        <v>-4300</v>
      </c>
      <c r="F104" s="230">
        <f>F114+F167+F175+F186+F270+F314+F376+F393+F1020+F1537</f>
        <v>28214900</v>
      </c>
    </row>
    <row r="105" spans="1:72" ht="12.5" x14ac:dyDescent="0.25">
      <c r="A105" s="47"/>
      <c r="B105" s="47"/>
      <c r="C105" s="47" t="s">
        <v>799</v>
      </c>
      <c r="D105" s="47">
        <f t="shared" ref="D105:E105" si="20">D107+D108+D106+D109</f>
        <v>28219200</v>
      </c>
      <c r="E105" s="47">
        <f t="shared" si="20"/>
        <v>-4300</v>
      </c>
      <c r="F105" s="47">
        <f>F107+F108+F106+F109</f>
        <v>28214900</v>
      </c>
    </row>
    <row r="106" spans="1:72" ht="14.15" customHeight="1" x14ac:dyDescent="0.25">
      <c r="A106" s="127"/>
      <c r="B106" s="127">
        <v>45</v>
      </c>
      <c r="C106" s="127" t="s">
        <v>800</v>
      </c>
      <c r="D106" s="127">
        <f>D116+D177+D188+D272+D316+D378+D395+D1022+D1539</f>
        <v>2040260</v>
      </c>
      <c r="E106" s="127">
        <f>E116+E177+E188+E272+E316+E378+E395+E1022+E1539</f>
        <v>1800</v>
      </c>
      <c r="F106" s="127">
        <f>F116+F177+F188+F272+F316+F378+F395+F1022+F1539+F132</f>
        <v>2042060</v>
      </c>
    </row>
    <row r="107" spans="1:72" ht="14.15" customHeight="1" x14ac:dyDescent="0.25">
      <c r="A107" s="129"/>
      <c r="B107" s="129">
        <v>50</v>
      </c>
      <c r="C107" s="129" t="s">
        <v>801</v>
      </c>
      <c r="D107" s="129">
        <f>D117+D178+D189+D273+D317+D379+D396+D1023+D1540</f>
        <v>15603250</v>
      </c>
      <c r="E107" s="129">
        <f>E117+E178+E189+E273+E317+E379+E396+E1023+E1540</f>
        <v>45800</v>
      </c>
      <c r="F107" s="129">
        <f>F117+F178+F189+F273+F317+F379+F396+F1023+F1540</f>
        <v>15649050</v>
      </c>
    </row>
    <row r="108" spans="1:72" ht="14.15" customHeight="1" x14ac:dyDescent="0.25">
      <c r="A108" s="123"/>
      <c r="B108" s="123">
        <v>55</v>
      </c>
      <c r="C108" s="123" t="s">
        <v>802</v>
      </c>
      <c r="D108" s="123">
        <f>D118+D174+D179+D190+D274+D318+D380+D397+D1024+D1541</f>
        <v>10422645</v>
      </c>
      <c r="E108" s="123">
        <f>E118+E174+E179+E190+E274+E318+E380+E397+E1024+E1541</f>
        <v>-51900</v>
      </c>
      <c r="F108" s="123">
        <f>F118+F174+F179+F190+F274+F318+F380+F397+F1024+F1541</f>
        <v>10370745</v>
      </c>
    </row>
    <row r="109" spans="1:72" ht="14.15" customHeight="1" x14ac:dyDescent="0.25">
      <c r="A109" s="126"/>
      <c r="B109" s="126">
        <v>60</v>
      </c>
      <c r="C109" s="126" t="s">
        <v>803</v>
      </c>
      <c r="D109" s="126">
        <f>D119+D180+D191+D275+D319+D1025+D1542+D398</f>
        <v>153045</v>
      </c>
      <c r="E109" s="126">
        <f t="shared" ref="E109:F109" si="21">E119+E180+E191+E275+E319+E1025+E1542+E398</f>
        <v>0</v>
      </c>
      <c r="F109" s="126">
        <f t="shared" si="21"/>
        <v>153045</v>
      </c>
    </row>
    <row r="110" spans="1:72" ht="14.15" customHeight="1" x14ac:dyDescent="0.25">
      <c r="A110" s="188"/>
      <c r="B110" s="188"/>
      <c r="C110" s="188"/>
      <c r="D110" s="188"/>
      <c r="E110" s="188"/>
      <c r="F110" s="188"/>
    </row>
    <row r="111" spans="1:72" ht="14.15" customHeight="1" x14ac:dyDescent="0.25">
      <c r="A111" s="109"/>
      <c r="B111" s="110"/>
      <c r="C111" s="111" t="s">
        <v>472</v>
      </c>
      <c r="D111" s="192">
        <f>D101-D105</f>
        <v>3140500</v>
      </c>
      <c r="E111" s="28">
        <f>E101-E105</f>
        <v>4300</v>
      </c>
      <c r="F111" s="28">
        <f>F101-F105</f>
        <v>3144800</v>
      </c>
    </row>
    <row r="112" spans="1:72" ht="14.15" customHeight="1" x14ac:dyDescent="0.3">
      <c r="A112" s="21" t="s">
        <v>2</v>
      </c>
      <c r="B112" s="22" t="s">
        <v>644</v>
      </c>
      <c r="C112" s="171"/>
      <c r="D112" s="251"/>
      <c r="E112" s="171"/>
      <c r="F112" s="251"/>
    </row>
    <row r="113" spans="1:6" ht="14.15" customHeight="1" x14ac:dyDescent="0.3">
      <c r="A113" s="29" t="s">
        <v>3</v>
      </c>
      <c r="B113" s="30" t="s">
        <v>645</v>
      </c>
      <c r="C113" s="171"/>
      <c r="D113" s="171"/>
      <c r="E113" s="171"/>
      <c r="F113" s="171"/>
    </row>
    <row r="114" spans="1:6" ht="14.15" customHeight="1" x14ac:dyDescent="0.25">
      <c r="A114" s="25" t="s">
        <v>84</v>
      </c>
      <c r="B114" s="26"/>
      <c r="C114" s="27" t="s">
        <v>85</v>
      </c>
      <c r="D114" s="41">
        <f t="shared" ref="D114" si="22">+D120+D131+D160+D162+D165</f>
        <v>1327100</v>
      </c>
      <c r="E114" s="41">
        <f>+E120+E131+E160+E162+E165</f>
        <v>0</v>
      </c>
      <c r="F114" s="41">
        <f>+F120+F131+F160+F162+F165</f>
        <v>1327100</v>
      </c>
    </row>
    <row r="115" spans="1:6" ht="12.5" x14ac:dyDescent="0.25">
      <c r="A115" s="47"/>
      <c r="B115" s="47"/>
      <c r="C115" s="47" t="s">
        <v>646</v>
      </c>
      <c r="D115" s="47">
        <f t="shared" ref="D115" si="23">D117+D118+D116+D119</f>
        <v>1327100</v>
      </c>
      <c r="E115" s="47">
        <f>E117+E118+E116+E119</f>
        <v>0</v>
      </c>
      <c r="F115" s="47">
        <f t="shared" ref="F115" si="24">F117+F118+F116+F119</f>
        <v>1327100</v>
      </c>
    </row>
    <row r="116" spans="1:6" ht="14.15" customHeight="1" x14ac:dyDescent="0.25">
      <c r="A116" s="127"/>
      <c r="B116" s="127">
        <v>45</v>
      </c>
      <c r="C116" s="127" t="s">
        <v>649</v>
      </c>
      <c r="D116" s="127">
        <f t="shared" ref="D116" si="25">D166+D132</f>
        <v>98300</v>
      </c>
      <c r="E116" s="127">
        <f>E161+E166</f>
        <v>0</v>
      </c>
      <c r="F116" s="127">
        <f>F166+F132</f>
        <v>98300</v>
      </c>
    </row>
    <row r="117" spans="1:6" ht="14.15" customHeight="1" x14ac:dyDescent="0.25">
      <c r="A117" s="129"/>
      <c r="B117" s="129">
        <v>50</v>
      </c>
      <c r="C117" s="129" t="s">
        <v>647</v>
      </c>
      <c r="D117" s="129">
        <f t="shared" ref="D117:F117" si="26">D121+D133+D163</f>
        <v>794000</v>
      </c>
      <c r="E117" s="129">
        <f t="shared" si="26"/>
        <v>0</v>
      </c>
      <c r="F117" s="129">
        <f t="shared" si="26"/>
        <v>794000</v>
      </c>
    </row>
    <row r="118" spans="1:6" ht="14.15" customHeight="1" x14ac:dyDescent="0.25">
      <c r="A118" s="123"/>
      <c r="B118" s="123">
        <v>55</v>
      </c>
      <c r="C118" s="123" t="s">
        <v>648</v>
      </c>
      <c r="D118" s="123">
        <f t="shared" ref="D118:F118" si="27">D122+D134+D164</f>
        <v>281800</v>
      </c>
      <c r="E118" s="123">
        <f t="shared" si="27"/>
        <v>0</v>
      </c>
      <c r="F118" s="123">
        <f t="shared" si="27"/>
        <v>281800</v>
      </c>
    </row>
    <row r="119" spans="1:6" ht="14.15" customHeight="1" x14ac:dyDescent="0.25">
      <c r="A119" s="126"/>
      <c r="B119" s="126">
        <v>60</v>
      </c>
      <c r="C119" s="126" t="s">
        <v>650</v>
      </c>
      <c r="D119" s="126">
        <f>+D159+D161</f>
        <v>153000</v>
      </c>
      <c r="E119" s="126">
        <f>+E159</f>
        <v>0</v>
      </c>
      <c r="F119" s="126">
        <f>+F159+F161</f>
        <v>153000</v>
      </c>
    </row>
    <row r="120" spans="1:6" ht="14.15" customHeight="1" x14ac:dyDescent="0.25">
      <c r="A120" s="42" t="s">
        <v>86</v>
      </c>
      <c r="B120" s="43"/>
      <c r="C120" s="44" t="s">
        <v>87</v>
      </c>
      <c r="D120" s="47">
        <f t="shared" ref="D120:F120" si="28">+D121+D122</f>
        <v>138500</v>
      </c>
      <c r="E120" s="47">
        <f t="shared" si="28"/>
        <v>0</v>
      </c>
      <c r="F120" s="47">
        <f t="shared" si="28"/>
        <v>138500</v>
      </c>
    </row>
    <row r="121" spans="1:6" ht="14.15" customHeight="1" x14ac:dyDescent="0.25">
      <c r="A121" s="34"/>
      <c r="B121" s="35" t="s">
        <v>88</v>
      </c>
      <c r="C121" s="36" t="s">
        <v>89</v>
      </c>
      <c r="D121" s="129">
        <v>122000</v>
      </c>
      <c r="E121" s="129"/>
      <c r="F121" s="129">
        <f>+D121+E121</f>
        <v>122000</v>
      </c>
    </row>
    <row r="122" spans="1:6" ht="14.15" customHeight="1" x14ac:dyDescent="0.25">
      <c r="A122" s="34"/>
      <c r="B122" s="35" t="s">
        <v>90</v>
      </c>
      <c r="C122" s="36" t="s">
        <v>91</v>
      </c>
      <c r="D122" s="123">
        <f t="shared" ref="D122" si="29">+D123+D124+D125+D126+D128+D130+D129</f>
        <v>16500</v>
      </c>
      <c r="E122" s="123">
        <f t="shared" ref="E122:F122" si="30">+E123+E124+E125+E126+E128+E130</f>
        <v>0</v>
      </c>
      <c r="F122" s="123">
        <f t="shared" si="30"/>
        <v>16500</v>
      </c>
    </row>
    <row r="123" spans="1:6" ht="14.15" customHeight="1" x14ac:dyDescent="0.25">
      <c r="A123" s="34"/>
      <c r="B123" s="30" t="s">
        <v>92</v>
      </c>
      <c r="C123" s="31" t="s">
        <v>93</v>
      </c>
      <c r="D123" s="196">
        <v>4000</v>
      </c>
      <c r="E123" s="14"/>
      <c r="F123" s="14">
        <f t="shared" ref="F123:F125" si="31">+E123+D123</f>
        <v>4000</v>
      </c>
    </row>
    <row r="124" spans="1:6" ht="14.15" customHeight="1" x14ac:dyDescent="0.25">
      <c r="A124" s="34"/>
      <c r="B124" s="30">
        <v>5503</v>
      </c>
      <c r="C124" s="31" t="s">
        <v>94</v>
      </c>
      <c r="D124" s="196"/>
      <c r="E124" s="222"/>
      <c r="F124" s="14">
        <f t="shared" si="31"/>
        <v>0</v>
      </c>
    </row>
    <row r="125" spans="1:6" ht="14.15" customHeight="1" x14ac:dyDescent="0.25">
      <c r="A125" s="34"/>
      <c r="B125" s="30" t="s">
        <v>95</v>
      </c>
      <c r="C125" s="31" t="s">
        <v>96</v>
      </c>
      <c r="D125" s="196">
        <v>5000</v>
      </c>
      <c r="E125" s="14"/>
      <c r="F125" s="14">
        <f t="shared" si="31"/>
        <v>5000</v>
      </c>
    </row>
    <row r="126" spans="1:6" s="8" customFormat="1" ht="14.15" customHeight="1" x14ac:dyDescent="0.25">
      <c r="A126" s="34"/>
      <c r="B126" s="30">
        <v>5511</v>
      </c>
      <c r="C126" s="31" t="s">
        <v>97</v>
      </c>
      <c r="D126" s="196">
        <f>D127</f>
        <v>3500</v>
      </c>
      <c r="E126" s="196">
        <f t="shared" ref="E126:F126" si="32">E127</f>
        <v>0</v>
      </c>
      <c r="F126" s="196">
        <f t="shared" si="32"/>
        <v>3500</v>
      </c>
    </row>
    <row r="127" spans="1:6" ht="14.15" customHeight="1" x14ac:dyDescent="0.25">
      <c r="A127" s="34"/>
      <c r="B127" s="30"/>
      <c r="C127" s="156" t="s">
        <v>98</v>
      </c>
      <c r="D127" s="197">
        <v>3500</v>
      </c>
      <c r="E127" s="14"/>
      <c r="F127" s="158">
        <f t="shared" ref="F127:F130" si="33">+E127+D127</f>
        <v>3500</v>
      </c>
    </row>
    <row r="128" spans="1:6" ht="14.15" customHeight="1" x14ac:dyDescent="0.25">
      <c r="A128" s="34"/>
      <c r="B128" s="30">
        <v>5514</v>
      </c>
      <c r="C128" s="31" t="s">
        <v>99</v>
      </c>
      <c r="D128" s="196">
        <v>3000</v>
      </c>
      <c r="E128" s="14"/>
      <c r="F128" s="14">
        <f t="shared" si="33"/>
        <v>3000</v>
      </c>
    </row>
    <row r="129" spans="1:6" ht="14.15" customHeight="1" x14ac:dyDescent="0.25">
      <c r="A129" s="34"/>
      <c r="B129" s="30">
        <v>5515</v>
      </c>
      <c r="C129" s="31" t="s">
        <v>970</v>
      </c>
      <c r="D129" s="196"/>
      <c r="E129" s="14"/>
      <c r="F129" s="14">
        <f t="shared" si="33"/>
        <v>0</v>
      </c>
    </row>
    <row r="130" spans="1:6" ht="14.15" customHeight="1" x14ac:dyDescent="0.25">
      <c r="A130" s="34"/>
      <c r="B130" s="30">
        <v>5540</v>
      </c>
      <c r="C130" s="31" t="s">
        <v>525</v>
      </c>
      <c r="D130" s="196">
        <v>1000</v>
      </c>
      <c r="E130" s="14"/>
      <c r="F130" s="14">
        <f t="shared" si="33"/>
        <v>1000</v>
      </c>
    </row>
    <row r="131" spans="1:6" ht="14.15" customHeight="1" x14ac:dyDescent="0.25">
      <c r="A131" s="42" t="s">
        <v>100</v>
      </c>
      <c r="B131" s="43"/>
      <c r="C131" s="44" t="s">
        <v>101</v>
      </c>
      <c r="D131" s="47">
        <f t="shared" ref="D131:E131" si="34">+D133+D134+D159</f>
        <v>918300</v>
      </c>
      <c r="E131" s="47">
        <f t="shared" si="34"/>
        <v>0</v>
      </c>
      <c r="F131" s="46">
        <f>+F133+F134+F159+F132</f>
        <v>918300</v>
      </c>
    </row>
    <row r="132" spans="1:6" ht="14.15" customHeight="1" x14ac:dyDescent="0.25">
      <c r="A132" s="42"/>
      <c r="B132" s="30">
        <v>4</v>
      </c>
      <c r="C132" s="31" t="s">
        <v>159</v>
      </c>
      <c r="D132" s="126">
        <v>0</v>
      </c>
      <c r="E132" s="126"/>
      <c r="F132" s="126"/>
    </row>
    <row r="133" spans="1:6" ht="14.15" customHeight="1" x14ac:dyDescent="0.25">
      <c r="A133" s="34"/>
      <c r="B133" s="35" t="s">
        <v>88</v>
      </c>
      <c r="C133" s="36" t="s">
        <v>89</v>
      </c>
      <c r="D133" s="129">
        <v>650000</v>
      </c>
      <c r="E133" s="129"/>
      <c r="F133" s="129">
        <f>+D133+E133</f>
        <v>650000</v>
      </c>
    </row>
    <row r="134" spans="1:6" ht="14.15" customHeight="1" x14ac:dyDescent="0.25">
      <c r="A134" s="34"/>
      <c r="B134" s="35" t="s">
        <v>90</v>
      </c>
      <c r="C134" s="36" t="s">
        <v>91</v>
      </c>
      <c r="D134" s="123">
        <f>+D135+D137+D138+D139+D151+D152+D153+D154+D156+D157+D158+D136+D155+D150</f>
        <v>265300</v>
      </c>
      <c r="E134" s="123">
        <f t="shared" ref="E134:F134" si="35">+E135+E137+E138+E139+E151+E152+E153+E154+E156+E157+E158+E136+E155+E150</f>
        <v>0</v>
      </c>
      <c r="F134" s="123">
        <f t="shared" si="35"/>
        <v>265300</v>
      </c>
    </row>
    <row r="135" spans="1:6" ht="12.65" customHeight="1" x14ac:dyDescent="0.25">
      <c r="A135" s="29"/>
      <c r="B135" s="30" t="s">
        <v>92</v>
      </c>
      <c r="C135" s="31" t="s">
        <v>102</v>
      </c>
      <c r="D135" s="196">
        <v>70000</v>
      </c>
      <c r="E135" s="14"/>
      <c r="F135" s="14">
        <f>+D135+E135</f>
        <v>70000</v>
      </c>
    </row>
    <row r="136" spans="1:6" ht="0.65" hidden="1" customHeight="1" x14ac:dyDescent="0.25">
      <c r="A136" s="29"/>
      <c r="B136" s="30">
        <v>5502</v>
      </c>
      <c r="C136" s="31" t="s">
        <v>103</v>
      </c>
      <c r="D136" s="196"/>
      <c r="E136" s="14"/>
      <c r="F136" s="14">
        <f t="shared" ref="F136:F138" si="36">+D136+E136</f>
        <v>0</v>
      </c>
    </row>
    <row r="137" spans="1:6" ht="14.15" customHeight="1" x14ac:dyDescent="0.25">
      <c r="A137" s="29"/>
      <c r="B137" s="30" t="s">
        <v>104</v>
      </c>
      <c r="C137" s="31" t="s">
        <v>94</v>
      </c>
      <c r="D137" s="196"/>
      <c r="E137" s="14"/>
      <c r="F137" s="14">
        <f t="shared" si="36"/>
        <v>0</v>
      </c>
    </row>
    <row r="138" spans="1:6" ht="14.15" customHeight="1" x14ac:dyDescent="0.25">
      <c r="A138" s="29"/>
      <c r="B138" s="30" t="s">
        <v>95</v>
      </c>
      <c r="C138" s="31" t="s">
        <v>105</v>
      </c>
      <c r="D138" s="196">
        <v>9000</v>
      </c>
      <c r="E138" s="222"/>
      <c r="F138" s="14">
        <f t="shared" si="36"/>
        <v>9000</v>
      </c>
    </row>
    <row r="139" spans="1:6" ht="14.15" customHeight="1" x14ac:dyDescent="0.25">
      <c r="A139" s="29"/>
      <c r="B139" s="30" t="s">
        <v>106</v>
      </c>
      <c r="C139" s="31" t="s">
        <v>97</v>
      </c>
      <c r="D139" s="14">
        <f t="shared" ref="D139" si="37">SUM(D140:D149)</f>
        <v>52000</v>
      </c>
      <c r="E139" s="210"/>
      <c r="F139" s="14">
        <f t="shared" ref="F139" si="38">SUM(F140:F149)</f>
        <v>52000</v>
      </c>
    </row>
    <row r="140" spans="1:6" s="8" customFormat="1" ht="14.15" customHeight="1" x14ac:dyDescent="0.2">
      <c r="A140" s="154"/>
      <c r="B140" s="232" t="s">
        <v>874</v>
      </c>
      <c r="C140" s="156" t="s">
        <v>107</v>
      </c>
      <c r="D140" s="197">
        <v>12000</v>
      </c>
      <c r="E140" s="210"/>
      <c r="F140" s="158">
        <f t="shared" ref="F140:F149" si="39">+E140+D140</f>
        <v>12000</v>
      </c>
    </row>
    <row r="141" spans="1:6" s="8" customFormat="1" ht="14.15" customHeight="1" x14ac:dyDescent="0.2">
      <c r="A141" s="154"/>
      <c r="B141" s="232" t="s">
        <v>732</v>
      </c>
      <c r="C141" s="156" t="s">
        <v>108</v>
      </c>
      <c r="D141" s="197">
        <v>18000</v>
      </c>
      <c r="E141" s="210"/>
      <c r="F141" s="158">
        <f t="shared" si="39"/>
        <v>18000</v>
      </c>
    </row>
    <row r="142" spans="1:6" s="8" customFormat="1" ht="14.15" customHeight="1" x14ac:dyDescent="0.2">
      <c r="A142" s="154"/>
      <c r="B142" s="232" t="s">
        <v>138</v>
      </c>
      <c r="C142" s="156" t="s">
        <v>109</v>
      </c>
      <c r="D142" s="197">
        <v>700</v>
      </c>
      <c r="E142" s="158"/>
      <c r="F142" s="158">
        <f t="shared" si="39"/>
        <v>700</v>
      </c>
    </row>
    <row r="143" spans="1:6" s="8" customFormat="1" ht="14.15" customHeight="1" x14ac:dyDescent="0.2">
      <c r="A143" s="154"/>
      <c r="B143" s="232" t="s">
        <v>875</v>
      </c>
      <c r="C143" s="156" t="s">
        <v>110</v>
      </c>
      <c r="D143" s="197">
        <v>5800</v>
      </c>
      <c r="E143" s="158"/>
      <c r="F143" s="158">
        <f t="shared" si="39"/>
        <v>5800</v>
      </c>
    </row>
    <row r="144" spans="1:6" s="8" customFormat="1" ht="14.15" customHeight="1" x14ac:dyDescent="0.2">
      <c r="A144" s="154"/>
      <c r="B144" s="232" t="s">
        <v>476</v>
      </c>
      <c r="C144" s="156" t="s">
        <v>111</v>
      </c>
      <c r="D144" s="197">
        <v>3900</v>
      </c>
      <c r="E144" s="158"/>
      <c r="F144" s="158">
        <f t="shared" si="39"/>
        <v>3900</v>
      </c>
    </row>
    <row r="145" spans="1:6" s="8" customFormat="1" ht="14.15" customHeight="1" x14ac:dyDescent="0.2">
      <c r="A145" s="154"/>
      <c r="B145" s="232" t="s">
        <v>479</v>
      </c>
      <c r="C145" s="156" t="s">
        <v>112</v>
      </c>
      <c r="D145" s="197">
        <v>2500</v>
      </c>
      <c r="E145" s="158"/>
      <c r="F145" s="158">
        <f t="shared" si="39"/>
        <v>2500</v>
      </c>
    </row>
    <row r="146" spans="1:6" s="8" customFormat="1" ht="14.15" customHeight="1" x14ac:dyDescent="0.2">
      <c r="A146" s="154"/>
      <c r="B146" s="232" t="s">
        <v>477</v>
      </c>
      <c r="C146" s="156" t="s">
        <v>113</v>
      </c>
      <c r="D146" s="197">
        <v>2000</v>
      </c>
      <c r="E146" s="158"/>
      <c r="F146" s="158">
        <f t="shared" si="39"/>
        <v>2000</v>
      </c>
    </row>
    <row r="147" spans="1:6" s="8" customFormat="1" ht="14.15" customHeight="1" x14ac:dyDescent="0.2">
      <c r="A147" s="154"/>
      <c r="B147" s="232" t="s">
        <v>876</v>
      </c>
      <c r="C147" s="156" t="s">
        <v>114</v>
      </c>
      <c r="D147" s="197">
        <v>1100</v>
      </c>
      <c r="E147" s="158"/>
      <c r="F147" s="158">
        <f t="shared" si="39"/>
        <v>1100</v>
      </c>
    </row>
    <row r="148" spans="1:6" s="8" customFormat="1" ht="14.15" customHeight="1" x14ac:dyDescent="0.2">
      <c r="A148" s="154"/>
      <c r="B148" s="232" t="s">
        <v>481</v>
      </c>
      <c r="C148" s="156" t="s">
        <v>273</v>
      </c>
      <c r="D148" s="197">
        <v>500</v>
      </c>
      <c r="E148" s="158"/>
      <c r="F148" s="158">
        <f t="shared" si="39"/>
        <v>500</v>
      </c>
    </row>
    <row r="149" spans="1:6" s="8" customFormat="1" ht="14.15" customHeight="1" x14ac:dyDescent="0.25">
      <c r="A149" s="154"/>
      <c r="B149" s="232" t="s">
        <v>478</v>
      </c>
      <c r="C149" s="156" t="s">
        <v>877</v>
      </c>
      <c r="D149" s="197">
        <v>5500</v>
      </c>
      <c r="E149" s="14"/>
      <c r="F149" s="158">
        <f t="shared" si="39"/>
        <v>5500</v>
      </c>
    </row>
    <row r="150" spans="1:6" ht="14.15" customHeight="1" x14ac:dyDescent="0.25">
      <c r="A150" s="29"/>
      <c r="B150" s="30">
        <v>5512</v>
      </c>
      <c r="C150" s="31" t="s">
        <v>153</v>
      </c>
      <c r="D150" s="196">
        <v>0</v>
      </c>
      <c r="E150" s="14"/>
      <c r="F150" s="14">
        <f t="shared" ref="F150:F158" si="40">+D150+E150</f>
        <v>0</v>
      </c>
    </row>
    <row r="151" spans="1:6" ht="14.15" customHeight="1" x14ac:dyDescent="0.25">
      <c r="A151" s="29"/>
      <c r="B151" s="30" t="s">
        <v>116</v>
      </c>
      <c r="C151" s="31" t="s">
        <v>117</v>
      </c>
      <c r="D151" s="196">
        <v>20000</v>
      </c>
      <c r="E151" s="14"/>
      <c r="F151" s="14">
        <f t="shared" si="40"/>
        <v>20000</v>
      </c>
    </row>
    <row r="152" spans="1:6" ht="14.15" customHeight="1" x14ac:dyDescent="0.25">
      <c r="A152" s="29"/>
      <c r="B152" s="30" t="s">
        <v>118</v>
      </c>
      <c r="C152" s="31" t="s">
        <v>99</v>
      </c>
      <c r="D152" s="196">
        <v>90000</v>
      </c>
      <c r="E152" s="14"/>
      <c r="F152" s="14">
        <f t="shared" si="40"/>
        <v>90000</v>
      </c>
    </row>
    <row r="153" spans="1:6" ht="14.15" customHeight="1" x14ac:dyDescent="0.25">
      <c r="A153" s="29"/>
      <c r="B153" s="30" t="s">
        <v>119</v>
      </c>
      <c r="C153" s="31" t="s">
        <v>120</v>
      </c>
      <c r="D153" s="196">
        <v>15000</v>
      </c>
      <c r="E153" s="14"/>
      <c r="F153" s="14">
        <f t="shared" si="40"/>
        <v>15000</v>
      </c>
    </row>
    <row r="154" spans="1:6" ht="14.15" customHeight="1" x14ac:dyDescent="0.25">
      <c r="A154" s="29"/>
      <c r="B154" s="30" t="s">
        <v>121</v>
      </c>
      <c r="C154" s="31" t="s">
        <v>122</v>
      </c>
      <c r="D154" s="196">
        <f>1500+3300</f>
        <v>4800</v>
      </c>
      <c r="E154" s="14"/>
      <c r="F154" s="14">
        <f t="shared" si="40"/>
        <v>4800</v>
      </c>
    </row>
    <row r="155" spans="1:6" ht="14.15" customHeight="1" x14ac:dyDescent="0.25">
      <c r="A155" s="29"/>
      <c r="B155" s="30">
        <v>5521</v>
      </c>
      <c r="C155" s="31" t="s">
        <v>555</v>
      </c>
      <c r="D155" s="196"/>
      <c r="E155" s="14"/>
      <c r="F155" s="14">
        <f t="shared" si="40"/>
        <v>0</v>
      </c>
    </row>
    <row r="156" spans="1:6" ht="14.15" customHeight="1" x14ac:dyDescent="0.25">
      <c r="A156" s="29"/>
      <c r="B156" s="30" t="s">
        <v>123</v>
      </c>
      <c r="C156" s="31" t="s">
        <v>124</v>
      </c>
      <c r="D156" s="196">
        <v>2000</v>
      </c>
      <c r="E156" s="14"/>
      <c r="F156" s="14">
        <f t="shared" si="40"/>
        <v>2000</v>
      </c>
    </row>
    <row r="157" spans="1:6" ht="14.15" customHeight="1" x14ac:dyDescent="0.25">
      <c r="A157" s="29"/>
      <c r="B157" s="30" t="s">
        <v>125</v>
      </c>
      <c r="C157" s="31" t="s">
        <v>126</v>
      </c>
      <c r="D157" s="196">
        <v>1500</v>
      </c>
      <c r="E157" s="14"/>
      <c r="F157" s="14">
        <f t="shared" si="40"/>
        <v>1500</v>
      </c>
    </row>
    <row r="158" spans="1:6" ht="14.15" customHeight="1" x14ac:dyDescent="0.25">
      <c r="A158" s="29"/>
      <c r="B158" s="30">
        <v>5540</v>
      </c>
      <c r="C158" s="31" t="s">
        <v>190</v>
      </c>
      <c r="D158" s="196">
        <v>1000</v>
      </c>
      <c r="E158" s="14"/>
      <c r="F158" s="14">
        <f t="shared" si="40"/>
        <v>1000</v>
      </c>
    </row>
    <row r="159" spans="1:6" ht="14.15" customHeight="1" x14ac:dyDescent="0.25">
      <c r="A159" s="34"/>
      <c r="B159" s="35">
        <v>60</v>
      </c>
      <c r="C159" s="36" t="s">
        <v>524</v>
      </c>
      <c r="D159" s="126">
        <v>3000</v>
      </c>
      <c r="E159" s="126"/>
      <c r="F159" s="126">
        <f t="shared" ref="F159" si="41">+E159+D159</f>
        <v>3000</v>
      </c>
    </row>
    <row r="160" spans="1:6" ht="14.15" customHeight="1" x14ac:dyDescent="0.25">
      <c r="A160" s="42" t="s">
        <v>128</v>
      </c>
      <c r="B160" s="43"/>
      <c r="C160" s="44" t="s">
        <v>129</v>
      </c>
      <c r="D160" s="47">
        <f t="shared" ref="D160:F160" si="42">+D161</f>
        <v>150000</v>
      </c>
      <c r="E160" s="47">
        <f t="shared" si="42"/>
        <v>0</v>
      </c>
      <c r="F160" s="47">
        <f t="shared" si="42"/>
        <v>150000</v>
      </c>
    </row>
    <row r="161" spans="1:6" ht="14.15" customHeight="1" x14ac:dyDescent="0.25">
      <c r="A161" s="29"/>
      <c r="B161" s="30" t="s">
        <v>88</v>
      </c>
      <c r="C161" s="31" t="s">
        <v>130</v>
      </c>
      <c r="D161" s="126">
        <f>20000+130000</f>
        <v>150000</v>
      </c>
      <c r="E161" s="126"/>
      <c r="F161" s="126">
        <f t="shared" ref="F161" si="43">+E161+D161</f>
        <v>150000</v>
      </c>
    </row>
    <row r="162" spans="1:6" ht="14.15" customHeight="1" x14ac:dyDescent="0.25">
      <c r="A162" s="42" t="s">
        <v>131</v>
      </c>
      <c r="B162" s="48">
        <v>1330</v>
      </c>
      <c r="C162" s="44" t="s">
        <v>132</v>
      </c>
      <c r="D162" s="47">
        <f t="shared" ref="D162:F162" si="44">+D163+D164</f>
        <v>22000</v>
      </c>
      <c r="E162" s="119">
        <f t="shared" si="44"/>
        <v>0</v>
      </c>
      <c r="F162" s="119">
        <f t="shared" si="44"/>
        <v>22000</v>
      </c>
    </row>
    <row r="163" spans="1:6" ht="14.15" customHeight="1" x14ac:dyDescent="0.25">
      <c r="A163" s="34"/>
      <c r="B163" s="30" t="s">
        <v>88</v>
      </c>
      <c r="C163" s="31" t="s">
        <v>133</v>
      </c>
      <c r="D163" s="129">
        <v>22000</v>
      </c>
      <c r="E163" s="129"/>
      <c r="F163" s="129">
        <f t="shared" ref="F163:F164" si="45">+D163+E163</f>
        <v>22000</v>
      </c>
    </row>
    <row r="164" spans="1:6" ht="14.15" customHeight="1" x14ac:dyDescent="0.25">
      <c r="A164" s="29"/>
      <c r="B164" s="30">
        <v>55</v>
      </c>
      <c r="C164" s="31" t="s">
        <v>134</v>
      </c>
      <c r="D164" s="123"/>
      <c r="E164" s="123"/>
      <c r="F164" s="123">
        <f t="shared" si="45"/>
        <v>0</v>
      </c>
    </row>
    <row r="165" spans="1:6" ht="14.15" customHeight="1" x14ac:dyDescent="0.25">
      <c r="A165" s="49" t="s">
        <v>135</v>
      </c>
      <c r="B165" s="43"/>
      <c r="C165" s="44" t="s">
        <v>136</v>
      </c>
      <c r="D165" s="47">
        <f t="shared" ref="D165:F165" si="46">+D166</f>
        <v>98300</v>
      </c>
      <c r="E165" s="47">
        <f t="shared" si="46"/>
        <v>0</v>
      </c>
      <c r="F165" s="47">
        <f t="shared" si="46"/>
        <v>98300</v>
      </c>
    </row>
    <row r="166" spans="1:6" ht="14.15" customHeight="1" x14ac:dyDescent="0.25">
      <c r="A166" s="29"/>
      <c r="B166" s="30">
        <v>452</v>
      </c>
      <c r="C166" s="31" t="s">
        <v>137</v>
      </c>
      <c r="D166" s="126">
        <f>15220+83080</f>
        <v>98300</v>
      </c>
      <c r="E166" s="126"/>
      <c r="F166" s="126">
        <f t="shared" ref="F166" si="47">+E166+D166</f>
        <v>98300</v>
      </c>
    </row>
    <row r="167" spans="1:6" ht="13.5" customHeight="1" x14ac:dyDescent="0.25">
      <c r="A167" s="25" t="s">
        <v>138</v>
      </c>
      <c r="B167" s="50"/>
      <c r="C167" s="27" t="s">
        <v>139</v>
      </c>
      <c r="D167" s="33">
        <f t="shared" ref="D167" si="48">+D173</f>
        <v>0</v>
      </c>
      <c r="E167" s="33">
        <f>+E173</f>
        <v>0</v>
      </c>
      <c r="F167" s="28">
        <f>+F173</f>
        <v>0</v>
      </c>
    </row>
    <row r="168" spans="1:6" ht="13.5" hidden="1" customHeight="1" x14ac:dyDescent="0.25">
      <c r="A168" s="47"/>
      <c r="B168" s="47"/>
      <c r="C168" s="47" t="s">
        <v>651</v>
      </c>
      <c r="D168" s="195">
        <f t="shared" ref="D168:F168" si="49">D170+D171+D169+D172</f>
        <v>0</v>
      </c>
      <c r="E168" s="47">
        <f t="shared" si="49"/>
        <v>-1</v>
      </c>
      <c r="F168" s="47">
        <f t="shared" si="49"/>
        <v>0</v>
      </c>
    </row>
    <row r="169" spans="1:6" ht="0.75" customHeight="1" x14ac:dyDescent="0.25">
      <c r="A169" s="127"/>
      <c r="B169" s="127">
        <v>45</v>
      </c>
      <c r="C169" s="127" t="s">
        <v>652</v>
      </c>
      <c r="D169" s="195">
        <v>0</v>
      </c>
      <c r="E169" s="127">
        <v>0</v>
      </c>
      <c r="F169" s="127">
        <v>0</v>
      </c>
    </row>
    <row r="170" spans="1:6" ht="13.5" hidden="1" customHeight="1" x14ac:dyDescent="0.25">
      <c r="A170" s="129"/>
      <c r="B170" s="129">
        <v>50</v>
      </c>
      <c r="C170" s="129" t="s">
        <v>653</v>
      </c>
      <c r="D170" s="196">
        <v>0</v>
      </c>
      <c r="E170" s="129">
        <v>0</v>
      </c>
      <c r="F170" s="129">
        <v>0</v>
      </c>
    </row>
    <row r="171" spans="1:6" ht="13.5" hidden="1" customHeight="1" x14ac:dyDescent="0.25">
      <c r="A171" s="123"/>
      <c r="B171" s="123">
        <v>55</v>
      </c>
      <c r="C171" s="123" t="s">
        <v>660</v>
      </c>
      <c r="D171" s="196">
        <f t="shared" ref="D171:F171" si="50">D174</f>
        <v>0</v>
      </c>
      <c r="E171" s="123">
        <f t="shared" si="50"/>
        <v>0</v>
      </c>
      <c r="F171" s="123">
        <f t="shared" si="50"/>
        <v>0</v>
      </c>
    </row>
    <row r="172" spans="1:6" ht="13.5" hidden="1" customHeight="1" x14ac:dyDescent="0.25">
      <c r="A172" s="126"/>
      <c r="B172" s="126">
        <v>60</v>
      </c>
      <c r="C172" s="126" t="s">
        <v>654</v>
      </c>
      <c r="D172" s="196">
        <v>0</v>
      </c>
      <c r="E172" s="126">
        <v>-1</v>
      </c>
      <c r="F172" s="126">
        <v>0</v>
      </c>
    </row>
    <row r="173" spans="1:6" ht="14.15" customHeight="1" x14ac:dyDescent="0.25">
      <c r="A173" s="42" t="s">
        <v>140</v>
      </c>
      <c r="B173" s="43"/>
      <c r="C173" s="44" t="s">
        <v>141</v>
      </c>
      <c r="D173" s="47">
        <f t="shared" ref="D173:F173" si="51">+D174</f>
        <v>0</v>
      </c>
      <c r="E173" s="119">
        <f t="shared" si="51"/>
        <v>0</v>
      </c>
      <c r="F173" s="101">
        <f t="shared" si="51"/>
        <v>0</v>
      </c>
    </row>
    <row r="174" spans="1:6" ht="14.15" customHeight="1" x14ac:dyDescent="0.25">
      <c r="A174" s="29"/>
      <c r="B174" s="30">
        <v>5515</v>
      </c>
      <c r="C174" s="36" t="s">
        <v>91</v>
      </c>
      <c r="D174" s="123">
        <v>0</v>
      </c>
      <c r="E174" s="123"/>
      <c r="F174" s="123">
        <f t="shared" ref="F174" si="52">+D174+E174</f>
        <v>0</v>
      </c>
    </row>
    <row r="175" spans="1:6" ht="14.15" customHeight="1" x14ac:dyDescent="0.25">
      <c r="A175" s="25" t="s">
        <v>142</v>
      </c>
      <c r="B175" s="26"/>
      <c r="C175" s="27" t="s">
        <v>143</v>
      </c>
      <c r="D175" s="33">
        <f t="shared" ref="D175:F175" si="53">+D181</f>
        <v>5600</v>
      </c>
      <c r="E175" s="33">
        <f t="shared" si="53"/>
        <v>0</v>
      </c>
      <c r="F175" s="33">
        <f t="shared" si="53"/>
        <v>5600</v>
      </c>
    </row>
    <row r="176" spans="1:6" ht="14.15" customHeight="1" x14ac:dyDescent="0.25">
      <c r="A176" s="47"/>
      <c r="B176" s="47"/>
      <c r="C176" s="47" t="s">
        <v>655</v>
      </c>
      <c r="D176" s="47">
        <f t="shared" ref="D176:F176" si="54">D178+D179+D177+D180</f>
        <v>5600</v>
      </c>
      <c r="E176" s="47">
        <f t="shared" si="54"/>
        <v>0</v>
      </c>
      <c r="F176" s="47">
        <f t="shared" si="54"/>
        <v>5600</v>
      </c>
    </row>
    <row r="177" spans="1:6" ht="14.15" customHeight="1" x14ac:dyDescent="0.25">
      <c r="A177" s="127"/>
      <c r="B177" s="127">
        <v>45</v>
      </c>
      <c r="C177" s="127" t="s">
        <v>656</v>
      </c>
      <c r="D177" s="127">
        <f t="shared" ref="D177:F177" si="55">D182</f>
        <v>2500</v>
      </c>
      <c r="E177" s="127">
        <f t="shared" si="55"/>
        <v>0</v>
      </c>
      <c r="F177" s="127">
        <f t="shared" si="55"/>
        <v>2500</v>
      </c>
    </row>
    <row r="178" spans="1:6" ht="14.15" customHeight="1" x14ac:dyDescent="0.25">
      <c r="A178" s="129"/>
      <c r="B178" s="129">
        <v>50</v>
      </c>
      <c r="C178" s="129" t="s">
        <v>657</v>
      </c>
      <c r="D178" s="129">
        <v>0</v>
      </c>
      <c r="E178" s="129"/>
      <c r="F178" s="129">
        <v>0</v>
      </c>
    </row>
    <row r="179" spans="1:6" ht="14.15" customHeight="1" x14ac:dyDescent="0.25">
      <c r="A179" s="123"/>
      <c r="B179" s="123">
        <v>55</v>
      </c>
      <c r="C179" s="123" t="s">
        <v>659</v>
      </c>
      <c r="D179" s="123">
        <f t="shared" ref="D179:F179" si="56">D183</f>
        <v>3100</v>
      </c>
      <c r="E179" s="123">
        <f t="shared" si="56"/>
        <v>0</v>
      </c>
      <c r="F179" s="123">
        <f t="shared" si="56"/>
        <v>3100</v>
      </c>
    </row>
    <row r="180" spans="1:6" ht="14.15" customHeight="1" x14ac:dyDescent="0.25">
      <c r="A180" s="126"/>
      <c r="B180" s="126">
        <v>60</v>
      </c>
      <c r="C180" s="126" t="s">
        <v>658</v>
      </c>
      <c r="D180" s="126">
        <v>0</v>
      </c>
      <c r="E180" s="126">
        <v>0</v>
      </c>
      <c r="F180" s="126">
        <v>0</v>
      </c>
    </row>
    <row r="181" spans="1:6" s="6" customFormat="1" ht="14.15" customHeight="1" x14ac:dyDescent="0.25">
      <c r="A181" s="49" t="s">
        <v>867</v>
      </c>
      <c r="B181" s="43"/>
      <c r="C181" s="44" t="s">
        <v>144</v>
      </c>
      <c r="D181" s="47">
        <f t="shared" ref="D181:F181" si="57">+D183+D182</f>
        <v>5600</v>
      </c>
      <c r="E181" s="47">
        <f t="shared" si="57"/>
        <v>0</v>
      </c>
      <c r="F181" s="47">
        <f t="shared" si="57"/>
        <v>5600</v>
      </c>
    </row>
    <row r="182" spans="1:6" s="6" customFormat="1" ht="14.15" customHeight="1" x14ac:dyDescent="0.25">
      <c r="A182" s="34"/>
      <c r="B182" s="35">
        <v>452</v>
      </c>
      <c r="C182" s="36" t="s">
        <v>556</v>
      </c>
      <c r="D182" s="126">
        <v>2500</v>
      </c>
      <c r="E182" s="126"/>
      <c r="F182" s="126">
        <f>+D182+E182</f>
        <v>2500</v>
      </c>
    </row>
    <row r="183" spans="1:6" ht="14.15" customHeight="1" x14ac:dyDescent="0.25">
      <c r="A183" s="29"/>
      <c r="B183" s="35">
        <v>55</v>
      </c>
      <c r="C183" s="36" t="s">
        <v>91</v>
      </c>
      <c r="D183" s="123">
        <f t="shared" ref="D183:F183" si="58">D184+D185</f>
        <v>3100</v>
      </c>
      <c r="E183" s="123">
        <f t="shared" si="58"/>
        <v>0</v>
      </c>
      <c r="F183" s="123">
        <f t="shared" si="58"/>
        <v>3100</v>
      </c>
    </row>
    <row r="184" spans="1:6" ht="14.15" customHeight="1" x14ac:dyDescent="0.25">
      <c r="A184" s="29"/>
      <c r="B184" s="30" t="s">
        <v>92</v>
      </c>
      <c r="C184" s="31" t="s">
        <v>149</v>
      </c>
      <c r="D184" s="196">
        <v>15</v>
      </c>
      <c r="E184" s="14"/>
      <c r="F184" s="14">
        <f>D184+E184</f>
        <v>15</v>
      </c>
    </row>
    <row r="185" spans="1:6" ht="14.15" customHeight="1" x14ac:dyDescent="0.25">
      <c r="A185" s="29"/>
      <c r="B185" s="30">
        <v>5511</v>
      </c>
      <c r="C185" s="31" t="s">
        <v>97</v>
      </c>
      <c r="D185" s="196">
        <v>3085</v>
      </c>
      <c r="E185" s="14"/>
      <c r="F185" s="14">
        <f>D185+E185</f>
        <v>3085</v>
      </c>
    </row>
    <row r="186" spans="1:6" ht="14.15" customHeight="1" x14ac:dyDescent="0.25">
      <c r="A186" s="25" t="s">
        <v>145</v>
      </c>
      <c r="B186" s="26">
        <v>4</v>
      </c>
      <c r="C186" s="27" t="s">
        <v>146</v>
      </c>
      <c r="D186" s="39">
        <f>+D192+D201+D208+D212+D221+D234+D243+D229</f>
        <v>2350000</v>
      </c>
      <c r="E186" s="39">
        <f t="shared" ref="E186:F186" si="59">+E192+E201+E208+E212+E221+E234+E243+E229</f>
        <v>0</v>
      </c>
      <c r="F186" s="39">
        <f t="shared" si="59"/>
        <v>2350000</v>
      </c>
    </row>
    <row r="187" spans="1:6" ht="14.15" customHeight="1" x14ac:dyDescent="0.25">
      <c r="A187" s="47"/>
      <c r="B187" s="47"/>
      <c r="C187" s="47" t="s">
        <v>661</v>
      </c>
      <c r="D187" s="46">
        <f>D189+D190+D188+D191</f>
        <v>2350000</v>
      </c>
      <c r="E187" s="46">
        <f t="shared" ref="E187:F187" si="60">E189+E190+E188+E191</f>
        <v>0</v>
      </c>
      <c r="F187" s="46">
        <f t="shared" si="60"/>
        <v>2350000</v>
      </c>
    </row>
    <row r="188" spans="1:6" ht="14.15" customHeight="1" x14ac:dyDescent="0.25">
      <c r="A188" s="127"/>
      <c r="B188" s="127">
        <v>45</v>
      </c>
      <c r="C188" s="127" t="s">
        <v>662</v>
      </c>
      <c r="D188" s="127">
        <f t="shared" ref="D188:F188" si="61">D222+D235</f>
        <v>2100</v>
      </c>
      <c r="E188" s="127">
        <f t="shared" si="61"/>
        <v>0</v>
      </c>
      <c r="F188" s="127">
        <f t="shared" si="61"/>
        <v>2100</v>
      </c>
    </row>
    <row r="189" spans="1:6" ht="14.15" customHeight="1" x14ac:dyDescent="0.25">
      <c r="A189" s="129"/>
      <c r="B189" s="129">
        <v>50</v>
      </c>
      <c r="C189" s="129" t="s">
        <v>663</v>
      </c>
      <c r="D189" s="169">
        <f>D193+D213+D244</f>
        <v>724700</v>
      </c>
      <c r="E189" s="169">
        <f t="shared" ref="E189:F189" si="62">E193+E213+E244</f>
        <v>0</v>
      </c>
      <c r="F189" s="169">
        <f t="shared" si="62"/>
        <v>724700</v>
      </c>
    </row>
    <row r="190" spans="1:6" ht="14.15" customHeight="1" x14ac:dyDescent="0.25">
      <c r="A190" s="123"/>
      <c r="B190" s="123">
        <v>55</v>
      </c>
      <c r="C190" s="123" t="s">
        <v>664</v>
      </c>
      <c r="D190" s="123">
        <f>D194+D202+D209+D214+D223+D236+D245+D230</f>
        <v>1623175</v>
      </c>
      <c r="E190" s="123">
        <f t="shared" ref="E190:F190" si="63">E194+E202+E209+E214+E223+E236+E245+E230</f>
        <v>0</v>
      </c>
      <c r="F190" s="123">
        <f t="shared" si="63"/>
        <v>1623175</v>
      </c>
    </row>
    <row r="191" spans="1:6" ht="14.15" customHeight="1" x14ac:dyDescent="0.25">
      <c r="A191" s="126"/>
      <c r="B191" s="126">
        <v>60</v>
      </c>
      <c r="C191" s="126" t="s">
        <v>665</v>
      </c>
      <c r="D191" s="173">
        <f>D220</f>
        <v>25</v>
      </c>
      <c r="E191" s="173">
        <f t="shared" ref="E191:F191" si="64">E220</f>
        <v>0</v>
      </c>
      <c r="F191" s="173">
        <f t="shared" si="64"/>
        <v>25</v>
      </c>
    </row>
    <row r="192" spans="1:6" ht="14.15" customHeight="1" x14ac:dyDescent="0.25">
      <c r="A192" s="42" t="s">
        <v>147</v>
      </c>
      <c r="B192" s="43"/>
      <c r="C192" s="44" t="s">
        <v>148</v>
      </c>
      <c r="D192" s="46">
        <f t="shared" ref="D192:F192" si="65">+D193+D194</f>
        <v>26500</v>
      </c>
      <c r="E192" s="46">
        <f t="shared" si="65"/>
        <v>0</v>
      </c>
      <c r="F192" s="47">
        <f t="shared" si="65"/>
        <v>26500</v>
      </c>
    </row>
    <row r="193" spans="1:6" ht="14.15" customHeight="1" x14ac:dyDescent="0.25">
      <c r="A193" s="34"/>
      <c r="B193" s="35" t="s">
        <v>88</v>
      </c>
      <c r="C193" s="36" t="s">
        <v>89</v>
      </c>
      <c r="D193" s="135">
        <v>23700</v>
      </c>
      <c r="E193" s="169"/>
      <c r="F193" s="129">
        <f t="shared" ref="F193" si="66">+E193+D193</f>
        <v>23700</v>
      </c>
    </row>
    <row r="194" spans="1:6" ht="14.15" customHeight="1" x14ac:dyDescent="0.25">
      <c r="A194" s="34"/>
      <c r="B194" s="35" t="s">
        <v>90</v>
      </c>
      <c r="C194" s="36" t="s">
        <v>91</v>
      </c>
      <c r="D194" s="123">
        <f t="shared" ref="D194:F194" si="67">+D195+D196+D197+D198+D199+D200</f>
        <v>2800</v>
      </c>
      <c r="E194" s="123">
        <f t="shared" si="67"/>
        <v>0</v>
      </c>
      <c r="F194" s="123">
        <f t="shared" si="67"/>
        <v>2800</v>
      </c>
    </row>
    <row r="195" spans="1:6" ht="14.15" customHeight="1" x14ac:dyDescent="0.25">
      <c r="A195" s="29"/>
      <c r="B195" s="30" t="s">
        <v>92</v>
      </c>
      <c r="C195" s="31" t="s">
        <v>149</v>
      </c>
      <c r="D195" s="196">
        <v>100</v>
      </c>
      <c r="E195" s="14"/>
      <c r="F195" s="14">
        <f>+E195+D195</f>
        <v>100</v>
      </c>
    </row>
    <row r="196" spans="1:6" ht="14.15" customHeight="1" x14ac:dyDescent="0.25">
      <c r="A196" s="29"/>
      <c r="B196" s="30">
        <v>5504</v>
      </c>
      <c r="C196" s="31" t="s">
        <v>105</v>
      </c>
      <c r="D196" s="196">
        <v>200</v>
      </c>
      <c r="E196" s="14"/>
      <c r="F196" s="14">
        <f t="shared" ref="F196:F200" si="68">+E196+D196</f>
        <v>200</v>
      </c>
    </row>
    <row r="197" spans="1:6" ht="14.15" customHeight="1" x14ac:dyDescent="0.25">
      <c r="A197" s="29"/>
      <c r="B197" s="30">
        <v>5513</v>
      </c>
      <c r="C197" s="31" t="s">
        <v>117</v>
      </c>
      <c r="D197" s="196">
        <v>2500</v>
      </c>
      <c r="E197" s="14"/>
      <c r="F197" s="14">
        <f t="shared" si="68"/>
        <v>2500</v>
      </c>
    </row>
    <row r="198" spans="1:6" ht="14.15" customHeight="1" x14ac:dyDescent="0.25">
      <c r="A198" s="29"/>
      <c r="B198" s="30">
        <v>5514</v>
      </c>
      <c r="C198" s="31" t="s">
        <v>99</v>
      </c>
      <c r="D198" s="196"/>
      <c r="E198" s="14"/>
      <c r="F198" s="14">
        <f t="shared" si="68"/>
        <v>0</v>
      </c>
    </row>
    <row r="199" spans="1:6" ht="14.15" customHeight="1" x14ac:dyDescent="0.25">
      <c r="A199" s="29"/>
      <c r="B199" s="30">
        <v>5522</v>
      </c>
      <c r="C199" s="31" t="s">
        <v>124</v>
      </c>
      <c r="D199" s="196"/>
      <c r="E199" s="14"/>
      <c r="F199" s="14">
        <f t="shared" si="68"/>
        <v>0</v>
      </c>
    </row>
    <row r="200" spans="1:6" ht="14.15" customHeight="1" x14ac:dyDescent="0.25">
      <c r="A200" s="29"/>
      <c r="B200" s="30" t="s">
        <v>150</v>
      </c>
      <c r="C200" s="31" t="s">
        <v>190</v>
      </c>
      <c r="D200" s="196">
        <v>0</v>
      </c>
      <c r="E200" s="14"/>
      <c r="F200" s="14">
        <f t="shared" si="68"/>
        <v>0</v>
      </c>
    </row>
    <row r="201" spans="1:6" ht="14.15" customHeight="1" x14ac:dyDescent="0.25">
      <c r="A201" s="42" t="s">
        <v>151</v>
      </c>
      <c r="B201" s="43"/>
      <c r="C201" s="44" t="s">
        <v>152</v>
      </c>
      <c r="D201" s="46">
        <f t="shared" ref="D201:F201" si="69">D202</f>
        <v>700000</v>
      </c>
      <c r="E201" s="47">
        <f t="shared" si="69"/>
        <v>0</v>
      </c>
      <c r="F201" s="47">
        <f t="shared" si="69"/>
        <v>700000</v>
      </c>
    </row>
    <row r="202" spans="1:6" ht="14.15" customHeight="1" x14ac:dyDescent="0.25">
      <c r="A202" s="29"/>
      <c r="B202" s="30">
        <v>55</v>
      </c>
      <c r="C202" s="31" t="s">
        <v>91</v>
      </c>
      <c r="D202" s="124">
        <f t="shared" ref="D202" si="70">SUM(D203:D207)</f>
        <v>700000</v>
      </c>
      <c r="E202" s="124">
        <f t="shared" ref="E202:F202" si="71">SUM(E203:E207)</f>
        <v>0</v>
      </c>
      <c r="F202" s="124">
        <f t="shared" si="71"/>
        <v>700000</v>
      </c>
    </row>
    <row r="203" spans="1:6" ht="14.15" customHeight="1" x14ac:dyDescent="0.25">
      <c r="A203" s="29"/>
      <c r="B203" s="30">
        <v>5500</v>
      </c>
      <c r="C203" s="31" t="s">
        <v>149</v>
      </c>
      <c r="D203" s="196">
        <v>0</v>
      </c>
      <c r="E203" s="14"/>
      <c r="F203" s="14">
        <f t="shared" ref="F203:F207" si="72">+E203+D203</f>
        <v>0</v>
      </c>
    </row>
    <row r="204" spans="1:6" ht="14.15" customHeight="1" x14ac:dyDescent="0.25">
      <c r="A204" s="29"/>
      <c r="B204" s="30">
        <v>5512</v>
      </c>
      <c r="C204" s="31" t="s">
        <v>153</v>
      </c>
      <c r="D204" s="196">
        <v>678000</v>
      </c>
      <c r="E204" s="222"/>
      <c r="F204" s="14">
        <f t="shared" si="72"/>
        <v>678000</v>
      </c>
    </row>
    <row r="205" spans="1:6" ht="14.15" customHeight="1" x14ac:dyDescent="0.25">
      <c r="A205" s="29"/>
      <c r="B205" s="30">
        <v>5514</v>
      </c>
      <c r="C205" s="31" t="s">
        <v>99</v>
      </c>
      <c r="D205" s="196"/>
      <c r="E205" s="14"/>
      <c r="F205" s="14">
        <f t="shared" si="72"/>
        <v>0</v>
      </c>
    </row>
    <row r="206" spans="1:6" ht="14.15" customHeight="1" x14ac:dyDescent="0.25">
      <c r="A206" s="29"/>
      <c r="B206" s="30">
        <v>5515</v>
      </c>
      <c r="C206" s="31" t="s">
        <v>154</v>
      </c>
      <c r="D206" s="196">
        <v>22000</v>
      </c>
      <c r="E206" s="222"/>
      <c r="F206" s="14">
        <f t="shared" si="72"/>
        <v>22000</v>
      </c>
    </row>
    <row r="207" spans="1:6" ht="14.15" customHeight="1" x14ac:dyDescent="0.25">
      <c r="A207" s="29"/>
      <c r="B207" s="30" t="s">
        <v>150</v>
      </c>
      <c r="C207" s="31" t="s">
        <v>190</v>
      </c>
      <c r="D207" s="196"/>
      <c r="E207" s="14"/>
      <c r="F207" s="14">
        <f t="shared" si="72"/>
        <v>0</v>
      </c>
    </row>
    <row r="208" spans="1:6" ht="14.15" customHeight="1" x14ac:dyDescent="0.25">
      <c r="A208" s="42" t="s">
        <v>519</v>
      </c>
      <c r="B208" s="43"/>
      <c r="C208" s="44" t="s">
        <v>520</v>
      </c>
      <c r="D208" s="46">
        <f t="shared" ref="D208:F208" si="73">+D209</f>
        <v>633000</v>
      </c>
      <c r="E208" s="47">
        <f t="shared" si="73"/>
        <v>0</v>
      </c>
      <c r="F208" s="47">
        <f t="shared" si="73"/>
        <v>633000</v>
      </c>
    </row>
    <row r="209" spans="1:6" ht="14.15" customHeight="1" x14ac:dyDescent="0.25">
      <c r="A209" s="29"/>
      <c r="B209" s="30">
        <v>55</v>
      </c>
      <c r="C209" s="31" t="s">
        <v>91</v>
      </c>
      <c r="D209" s="124">
        <f t="shared" ref="D209:F209" si="74">D210+D211</f>
        <v>633000</v>
      </c>
      <c r="E209" s="123">
        <f t="shared" si="74"/>
        <v>0</v>
      </c>
      <c r="F209" s="123">
        <f t="shared" si="74"/>
        <v>633000</v>
      </c>
    </row>
    <row r="210" spans="1:6" ht="14.15" customHeight="1" x14ac:dyDescent="0.25">
      <c r="A210" s="29"/>
      <c r="B210" s="30">
        <v>5512</v>
      </c>
      <c r="C210" s="31" t="s">
        <v>169</v>
      </c>
      <c r="D210" s="196">
        <v>103000</v>
      </c>
      <c r="E210" s="14"/>
      <c r="F210" s="14">
        <f t="shared" ref="F210:F211" si="75">+E210+D210</f>
        <v>103000</v>
      </c>
    </row>
    <row r="211" spans="1:6" ht="14.15" customHeight="1" x14ac:dyDescent="0.25">
      <c r="A211" s="29"/>
      <c r="B211" s="30" t="s">
        <v>150</v>
      </c>
      <c r="C211" s="31" t="s">
        <v>190</v>
      </c>
      <c r="D211" s="196">
        <v>530000</v>
      </c>
      <c r="E211" s="14"/>
      <c r="F211" s="14">
        <f t="shared" si="75"/>
        <v>530000</v>
      </c>
    </row>
    <row r="212" spans="1:6" ht="14.15" customHeight="1" x14ac:dyDescent="0.25">
      <c r="A212" s="42" t="s">
        <v>155</v>
      </c>
      <c r="B212" s="43"/>
      <c r="C212" s="44" t="s">
        <v>156</v>
      </c>
      <c r="D212" s="46">
        <f>+D213+D214+D220</f>
        <v>7000</v>
      </c>
      <c r="E212" s="46">
        <f t="shared" ref="E212:F212" si="76">+E213+E214+E220</f>
        <v>0</v>
      </c>
      <c r="F212" s="46">
        <f t="shared" si="76"/>
        <v>7000</v>
      </c>
    </row>
    <row r="213" spans="1:6" ht="14.15" customHeight="1" x14ac:dyDescent="0.25">
      <c r="A213" s="29"/>
      <c r="B213" s="35" t="s">
        <v>88</v>
      </c>
      <c r="C213" s="36" t="s">
        <v>89</v>
      </c>
      <c r="D213" s="169">
        <v>1000</v>
      </c>
      <c r="E213" s="129"/>
      <c r="F213" s="129">
        <f t="shared" ref="F213" si="77">+E213+D213</f>
        <v>1000</v>
      </c>
    </row>
    <row r="214" spans="1:6" ht="12.5" x14ac:dyDescent="0.25">
      <c r="A214" s="29"/>
      <c r="B214" s="35" t="s">
        <v>90</v>
      </c>
      <c r="C214" s="36" t="s">
        <v>91</v>
      </c>
      <c r="D214" s="124">
        <f>SUM(D215:D219)</f>
        <v>5975</v>
      </c>
      <c r="E214" s="124">
        <f t="shared" ref="E214:F214" si="78">SUM(E215:E219)</f>
        <v>0</v>
      </c>
      <c r="F214" s="124">
        <f t="shared" si="78"/>
        <v>5975</v>
      </c>
    </row>
    <row r="215" spans="1:6" ht="12.5" x14ac:dyDescent="0.25">
      <c r="A215" s="29"/>
      <c r="B215" s="30">
        <v>5500</v>
      </c>
      <c r="C215" s="31" t="s">
        <v>149</v>
      </c>
      <c r="D215" s="196"/>
      <c r="E215" s="14"/>
      <c r="F215" s="14">
        <f t="shared" ref="F215:F219" si="79">+E215+D215</f>
        <v>0</v>
      </c>
    </row>
    <row r="216" spans="1:6" ht="12.5" x14ac:dyDescent="0.25">
      <c r="A216" s="29"/>
      <c r="B216" s="30">
        <v>5512</v>
      </c>
      <c r="C216" s="51" t="s">
        <v>153</v>
      </c>
      <c r="D216" s="196"/>
      <c r="E216" s="14"/>
      <c r="F216" s="14">
        <f t="shared" si="79"/>
        <v>0</v>
      </c>
    </row>
    <row r="217" spans="1:6" ht="12.5" x14ac:dyDescent="0.25">
      <c r="A217" s="29"/>
      <c r="B217" s="30">
        <v>5513</v>
      </c>
      <c r="C217" s="40" t="s">
        <v>117</v>
      </c>
      <c r="D217" s="196">
        <v>2475</v>
      </c>
      <c r="E217" s="14"/>
      <c r="F217" s="14">
        <f t="shared" si="79"/>
        <v>2475</v>
      </c>
    </row>
    <row r="218" spans="1:6" ht="12.5" x14ac:dyDescent="0.25">
      <c r="A218" s="29"/>
      <c r="B218" s="30">
        <v>5515</v>
      </c>
      <c r="C218" s="31" t="s">
        <v>120</v>
      </c>
      <c r="D218" s="196">
        <v>0</v>
      </c>
      <c r="E218" s="14"/>
      <c r="F218" s="14">
        <f t="shared" si="79"/>
        <v>0</v>
      </c>
    </row>
    <row r="219" spans="1:6" ht="12.5" x14ac:dyDescent="0.25">
      <c r="A219" s="29"/>
      <c r="B219" s="30">
        <v>5540</v>
      </c>
      <c r="C219" s="31" t="s">
        <v>190</v>
      </c>
      <c r="D219" s="196">
        <v>3500</v>
      </c>
      <c r="E219" s="14"/>
      <c r="F219" s="14">
        <f t="shared" si="79"/>
        <v>3500</v>
      </c>
    </row>
    <row r="220" spans="1:6" ht="14.15" customHeight="1" x14ac:dyDescent="0.25">
      <c r="A220" s="29"/>
      <c r="B220" s="30">
        <v>6010</v>
      </c>
      <c r="C220" s="31" t="s">
        <v>127</v>
      </c>
      <c r="D220" s="173">
        <v>25</v>
      </c>
      <c r="E220" s="126"/>
      <c r="F220" s="126">
        <f>+D220+E220</f>
        <v>25</v>
      </c>
    </row>
    <row r="221" spans="1:6" ht="14.15" customHeight="1" x14ac:dyDescent="0.25">
      <c r="A221" s="42" t="s">
        <v>157</v>
      </c>
      <c r="B221" s="43"/>
      <c r="C221" s="44" t="s">
        <v>158</v>
      </c>
      <c r="D221" s="46">
        <f>+D222+D223</f>
        <v>5500</v>
      </c>
      <c r="E221" s="46">
        <f t="shared" ref="E221:F221" si="80">+E222+E223</f>
        <v>0</v>
      </c>
      <c r="F221" s="46">
        <f t="shared" si="80"/>
        <v>5500</v>
      </c>
    </row>
    <row r="222" spans="1:6" ht="14.15" customHeight="1" x14ac:dyDescent="0.25">
      <c r="A222" s="29"/>
      <c r="B222" s="30">
        <v>4</v>
      </c>
      <c r="C222" s="31" t="s">
        <v>159</v>
      </c>
      <c r="D222" s="173">
        <v>2100</v>
      </c>
      <c r="E222" s="126"/>
      <c r="F222" s="126">
        <f>+E222+D222</f>
        <v>2100</v>
      </c>
    </row>
    <row r="223" spans="1:6" ht="14.15" customHeight="1" x14ac:dyDescent="0.25">
      <c r="A223" s="29"/>
      <c r="B223" s="30">
        <v>55</v>
      </c>
      <c r="C223" s="31" t="s">
        <v>91</v>
      </c>
      <c r="D223" s="124">
        <f>D224+D228</f>
        <v>3400</v>
      </c>
      <c r="E223" s="124">
        <f t="shared" ref="E223:F223" si="81">E224+E228</f>
        <v>0</v>
      </c>
      <c r="F223" s="124">
        <f t="shared" si="81"/>
        <v>3400</v>
      </c>
    </row>
    <row r="224" spans="1:6" ht="14.15" customHeight="1" x14ac:dyDescent="0.25">
      <c r="A224" s="29"/>
      <c r="B224" s="57">
        <v>5511</v>
      </c>
      <c r="C224" s="37" t="s">
        <v>97</v>
      </c>
      <c r="D224" s="14">
        <f>SUM(D225:D227)</f>
        <v>820</v>
      </c>
      <c r="E224" s="14">
        <f t="shared" ref="E224:F224" si="82">SUM(E225:E227)</f>
        <v>0</v>
      </c>
      <c r="F224" s="14">
        <f t="shared" si="82"/>
        <v>820</v>
      </c>
    </row>
    <row r="225" spans="1:6" ht="14.15" customHeight="1" x14ac:dyDescent="0.25">
      <c r="A225" s="29"/>
      <c r="B225" s="30"/>
      <c r="C225" s="132" t="s">
        <v>108</v>
      </c>
      <c r="D225" s="198">
        <v>720</v>
      </c>
      <c r="E225" s="63"/>
      <c r="F225" s="63">
        <f t="shared" ref="F225:F228" si="83">+E225+D225</f>
        <v>720</v>
      </c>
    </row>
    <row r="226" spans="1:6" ht="14.15" customHeight="1" x14ac:dyDescent="0.25">
      <c r="A226" s="29"/>
      <c r="B226" s="30"/>
      <c r="C226" s="132" t="s">
        <v>113</v>
      </c>
      <c r="D226" s="198"/>
      <c r="E226" s="63"/>
      <c r="F226" s="63">
        <f t="shared" si="83"/>
        <v>0</v>
      </c>
    </row>
    <row r="227" spans="1:6" ht="14.15" customHeight="1" x14ac:dyDescent="0.25">
      <c r="A227" s="29"/>
      <c r="B227" s="30"/>
      <c r="C227" s="138" t="s">
        <v>114</v>
      </c>
      <c r="D227" s="198">
        <v>100</v>
      </c>
      <c r="E227" s="63"/>
      <c r="F227" s="63">
        <f t="shared" si="83"/>
        <v>100</v>
      </c>
    </row>
    <row r="228" spans="1:6" ht="14.15" customHeight="1" x14ac:dyDescent="0.25">
      <c r="A228" s="29"/>
      <c r="B228" s="30">
        <v>5540</v>
      </c>
      <c r="C228" s="31" t="s">
        <v>526</v>
      </c>
      <c r="D228" s="196">
        <v>2580</v>
      </c>
      <c r="E228" s="14"/>
      <c r="F228" s="14">
        <f t="shared" si="83"/>
        <v>2580</v>
      </c>
    </row>
    <row r="229" spans="1:6" ht="14.15" customHeight="1" x14ac:dyDescent="0.25">
      <c r="A229" s="42" t="s">
        <v>938</v>
      </c>
      <c r="B229" s="43" t="s">
        <v>939</v>
      </c>
      <c r="C229" s="44" t="s">
        <v>940</v>
      </c>
      <c r="D229" s="46">
        <f>D230</f>
        <v>3000</v>
      </c>
      <c r="E229" s="46">
        <f t="shared" ref="E229:F229" si="84">E230</f>
        <v>0</v>
      </c>
      <c r="F229" s="46">
        <f t="shared" si="84"/>
        <v>3000</v>
      </c>
    </row>
    <row r="230" spans="1:6" ht="14.15" customHeight="1" x14ac:dyDescent="0.25">
      <c r="A230" s="29"/>
      <c r="B230" s="35" t="s">
        <v>90</v>
      </c>
      <c r="C230" s="36" t="s">
        <v>91</v>
      </c>
      <c r="D230" s="123">
        <f>SUM(D231:D233)</f>
        <v>3000</v>
      </c>
      <c r="E230" s="123">
        <f t="shared" ref="E230" si="85">SUM(E231:E233)</f>
        <v>0</v>
      </c>
      <c r="F230" s="123">
        <f>SUM(F231:F233)</f>
        <v>3000</v>
      </c>
    </row>
    <row r="231" spans="1:6" ht="14.15" customHeight="1" x14ac:dyDescent="0.25">
      <c r="A231" s="29"/>
      <c r="B231" s="30">
        <v>5512</v>
      </c>
      <c r="C231" s="51" t="s">
        <v>153</v>
      </c>
      <c r="D231" s="196">
        <v>3000</v>
      </c>
      <c r="E231" s="14"/>
      <c r="F231" s="14">
        <f t="shared" ref="F231:F233" si="86">+E231+D231</f>
        <v>3000</v>
      </c>
    </row>
    <row r="232" spans="1:6" ht="14.15" customHeight="1" x14ac:dyDescent="0.25">
      <c r="A232" s="29"/>
      <c r="B232" s="30">
        <v>5515</v>
      </c>
      <c r="C232" s="31" t="s">
        <v>120</v>
      </c>
      <c r="D232" s="196"/>
      <c r="E232" s="14"/>
      <c r="F232" s="14">
        <f t="shared" si="86"/>
        <v>0</v>
      </c>
    </row>
    <row r="233" spans="1:6" ht="14.15" customHeight="1" x14ac:dyDescent="0.25">
      <c r="A233" s="29"/>
      <c r="B233" s="30">
        <v>5540</v>
      </c>
      <c r="C233" s="31" t="s">
        <v>526</v>
      </c>
      <c r="D233" s="196"/>
      <c r="E233" s="14"/>
      <c r="F233" s="14">
        <f t="shared" si="86"/>
        <v>0</v>
      </c>
    </row>
    <row r="234" spans="1:6" ht="14.15" customHeight="1" x14ac:dyDescent="0.25">
      <c r="A234" s="42" t="s">
        <v>160</v>
      </c>
      <c r="B234" s="43"/>
      <c r="C234" s="44" t="s">
        <v>161</v>
      </c>
      <c r="D234" s="47">
        <f t="shared" ref="D234:F234" si="87">+D236+D235</f>
        <v>130000</v>
      </c>
      <c r="E234" s="47">
        <f t="shared" si="87"/>
        <v>0</v>
      </c>
      <c r="F234" s="47">
        <f t="shared" si="87"/>
        <v>130000</v>
      </c>
    </row>
    <row r="235" spans="1:6" ht="14.15" customHeight="1" x14ac:dyDescent="0.25">
      <c r="A235" s="29"/>
      <c r="B235" s="30">
        <v>4</v>
      </c>
      <c r="C235" s="31" t="s">
        <v>159</v>
      </c>
      <c r="D235" s="173">
        <v>0</v>
      </c>
      <c r="E235" s="126"/>
      <c r="F235" s="126">
        <f>+E235+D235</f>
        <v>0</v>
      </c>
    </row>
    <row r="236" spans="1:6" ht="14.15" customHeight="1" x14ac:dyDescent="0.25">
      <c r="A236" s="29"/>
      <c r="B236" s="30" t="s">
        <v>90</v>
      </c>
      <c r="C236" s="31" t="s">
        <v>162</v>
      </c>
      <c r="D236" s="123">
        <f t="shared" ref="D236:F236" si="88">SUM(D237:D242)</f>
        <v>130000</v>
      </c>
      <c r="E236" s="123">
        <f t="shared" si="88"/>
        <v>0</v>
      </c>
      <c r="F236" s="123">
        <f t="shared" si="88"/>
        <v>130000</v>
      </c>
    </row>
    <row r="237" spans="1:6" ht="13.5" customHeight="1" x14ac:dyDescent="0.25">
      <c r="A237" s="29"/>
      <c r="B237" s="30">
        <v>5500</v>
      </c>
      <c r="C237" s="31" t="s">
        <v>102</v>
      </c>
      <c r="D237" s="196">
        <v>1000</v>
      </c>
      <c r="E237" s="14"/>
      <c r="F237" s="14">
        <f t="shared" ref="F237:F242" si="89">+E237+D237</f>
        <v>1000</v>
      </c>
    </row>
    <row r="238" spans="1:6" ht="13" customHeight="1" x14ac:dyDescent="0.25">
      <c r="A238" s="29"/>
      <c r="B238" s="30">
        <v>5502</v>
      </c>
      <c r="C238" s="31" t="s">
        <v>163</v>
      </c>
      <c r="D238" s="196">
        <v>128000</v>
      </c>
      <c r="E238" s="222"/>
      <c r="F238" s="14">
        <f t="shared" si="89"/>
        <v>128000</v>
      </c>
    </row>
    <row r="239" spans="1:6" ht="14.15" hidden="1" customHeight="1" x14ac:dyDescent="0.25">
      <c r="A239" s="29"/>
      <c r="B239" s="30">
        <v>5511</v>
      </c>
      <c r="C239" s="31" t="s">
        <v>97</v>
      </c>
      <c r="D239" s="196"/>
      <c r="E239" s="14"/>
      <c r="F239" s="14">
        <f t="shared" si="89"/>
        <v>0</v>
      </c>
    </row>
    <row r="240" spans="1:6" ht="14.15" hidden="1" customHeight="1" x14ac:dyDescent="0.25">
      <c r="A240" s="29"/>
      <c r="B240" s="30">
        <v>5514</v>
      </c>
      <c r="C240" s="31" t="s">
        <v>99</v>
      </c>
      <c r="D240" s="196"/>
      <c r="E240" s="14"/>
      <c r="F240" s="14">
        <f t="shared" si="89"/>
        <v>0</v>
      </c>
    </row>
    <row r="241" spans="1:6" ht="12.5" x14ac:dyDescent="0.25">
      <c r="A241" s="29"/>
      <c r="B241" s="30">
        <v>5525</v>
      </c>
      <c r="C241" s="31" t="s">
        <v>126</v>
      </c>
      <c r="D241" s="196">
        <v>1000</v>
      </c>
      <c r="E241" s="14"/>
      <c r="F241" s="14">
        <f t="shared" si="89"/>
        <v>1000</v>
      </c>
    </row>
    <row r="242" spans="1:6" ht="14.15" customHeight="1" x14ac:dyDescent="0.25">
      <c r="A242" s="29"/>
      <c r="B242" s="30">
        <v>5540</v>
      </c>
      <c r="C242" s="31" t="s">
        <v>526</v>
      </c>
      <c r="D242" s="196"/>
      <c r="E242" s="14"/>
      <c r="F242" s="14">
        <f t="shared" si="89"/>
        <v>0</v>
      </c>
    </row>
    <row r="243" spans="1:6" s="2" customFormat="1" ht="14.15" customHeight="1" x14ac:dyDescent="0.25">
      <c r="A243" s="42" t="s">
        <v>164</v>
      </c>
      <c r="B243" s="43"/>
      <c r="C243" s="44" t="s">
        <v>165</v>
      </c>
      <c r="D243" s="47">
        <f t="shared" ref="D243:E243" si="90">+D244+D245</f>
        <v>845000</v>
      </c>
      <c r="E243" s="47">
        <f t="shared" si="90"/>
        <v>0</v>
      </c>
      <c r="F243" s="47">
        <f>+F244+F245</f>
        <v>845000</v>
      </c>
    </row>
    <row r="244" spans="1:6" s="6" customFormat="1" ht="14.15" customHeight="1" x14ac:dyDescent="0.25">
      <c r="A244" s="52"/>
      <c r="B244" s="53">
        <v>50</v>
      </c>
      <c r="C244" s="54" t="s">
        <v>89</v>
      </c>
      <c r="D244" s="135">
        <v>700000</v>
      </c>
      <c r="E244" s="129"/>
      <c r="F244" s="129">
        <f t="shared" ref="F244" si="91">+E244+D244</f>
        <v>700000</v>
      </c>
    </row>
    <row r="245" spans="1:6" ht="14.15" customHeight="1" x14ac:dyDescent="0.25">
      <c r="A245" s="29"/>
      <c r="B245" s="35">
        <v>55</v>
      </c>
      <c r="C245" s="36" t="s">
        <v>91</v>
      </c>
      <c r="D245" s="123">
        <f>+D246+D248+D249+D250+D261+D262+D263+D264+D266+D269+D267+D247+D268+D265</f>
        <v>145000</v>
      </c>
      <c r="E245" s="123">
        <f t="shared" ref="E245:F245" si="92">+E246+E248+E249+E250+E261+E262+E263+E264+E266+E269+E267+E247+E268+E265</f>
        <v>0</v>
      </c>
      <c r="F245" s="123">
        <f t="shared" si="92"/>
        <v>145000</v>
      </c>
    </row>
    <row r="246" spans="1:6" ht="13.5" customHeight="1" x14ac:dyDescent="0.25">
      <c r="A246" s="29"/>
      <c r="B246" s="30">
        <v>5500</v>
      </c>
      <c r="C246" s="31" t="s">
        <v>166</v>
      </c>
      <c r="D246" s="196">
        <v>39800</v>
      </c>
      <c r="E246" s="14"/>
      <c r="F246" s="14">
        <f t="shared" ref="F246:F249" si="93">+E246+D246</f>
        <v>39800</v>
      </c>
    </row>
    <row r="247" spans="1:6" ht="12.75" hidden="1" customHeight="1" x14ac:dyDescent="0.25">
      <c r="A247" s="29"/>
      <c r="B247" s="30">
        <v>5502</v>
      </c>
      <c r="C247" s="31" t="s">
        <v>163</v>
      </c>
      <c r="D247" s="196"/>
      <c r="E247" s="14"/>
      <c r="F247" s="14">
        <f t="shared" si="93"/>
        <v>0</v>
      </c>
    </row>
    <row r="248" spans="1:6" ht="14.15" customHeight="1" x14ac:dyDescent="0.25">
      <c r="A248" s="29"/>
      <c r="B248" s="30">
        <v>5503</v>
      </c>
      <c r="C248" s="31" t="s">
        <v>94</v>
      </c>
      <c r="D248" s="196"/>
      <c r="E248" s="14"/>
      <c r="F248" s="14">
        <f t="shared" si="93"/>
        <v>0</v>
      </c>
    </row>
    <row r="249" spans="1:6" ht="14.15" customHeight="1" x14ac:dyDescent="0.25">
      <c r="A249" s="29"/>
      <c r="B249" s="30">
        <v>5504</v>
      </c>
      <c r="C249" s="31" t="s">
        <v>105</v>
      </c>
      <c r="D249" s="196">
        <v>8000</v>
      </c>
      <c r="E249" s="14"/>
      <c r="F249" s="14">
        <f t="shared" si="93"/>
        <v>8000</v>
      </c>
    </row>
    <row r="250" spans="1:6" ht="14.15" customHeight="1" x14ac:dyDescent="0.25">
      <c r="A250" s="29"/>
      <c r="B250" s="30">
        <v>5511</v>
      </c>
      <c r="C250" s="31" t="s">
        <v>1061</v>
      </c>
      <c r="D250" s="196">
        <f>SUM(D251:D260)</f>
        <v>9000</v>
      </c>
      <c r="E250" s="14">
        <f t="shared" ref="E250" si="94">SUM(E251:E260)</f>
        <v>0</v>
      </c>
      <c r="F250" s="14">
        <f>SUM(F251:F260)</f>
        <v>9000</v>
      </c>
    </row>
    <row r="251" spans="1:6" ht="14.15" customHeight="1" x14ac:dyDescent="0.2">
      <c r="A251" s="154"/>
      <c r="B251" s="155"/>
      <c r="C251" s="156" t="s">
        <v>107</v>
      </c>
      <c r="D251" s="197">
        <v>1500</v>
      </c>
      <c r="E251" s="158"/>
      <c r="F251" s="158">
        <f t="shared" ref="F251:F260" si="95">+E251+D251</f>
        <v>1500</v>
      </c>
    </row>
    <row r="252" spans="1:6" s="128" customFormat="1" ht="14.15" customHeight="1" x14ac:dyDescent="0.25">
      <c r="A252" s="154"/>
      <c r="B252" s="155"/>
      <c r="C252" s="156" t="s">
        <v>108</v>
      </c>
      <c r="D252" s="197">
        <v>5000</v>
      </c>
      <c r="E252" s="158"/>
      <c r="F252" s="158">
        <f t="shared" si="95"/>
        <v>5000</v>
      </c>
    </row>
    <row r="253" spans="1:6" s="128" customFormat="1" ht="14.15" customHeight="1" x14ac:dyDescent="0.25">
      <c r="A253" s="154"/>
      <c r="B253" s="155"/>
      <c r="C253" s="156" t="s">
        <v>109</v>
      </c>
      <c r="D253" s="197">
        <v>100</v>
      </c>
      <c r="E253" s="158"/>
      <c r="F253" s="158">
        <f t="shared" si="95"/>
        <v>100</v>
      </c>
    </row>
    <row r="254" spans="1:6" s="128" customFormat="1" ht="14.15" customHeight="1" x14ac:dyDescent="0.25">
      <c r="A254" s="154"/>
      <c r="B254" s="155"/>
      <c r="C254" s="156" t="s">
        <v>110</v>
      </c>
      <c r="D254" s="197">
        <v>1500</v>
      </c>
      <c r="E254" s="158"/>
      <c r="F254" s="158">
        <f t="shared" si="95"/>
        <v>1500</v>
      </c>
    </row>
    <row r="255" spans="1:6" s="128" customFormat="1" ht="14.15" customHeight="1" x14ac:dyDescent="0.25">
      <c r="A255" s="154"/>
      <c r="B255" s="155"/>
      <c r="C255" s="156" t="s">
        <v>111</v>
      </c>
      <c r="D255" s="197"/>
      <c r="E255" s="158"/>
      <c r="F255" s="158">
        <f t="shared" si="95"/>
        <v>0</v>
      </c>
    </row>
    <row r="256" spans="1:6" s="128" customFormat="1" ht="14.15" customHeight="1" x14ac:dyDescent="0.25">
      <c r="A256" s="154"/>
      <c r="B256" s="155"/>
      <c r="C256" s="156" t="s">
        <v>167</v>
      </c>
      <c r="D256" s="197">
        <v>400</v>
      </c>
      <c r="E256" s="158"/>
      <c r="F256" s="158">
        <f t="shared" si="95"/>
        <v>400</v>
      </c>
    </row>
    <row r="257" spans="1:6" s="128" customFormat="1" ht="14.15" customHeight="1" x14ac:dyDescent="0.25">
      <c r="A257" s="154"/>
      <c r="B257" s="155"/>
      <c r="C257" s="156" t="s">
        <v>113</v>
      </c>
      <c r="D257" s="197">
        <v>0</v>
      </c>
      <c r="E257" s="158"/>
      <c r="F257" s="158">
        <f t="shared" si="95"/>
        <v>0</v>
      </c>
    </row>
    <row r="258" spans="1:6" s="128" customFormat="1" ht="14.15" customHeight="1" x14ac:dyDescent="0.25">
      <c r="A258" s="154"/>
      <c r="B258" s="155"/>
      <c r="C258" s="156" t="s">
        <v>950</v>
      </c>
      <c r="D258" s="197">
        <v>0</v>
      </c>
      <c r="E258" s="158"/>
      <c r="F258" s="158">
        <f t="shared" si="95"/>
        <v>0</v>
      </c>
    </row>
    <row r="259" spans="1:6" s="128" customFormat="1" ht="14.15" customHeight="1" x14ac:dyDescent="0.25">
      <c r="A259" s="154"/>
      <c r="B259" s="155"/>
      <c r="C259" s="156" t="s">
        <v>266</v>
      </c>
      <c r="D259" s="197">
        <v>400</v>
      </c>
      <c r="E259" s="158"/>
      <c r="F259" s="158">
        <f t="shared" si="95"/>
        <v>400</v>
      </c>
    </row>
    <row r="260" spans="1:6" s="128" customFormat="1" ht="14.15" customHeight="1" x14ac:dyDescent="0.25">
      <c r="A260" s="154"/>
      <c r="B260" s="155"/>
      <c r="C260" s="156" t="s">
        <v>168</v>
      </c>
      <c r="D260" s="197">
        <v>100</v>
      </c>
      <c r="E260" s="158"/>
      <c r="F260" s="158">
        <f t="shared" si="95"/>
        <v>100</v>
      </c>
    </row>
    <row r="261" spans="1:6" ht="14.15" customHeight="1" x14ac:dyDescent="0.25">
      <c r="A261" s="29"/>
      <c r="B261" s="30">
        <v>5512</v>
      </c>
      <c r="C261" s="31" t="s">
        <v>169</v>
      </c>
      <c r="D261" s="196">
        <v>2000</v>
      </c>
      <c r="E261" s="14"/>
      <c r="F261" s="14">
        <f t="shared" ref="F261:F269" si="96">+E261+D261</f>
        <v>2000</v>
      </c>
    </row>
    <row r="262" spans="1:6" ht="14.15" customHeight="1" x14ac:dyDescent="0.25">
      <c r="A262" s="29"/>
      <c r="B262" s="30">
        <v>5513</v>
      </c>
      <c r="C262" s="31" t="s">
        <v>117</v>
      </c>
      <c r="D262" s="196">
        <v>30000</v>
      </c>
      <c r="E262" s="14"/>
      <c r="F262" s="14">
        <f t="shared" si="96"/>
        <v>30000</v>
      </c>
    </row>
    <row r="263" spans="1:6" ht="14.15" customHeight="1" x14ac:dyDescent="0.25">
      <c r="A263" s="29"/>
      <c r="B263" s="30">
        <v>5514</v>
      </c>
      <c r="C263" s="31" t="s">
        <v>99</v>
      </c>
      <c r="D263" s="196">
        <v>30000</v>
      </c>
      <c r="E263" s="222"/>
      <c r="F263" s="14">
        <f t="shared" si="96"/>
        <v>30000</v>
      </c>
    </row>
    <row r="264" spans="1:6" ht="14.15" customHeight="1" x14ac:dyDescent="0.25">
      <c r="A264" s="29"/>
      <c r="B264" s="30">
        <v>5515</v>
      </c>
      <c r="C264" s="31" t="s">
        <v>120</v>
      </c>
      <c r="D264" s="196">
        <v>12500</v>
      </c>
      <c r="E264" s="222"/>
      <c r="F264" s="14">
        <f t="shared" si="96"/>
        <v>12500</v>
      </c>
    </row>
    <row r="265" spans="1:6" ht="14.15" customHeight="1" x14ac:dyDescent="0.25">
      <c r="A265" s="29"/>
      <c r="B265" s="30" t="s">
        <v>121</v>
      </c>
      <c r="C265" s="31" t="s">
        <v>122</v>
      </c>
      <c r="D265" s="196">
        <v>8000</v>
      </c>
      <c r="E265" s="222"/>
      <c r="F265" s="14">
        <f t="shared" si="96"/>
        <v>8000</v>
      </c>
    </row>
    <row r="266" spans="1:6" ht="14.15" customHeight="1" x14ac:dyDescent="0.25">
      <c r="A266" s="29"/>
      <c r="B266" s="30">
        <v>5522</v>
      </c>
      <c r="C266" s="31" t="s">
        <v>124</v>
      </c>
      <c r="D266" s="196">
        <v>1200</v>
      </c>
      <c r="E266" s="222"/>
      <c r="F266" s="14">
        <f t="shared" si="96"/>
        <v>1200</v>
      </c>
    </row>
    <row r="267" spans="1:6" ht="14.15" customHeight="1" x14ac:dyDescent="0.25">
      <c r="A267" s="29"/>
      <c r="B267" s="30">
        <v>5532</v>
      </c>
      <c r="C267" s="31" t="s">
        <v>697</v>
      </c>
      <c r="D267" s="196">
        <v>3000</v>
      </c>
      <c r="E267" s="14"/>
      <c r="F267" s="14">
        <f t="shared" si="96"/>
        <v>3000</v>
      </c>
    </row>
    <row r="268" spans="1:6" ht="14.15" customHeight="1" x14ac:dyDescent="0.25">
      <c r="A268" s="29"/>
      <c r="B268" s="30">
        <v>5525</v>
      </c>
      <c r="C268" s="31" t="s">
        <v>126</v>
      </c>
      <c r="D268" s="196">
        <v>0</v>
      </c>
      <c r="E268" s="14"/>
      <c r="F268" s="14">
        <f t="shared" si="96"/>
        <v>0</v>
      </c>
    </row>
    <row r="269" spans="1:6" ht="14.15" customHeight="1" x14ac:dyDescent="0.25">
      <c r="A269" s="29"/>
      <c r="B269" s="30">
        <v>5540</v>
      </c>
      <c r="C269" s="31" t="s">
        <v>526</v>
      </c>
      <c r="D269" s="196">
        <v>1500</v>
      </c>
      <c r="E269" s="14"/>
      <c r="F269" s="14">
        <f t="shared" si="96"/>
        <v>1500</v>
      </c>
    </row>
    <row r="270" spans="1:6" ht="14.15" customHeight="1" x14ac:dyDescent="0.25">
      <c r="A270" s="25" t="s">
        <v>170</v>
      </c>
      <c r="B270" s="26"/>
      <c r="C270" s="27" t="s">
        <v>901</v>
      </c>
      <c r="D270" s="39">
        <f>+D276+D286+D296+D304</f>
        <v>1484000</v>
      </c>
      <c r="E270" s="39">
        <f t="shared" ref="E270:F270" si="97">+E276+E286+E296+E304</f>
        <v>0</v>
      </c>
      <c r="F270" s="39">
        <f t="shared" si="97"/>
        <v>1484000</v>
      </c>
    </row>
    <row r="271" spans="1:6" ht="12.5" x14ac:dyDescent="0.25">
      <c r="A271" s="47"/>
      <c r="B271" s="47"/>
      <c r="C271" s="47" t="s">
        <v>666</v>
      </c>
      <c r="D271" s="47">
        <f t="shared" ref="D271" si="98">D273+D274+D272+D275</f>
        <v>1484000</v>
      </c>
      <c r="E271" s="47">
        <f t="shared" ref="E271:F271" si="99">E273+E274+E272+E275</f>
        <v>0</v>
      </c>
      <c r="F271" s="47">
        <f t="shared" si="99"/>
        <v>1484000</v>
      </c>
    </row>
    <row r="272" spans="1:6" ht="14.15" customHeight="1" x14ac:dyDescent="0.25">
      <c r="A272" s="127"/>
      <c r="B272" s="127">
        <v>45</v>
      </c>
      <c r="C272" s="127" t="s">
        <v>667</v>
      </c>
      <c r="D272" s="127">
        <f t="shared" ref="D272" si="100">D277</f>
        <v>15000</v>
      </c>
      <c r="E272" s="127">
        <f t="shared" ref="E272:F272" si="101">E277</f>
        <v>0</v>
      </c>
      <c r="F272" s="127">
        <f t="shared" si="101"/>
        <v>15000</v>
      </c>
    </row>
    <row r="273" spans="1:6" ht="14.15" customHeight="1" x14ac:dyDescent="0.25">
      <c r="A273" s="129"/>
      <c r="B273" s="129">
        <v>50</v>
      </c>
      <c r="C273" s="129" t="s">
        <v>668</v>
      </c>
      <c r="D273" s="129">
        <f>D287+D305+D297</f>
        <v>3000</v>
      </c>
      <c r="E273" s="129">
        <f t="shared" ref="E273:F273" si="102">E287+E305</f>
        <v>0</v>
      </c>
      <c r="F273" s="129">
        <f t="shared" si="102"/>
        <v>3000</v>
      </c>
    </row>
    <row r="274" spans="1:6" ht="14.15" customHeight="1" x14ac:dyDescent="0.25">
      <c r="A274" s="123"/>
      <c r="B274" s="123">
        <v>55</v>
      </c>
      <c r="C274" s="123" t="s">
        <v>669</v>
      </c>
      <c r="D274" s="123">
        <f>D278+D288+D306+D298</f>
        <v>1466000</v>
      </c>
      <c r="E274" s="123">
        <f t="shared" ref="E274:F274" si="103">E278+E288+E306+E298</f>
        <v>0</v>
      </c>
      <c r="F274" s="123">
        <f t="shared" si="103"/>
        <v>1466000</v>
      </c>
    </row>
    <row r="275" spans="1:6" ht="14.15" customHeight="1" x14ac:dyDescent="0.25">
      <c r="A275" s="126"/>
      <c r="B275" s="126">
        <v>60</v>
      </c>
      <c r="C275" s="126" t="s">
        <v>670</v>
      </c>
      <c r="D275" s="126">
        <v>0</v>
      </c>
      <c r="E275" s="126">
        <v>0</v>
      </c>
      <c r="F275" s="126">
        <v>0</v>
      </c>
    </row>
    <row r="276" spans="1:6" ht="14.15" customHeight="1" x14ac:dyDescent="0.25">
      <c r="A276" s="42" t="s">
        <v>171</v>
      </c>
      <c r="B276" s="43"/>
      <c r="C276" s="44" t="s">
        <v>172</v>
      </c>
      <c r="D276" s="46">
        <f t="shared" ref="D276:F276" si="104">+D277+D278</f>
        <v>65000</v>
      </c>
      <c r="E276" s="46">
        <f t="shared" si="104"/>
        <v>0</v>
      </c>
      <c r="F276" s="46">
        <f t="shared" si="104"/>
        <v>65000</v>
      </c>
    </row>
    <row r="277" spans="1:6" ht="14.15" customHeight="1" x14ac:dyDescent="0.25">
      <c r="A277" s="34"/>
      <c r="B277" s="35">
        <v>45</v>
      </c>
      <c r="C277" s="36" t="s">
        <v>173</v>
      </c>
      <c r="D277" s="126">
        <v>15000</v>
      </c>
      <c r="E277" s="126"/>
      <c r="F277" s="126">
        <f>+D277+E277</f>
        <v>15000</v>
      </c>
    </row>
    <row r="278" spans="1:6" ht="12.5" x14ac:dyDescent="0.25">
      <c r="A278" s="59"/>
      <c r="B278" s="53">
        <v>55</v>
      </c>
      <c r="C278" s="54" t="s">
        <v>91</v>
      </c>
      <c r="D278" s="123">
        <f t="shared" ref="D278:F278" si="105">SUM(D279:D285)</f>
        <v>50000</v>
      </c>
      <c r="E278" s="123">
        <f t="shared" si="105"/>
        <v>0</v>
      </c>
      <c r="F278" s="123">
        <f t="shared" si="105"/>
        <v>50000</v>
      </c>
    </row>
    <row r="279" spans="1:6" ht="12.5" x14ac:dyDescent="0.25">
      <c r="A279" s="59"/>
      <c r="B279" s="30">
        <v>5500</v>
      </c>
      <c r="C279" s="31" t="s">
        <v>166</v>
      </c>
      <c r="D279" s="196">
        <v>0</v>
      </c>
      <c r="E279" s="14"/>
      <c r="F279" s="14">
        <f t="shared" ref="F279:F285" si="106">+E279+D279</f>
        <v>0</v>
      </c>
    </row>
    <row r="280" spans="1:6" ht="12.5" x14ac:dyDescent="0.25">
      <c r="A280" s="59"/>
      <c r="B280" s="30">
        <v>5504</v>
      </c>
      <c r="C280" s="31" t="s">
        <v>105</v>
      </c>
      <c r="D280" s="196"/>
      <c r="E280" s="14"/>
      <c r="F280" s="14">
        <f t="shared" si="106"/>
        <v>0</v>
      </c>
    </row>
    <row r="281" spans="1:6" ht="12.5" x14ac:dyDescent="0.25">
      <c r="A281" s="59"/>
      <c r="B281" s="57">
        <v>5511</v>
      </c>
      <c r="C281" s="37" t="s">
        <v>97</v>
      </c>
      <c r="D281" s="196">
        <v>100</v>
      </c>
      <c r="E281" s="14"/>
      <c r="F281" s="14">
        <f t="shared" si="106"/>
        <v>100</v>
      </c>
    </row>
    <row r="282" spans="1:6" ht="12.5" x14ac:dyDescent="0.25">
      <c r="A282" s="59"/>
      <c r="B282" s="57">
        <v>5512</v>
      </c>
      <c r="C282" s="37" t="s">
        <v>174</v>
      </c>
      <c r="D282" s="196">
        <v>49540</v>
      </c>
      <c r="E282" s="14"/>
      <c r="F282" s="14">
        <f t="shared" si="106"/>
        <v>49540</v>
      </c>
    </row>
    <row r="283" spans="1:6" ht="12.5" x14ac:dyDescent="0.25">
      <c r="A283" s="59"/>
      <c r="B283" s="57">
        <v>5513</v>
      </c>
      <c r="C283" s="37" t="s">
        <v>117</v>
      </c>
      <c r="D283" s="196"/>
      <c r="E283" s="14"/>
      <c r="F283" s="14">
        <f t="shared" si="106"/>
        <v>0</v>
      </c>
    </row>
    <row r="284" spans="1:6" ht="12.5" x14ac:dyDescent="0.25">
      <c r="A284" s="59"/>
      <c r="B284" s="57">
        <v>5514</v>
      </c>
      <c r="C284" s="37" t="s">
        <v>99</v>
      </c>
      <c r="D284" s="196">
        <v>360</v>
      </c>
      <c r="E284" s="14"/>
      <c r="F284" s="14">
        <f t="shared" si="106"/>
        <v>360</v>
      </c>
    </row>
    <row r="285" spans="1:6" ht="12.5" x14ac:dyDescent="0.25">
      <c r="A285" s="59"/>
      <c r="B285" s="30">
        <v>5515</v>
      </c>
      <c r="C285" s="31" t="s">
        <v>120</v>
      </c>
      <c r="D285" s="196"/>
      <c r="E285" s="14"/>
      <c r="F285" s="14">
        <f t="shared" si="106"/>
        <v>0</v>
      </c>
    </row>
    <row r="286" spans="1:6" ht="12.5" x14ac:dyDescent="0.25">
      <c r="A286" s="49" t="s">
        <v>175</v>
      </c>
      <c r="B286" s="43"/>
      <c r="C286" s="44" t="s">
        <v>176</v>
      </c>
      <c r="D286" s="46">
        <f t="shared" ref="D286:F286" si="107">+D287+D288</f>
        <v>1299000</v>
      </c>
      <c r="E286" s="46">
        <f t="shared" si="107"/>
        <v>0</v>
      </c>
      <c r="F286" s="46">
        <f t="shared" si="107"/>
        <v>1299000</v>
      </c>
    </row>
    <row r="287" spans="1:6" ht="14.15" customHeight="1" x14ac:dyDescent="0.25">
      <c r="A287" s="60"/>
      <c r="B287" s="53">
        <v>50</v>
      </c>
      <c r="C287" s="54" t="s">
        <v>133</v>
      </c>
      <c r="D287" s="169">
        <v>3000</v>
      </c>
      <c r="E287" s="169"/>
      <c r="F287" s="129">
        <f t="shared" ref="F287" si="108">+E287+D287</f>
        <v>3000</v>
      </c>
    </row>
    <row r="288" spans="1:6" ht="14.15" customHeight="1" x14ac:dyDescent="0.25">
      <c r="A288" s="34"/>
      <c r="B288" s="35" t="s">
        <v>90</v>
      </c>
      <c r="C288" s="36" t="s">
        <v>177</v>
      </c>
      <c r="D288" s="123">
        <f>SUM(D289:D295)</f>
        <v>1296000</v>
      </c>
      <c r="E288" s="123">
        <f t="shared" ref="E288:F288" si="109">SUM(E289:E295)</f>
        <v>0</v>
      </c>
      <c r="F288" s="123">
        <f t="shared" si="109"/>
        <v>1296000</v>
      </c>
    </row>
    <row r="289" spans="1:6" ht="14.15" customHeight="1" x14ac:dyDescent="0.25">
      <c r="A289" s="34"/>
      <c r="B289" s="30">
        <v>5500</v>
      </c>
      <c r="C289" s="31" t="s">
        <v>166</v>
      </c>
      <c r="D289" s="196"/>
      <c r="E289" s="14"/>
      <c r="F289" s="14">
        <f t="shared" ref="F289:F295" si="110">+E289+D289</f>
        <v>0</v>
      </c>
    </row>
    <row r="290" spans="1:6" ht="13.5" customHeight="1" x14ac:dyDescent="0.25">
      <c r="A290" s="34"/>
      <c r="B290" s="30">
        <v>5511</v>
      </c>
      <c r="C290" s="31" t="s">
        <v>97</v>
      </c>
      <c r="D290" s="196"/>
      <c r="E290" s="14"/>
      <c r="F290" s="14">
        <f t="shared" si="110"/>
        <v>0</v>
      </c>
    </row>
    <row r="291" spans="1:6" ht="14.15" customHeight="1" x14ac:dyDescent="0.25">
      <c r="A291" s="34"/>
      <c r="B291" s="30">
        <v>5512</v>
      </c>
      <c r="C291" s="31" t="s">
        <v>174</v>
      </c>
      <c r="D291" s="196">
        <v>1284500</v>
      </c>
      <c r="E291" s="222"/>
      <c r="F291" s="14">
        <f t="shared" si="110"/>
        <v>1284500</v>
      </c>
    </row>
    <row r="292" spans="1:6" ht="12.5" x14ac:dyDescent="0.25">
      <c r="A292" s="34"/>
      <c r="B292" s="30">
        <v>5513</v>
      </c>
      <c r="C292" s="31" t="s">
        <v>117</v>
      </c>
      <c r="D292" s="196"/>
      <c r="E292" s="14"/>
      <c r="F292" s="14">
        <f t="shared" si="110"/>
        <v>0</v>
      </c>
    </row>
    <row r="293" spans="1:6" ht="12.5" x14ac:dyDescent="0.25">
      <c r="A293" s="34"/>
      <c r="B293" s="30">
        <v>5515</v>
      </c>
      <c r="C293" s="31" t="s">
        <v>120</v>
      </c>
      <c r="D293" s="196">
        <v>11000</v>
      </c>
      <c r="E293" s="222"/>
      <c r="F293" s="14">
        <f t="shared" si="110"/>
        <v>11000</v>
      </c>
    </row>
    <row r="294" spans="1:6" ht="12.5" x14ac:dyDescent="0.25">
      <c r="A294" s="34"/>
      <c r="B294" s="30" t="s">
        <v>125</v>
      </c>
      <c r="C294" s="31" t="s">
        <v>126</v>
      </c>
      <c r="D294" s="196">
        <v>500</v>
      </c>
      <c r="E294" s="14"/>
      <c r="F294" s="14">
        <f t="shared" si="110"/>
        <v>500</v>
      </c>
    </row>
    <row r="295" spans="1:6" ht="12.5" x14ac:dyDescent="0.25">
      <c r="A295" s="34"/>
      <c r="B295" s="30">
        <v>5540</v>
      </c>
      <c r="C295" s="31" t="s">
        <v>178</v>
      </c>
      <c r="D295" s="196"/>
      <c r="E295" s="14"/>
      <c r="F295" s="14">
        <f t="shared" si="110"/>
        <v>0</v>
      </c>
    </row>
    <row r="296" spans="1:6" ht="12.5" x14ac:dyDescent="0.25">
      <c r="A296" s="49" t="s">
        <v>944</v>
      </c>
      <c r="B296" s="43"/>
      <c r="C296" s="44" t="s">
        <v>945</v>
      </c>
      <c r="D296" s="46">
        <f t="shared" ref="D296:F296" si="111">+D297+D298</f>
        <v>20000</v>
      </c>
      <c r="E296" s="46">
        <f t="shared" si="111"/>
        <v>0</v>
      </c>
      <c r="F296" s="46">
        <f t="shared" si="111"/>
        <v>20000</v>
      </c>
    </row>
    <row r="297" spans="1:6" ht="12.5" x14ac:dyDescent="0.25">
      <c r="A297" s="60"/>
      <c r="B297" s="53">
        <v>50</v>
      </c>
      <c r="C297" s="54" t="s">
        <v>133</v>
      </c>
      <c r="D297" s="169"/>
      <c r="E297" s="169"/>
      <c r="F297" s="129">
        <f t="shared" ref="F297" si="112">+E297+D297</f>
        <v>0</v>
      </c>
    </row>
    <row r="298" spans="1:6" ht="12.5" x14ac:dyDescent="0.25">
      <c r="A298" s="34"/>
      <c r="B298" s="35" t="s">
        <v>90</v>
      </c>
      <c r="C298" s="36" t="s">
        <v>177</v>
      </c>
      <c r="D298" s="123">
        <f t="shared" ref="D298:F298" si="113">SUM(D299:D303)</f>
        <v>20000</v>
      </c>
      <c r="E298" s="123">
        <f t="shared" si="113"/>
        <v>0</v>
      </c>
      <c r="F298" s="123">
        <f t="shared" si="113"/>
        <v>20000</v>
      </c>
    </row>
    <row r="299" spans="1:6" ht="12.5" x14ac:dyDescent="0.25">
      <c r="A299" s="34"/>
      <c r="B299" s="30">
        <v>5502</v>
      </c>
      <c r="C299" s="31" t="s">
        <v>163</v>
      </c>
      <c r="D299" s="196">
        <f>10000</f>
        <v>10000</v>
      </c>
      <c r="E299" s="14"/>
      <c r="F299" s="14">
        <f t="shared" ref="F299:F303" si="114">+E299+D299</f>
        <v>10000</v>
      </c>
    </row>
    <row r="300" spans="1:6" ht="12.5" x14ac:dyDescent="0.25">
      <c r="A300" s="34"/>
      <c r="B300" s="30">
        <v>5511</v>
      </c>
      <c r="C300" s="31" t="s">
        <v>97</v>
      </c>
      <c r="D300" s="196"/>
      <c r="E300" s="14"/>
      <c r="F300" s="14">
        <f t="shared" si="114"/>
        <v>0</v>
      </c>
    </row>
    <row r="301" spans="1:6" ht="12.5" x14ac:dyDescent="0.25">
      <c r="A301" s="34"/>
      <c r="B301" s="30">
        <v>5512</v>
      </c>
      <c r="C301" s="31" t="s">
        <v>174</v>
      </c>
      <c r="D301" s="196">
        <v>10000</v>
      </c>
      <c r="E301" s="222"/>
      <c r="F301" s="14">
        <f t="shared" si="114"/>
        <v>10000</v>
      </c>
    </row>
    <row r="302" spans="1:6" ht="12.5" x14ac:dyDescent="0.25">
      <c r="A302" s="34"/>
      <c r="B302" s="30">
        <v>5515</v>
      </c>
      <c r="C302" s="31" t="s">
        <v>120</v>
      </c>
      <c r="D302" s="196"/>
      <c r="E302" s="222"/>
      <c r="F302" s="14">
        <f t="shared" si="114"/>
        <v>0</v>
      </c>
    </row>
    <row r="303" spans="1:6" ht="12.5" x14ac:dyDescent="0.25">
      <c r="A303" s="34"/>
      <c r="B303" s="30">
        <v>5540</v>
      </c>
      <c r="C303" s="31" t="s">
        <v>178</v>
      </c>
      <c r="D303" s="196"/>
      <c r="E303" s="14"/>
      <c r="F303" s="14">
        <f t="shared" si="114"/>
        <v>0</v>
      </c>
    </row>
    <row r="304" spans="1:6" ht="12.5" x14ac:dyDescent="0.25">
      <c r="A304" s="49" t="s">
        <v>936</v>
      </c>
      <c r="B304" s="43"/>
      <c r="C304" s="44" t="s">
        <v>937</v>
      </c>
      <c r="D304" s="46">
        <f t="shared" ref="D304:F304" si="115">+D305+D306</f>
        <v>100000</v>
      </c>
      <c r="E304" s="46">
        <f t="shared" si="115"/>
        <v>0</v>
      </c>
      <c r="F304" s="46">
        <f t="shared" si="115"/>
        <v>100000</v>
      </c>
    </row>
    <row r="305" spans="1:6" ht="12.5" x14ac:dyDescent="0.25">
      <c r="A305" s="60"/>
      <c r="B305" s="53">
        <v>50</v>
      </c>
      <c r="C305" s="54" t="s">
        <v>133</v>
      </c>
      <c r="D305" s="169"/>
      <c r="E305" s="169"/>
      <c r="F305" s="129">
        <f t="shared" ref="F305" si="116">+E305+D305</f>
        <v>0</v>
      </c>
    </row>
    <row r="306" spans="1:6" ht="12.5" x14ac:dyDescent="0.25">
      <c r="A306" s="34"/>
      <c r="B306" s="35" t="s">
        <v>90</v>
      </c>
      <c r="C306" s="36" t="s">
        <v>177</v>
      </c>
      <c r="D306" s="123">
        <f t="shared" ref="D306:F306" si="117">SUM(D307:D313)</f>
        <v>100000</v>
      </c>
      <c r="E306" s="123">
        <f t="shared" si="117"/>
        <v>0</v>
      </c>
      <c r="F306" s="123">
        <f t="shared" si="117"/>
        <v>100000</v>
      </c>
    </row>
    <row r="307" spans="1:6" ht="12.5" x14ac:dyDescent="0.25">
      <c r="A307" s="34"/>
      <c r="B307" s="30">
        <v>5500</v>
      </c>
      <c r="C307" s="31" t="s">
        <v>166</v>
      </c>
      <c r="D307" s="196"/>
      <c r="E307" s="14"/>
      <c r="F307" s="14">
        <f t="shared" ref="F307:F313" si="118">+E307+D307</f>
        <v>0</v>
      </c>
    </row>
    <row r="308" spans="1:6" ht="12.5" x14ac:dyDescent="0.25">
      <c r="A308" s="34"/>
      <c r="B308" s="30">
        <v>5511</v>
      </c>
      <c r="C308" s="31" t="s">
        <v>97</v>
      </c>
      <c r="D308" s="196"/>
      <c r="E308" s="14"/>
      <c r="F308" s="14">
        <f t="shared" si="118"/>
        <v>0</v>
      </c>
    </row>
    <row r="309" spans="1:6" ht="12.5" x14ac:dyDescent="0.25">
      <c r="A309" s="34"/>
      <c r="B309" s="30">
        <v>5512</v>
      </c>
      <c r="C309" s="31" t="s">
        <v>174</v>
      </c>
      <c r="D309" s="196">
        <v>85000</v>
      </c>
      <c r="E309" s="222"/>
      <c r="F309" s="14">
        <f t="shared" si="118"/>
        <v>85000</v>
      </c>
    </row>
    <row r="310" spans="1:6" ht="12.5" x14ac:dyDescent="0.25">
      <c r="A310" s="34"/>
      <c r="B310" s="30">
        <v>5513</v>
      </c>
      <c r="C310" s="31" t="s">
        <v>117</v>
      </c>
      <c r="D310" s="196"/>
      <c r="E310" s="14"/>
      <c r="F310" s="14">
        <f t="shared" si="118"/>
        <v>0</v>
      </c>
    </row>
    <row r="311" spans="1:6" ht="12.5" x14ac:dyDescent="0.25">
      <c r="A311" s="34"/>
      <c r="B311" s="30">
        <v>5515</v>
      </c>
      <c r="C311" s="31" t="s">
        <v>120</v>
      </c>
      <c r="D311" s="196">
        <v>15000</v>
      </c>
      <c r="E311" s="222"/>
      <c r="F311" s="14">
        <f t="shared" si="118"/>
        <v>15000</v>
      </c>
    </row>
    <row r="312" spans="1:6" ht="12.5" x14ac:dyDescent="0.25">
      <c r="A312" s="34"/>
      <c r="B312" s="30">
        <v>5521</v>
      </c>
      <c r="C312" s="31" t="s">
        <v>244</v>
      </c>
      <c r="D312" s="196"/>
      <c r="E312" s="14"/>
      <c r="F312" s="14">
        <f t="shared" si="118"/>
        <v>0</v>
      </c>
    </row>
    <row r="313" spans="1:6" ht="12.5" x14ac:dyDescent="0.25">
      <c r="A313" s="34"/>
      <c r="B313" s="30">
        <v>5540</v>
      </c>
      <c r="C313" s="31" t="s">
        <v>178</v>
      </c>
      <c r="D313" s="196"/>
      <c r="E313" s="14"/>
      <c r="F313" s="14">
        <f t="shared" si="118"/>
        <v>0</v>
      </c>
    </row>
    <row r="314" spans="1:6" ht="12.5" x14ac:dyDescent="0.25">
      <c r="A314" s="25" t="s">
        <v>179</v>
      </c>
      <c r="B314" s="26">
        <v>6</v>
      </c>
      <c r="C314" s="27" t="s">
        <v>180</v>
      </c>
      <c r="D314" s="39">
        <f t="shared" ref="D314" si="119">+D320+D332+D338+D371+D359</f>
        <v>344400</v>
      </c>
      <c r="E314" s="39">
        <f t="shared" ref="E314:F314" si="120">+E320+E332+E338+E371+E359</f>
        <v>0</v>
      </c>
      <c r="F314" s="39">
        <f t="shared" si="120"/>
        <v>344400</v>
      </c>
    </row>
    <row r="315" spans="1:6" ht="12.5" x14ac:dyDescent="0.25">
      <c r="A315" s="47"/>
      <c r="B315" s="47"/>
      <c r="C315" s="47" t="s">
        <v>675</v>
      </c>
      <c r="D315" s="47">
        <f t="shared" ref="D315" si="121">D317+D318+D316+D319</f>
        <v>344400</v>
      </c>
      <c r="E315" s="47">
        <f t="shared" ref="E315:F315" si="122">E317+E318+E316+E319</f>
        <v>0</v>
      </c>
      <c r="F315" s="47">
        <f t="shared" si="122"/>
        <v>344400</v>
      </c>
    </row>
    <row r="316" spans="1:6" ht="14.15" customHeight="1" x14ac:dyDescent="0.25">
      <c r="A316" s="127"/>
      <c r="B316" s="127">
        <v>45</v>
      </c>
      <c r="C316" s="127" t="s">
        <v>671</v>
      </c>
      <c r="D316" s="127">
        <f t="shared" ref="D316" si="123">D321+D339</f>
        <v>20000</v>
      </c>
      <c r="E316" s="127">
        <f t="shared" ref="E316:F316" si="124">E321+E339</f>
        <v>0</v>
      </c>
      <c r="F316" s="127">
        <f t="shared" si="124"/>
        <v>20000</v>
      </c>
    </row>
    <row r="317" spans="1:6" ht="14.15" customHeight="1" x14ac:dyDescent="0.25">
      <c r="A317" s="129"/>
      <c r="B317" s="129">
        <v>50</v>
      </c>
      <c r="C317" s="129" t="s">
        <v>672</v>
      </c>
      <c r="D317" s="129">
        <f t="shared" ref="D317" si="125">D322+D360</f>
        <v>20900</v>
      </c>
      <c r="E317" s="129">
        <f t="shared" ref="E317:F317" si="126">E322+E360</f>
        <v>0</v>
      </c>
      <c r="F317" s="129">
        <f t="shared" si="126"/>
        <v>20900</v>
      </c>
    </row>
    <row r="318" spans="1:6" ht="14.15" customHeight="1" x14ac:dyDescent="0.25">
      <c r="A318" s="123"/>
      <c r="B318" s="123">
        <v>55</v>
      </c>
      <c r="C318" s="123" t="s">
        <v>673</v>
      </c>
      <c r="D318" s="196">
        <f t="shared" ref="D318" si="127">D323+D333+D340+D361+D372</f>
        <v>303500</v>
      </c>
      <c r="E318" s="196">
        <f t="shared" ref="E318:F318" si="128">E323+E333+E340+E361+E372</f>
        <v>0</v>
      </c>
      <c r="F318" s="196">
        <f t="shared" si="128"/>
        <v>303500</v>
      </c>
    </row>
    <row r="319" spans="1:6" ht="14.15" customHeight="1" x14ac:dyDescent="0.25">
      <c r="A319" s="126"/>
      <c r="B319" s="126">
        <v>60</v>
      </c>
      <c r="C319" s="126" t="s">
        <v>674</v>
      </c>
      <c r="D319" s="126">
        <v>0</v>
      </c>
      <c r="E319" s="126">
        <v>0</v>
      </c>
      <c r="F319" s="126">
        <v>0</v>
      </c>
    </row>
    <row r="320" spans="1:6" ht="14.15" customHeight="1" x14ac:dyDescent="0.25">
      <c r="A320" s="42" t="s">
        <v>181</v>
      </c>
      <c r="B320" s="43"/>
      <c r="C320" s="44" t="s">
        <v>182</v>
      </c>
      <c r="D320" s="45">
        <f t="shared" ref="D320:F320" si="129">+D322+D323</f>
        <v>13000</v>
      </c>
      <c r="E320" s="45">
        <f t="shared" si="129"/>
        <v>0</v>
      </c>
      <c r="F320" s="45">
        <f t="shared" si="129"/>
        <v>13000</v>
      </c>
    </row>
    <row r="321" spans="1:6" ht="14.15" customHeight="1" x14ac:dyDescent="0.25">
      <c r="A321" s="34"/>
      <c r="B321" s="35">
        <v>45</v>
      </c>
      <c r="C321" s="11" t="s">
        <v>840</v>
      </c>
      <c r="D321" s="126"/>
      <c r="E321" s="126"/>
      <c r="F321" s="126"/>
    </row>
    <row r="322" spans="1:6" ht="12.5" x14ac:dyDescent="0.25">
      <c r="A322" s="34"/>
      <c r="B322" s="35">
        <v>50</v>
      </c>
      <c r="C322" s="36" t="s">
        <v>133</v>
      </c>
      <c r="D322" s="129"/>
      <c r="E322" s="129"/>
      <c r="F322" s="129">
        <f t="shared" ref="F322" si="130">+E322+D322</f>
        <v>0</v>
      </c>
    </row>
    <row r="323" spans="1:6" ht="12.5" x14ac:dyDescent="0.25">
      <c r="A323" s="34"/>
      <c r="B323" s="35">
        <v>55</v>
      </c>
      <c r="C323" s="36" t="s">
        <v>177</v>
      </c>
      <c r="D323" s="123">
        <f>+D324+D328+D330+D329+D331</f>
        <v>13000</v>
      </c>
      <c r="E323" s="123">
        <f t="shared" ref="E323:F323" si="131">+E324+E328+E330+E329+E331</f>
        <v>0</v>
      </c>
      <c r="F323" s="123">
        <f t="shared" si="131"/>
        <v>13000</v>
      </c>
    </row>
    <row r="324" spans="1:6" ht="14.15" customHeight="1" x14ac:dyDescent="0.25">
      <c r="A324" s="34"/>
      <c r="B324" s="30">
        <v>5511</v>
      </c>
      <c r="C324" s="31" t="s">
        <v>91</v>
      </c>
      <c r="D324" s="196">
        <f t="shared" ref="D324" si="132">SUM(D325:D327)</f>
        <v>0</v>
      </c>
      <c r="E324" s="14"/>
      <c r="F324" s="14">
        <f t="shared" ref="F324" si="133">SUM(F325:F327)</f>
        <v>0</v>
      </c>
    </row>
    <row r="325" spans="1:6" s="134" customFormat="1" ht="0.65" hidden="1" customHeight="1" x14ac:dyDescent="0.25">
      <c r="A325" s="139"/>
      <c r="B325" s="140"/>
      <c r="C325" s="132" t="s">
        <v>108</v>
      </c>
      <c r="D325" s="199"/>
      <c r="E325" s="133"/>
      <c r="F325" s="133">
        <f>+D325+E325</f>
        <v>0</v>
      </c>
    </row>
    <row r="326" spans="1:6" s="134" customFormat="1" ht="11.5" hidden="1" x14ac:dyDescent="0.25">
      <c r="A326" s="139"/>
      <c r="B326" s="140"/>
      <c r="C326" s="138" t="s">
        <v>110</v>
      </c>
      <c r="D326" s="199"/>
      <c r="E326" s="133"/>
      <c r="F326" s="133">
        <f t="shared" ref="F326:F327" si="134">+D326+E326</f>
        <v>0</v>
      </c>
    </row>
    <row r="327" spans="1:6" s="134" customFormat="1" ht="11.5" hidden="1" x14ac:dyDescent="0.25">
      <c r="A327" s="139"/>
      <c r="B327" s="140"/>
      <c r="C327" s="132" t="s">
        <v>183</v>
      </c>
      <c r="D327" s="199"/>
      <c r="E327" s="133"/>
      <c r="F327" s="133">
        <f t="shared" si="134"/>
        <v>0</v>
      </c>
    </row>
    <row r="328" spans="1:6" ht="12.5" x14ac:dyDescent="0.25">
      <c r="A328" s="29"/>
      <c r="B328" s="30">
        <v>5512</v>
      </c>
      <c r="C328" s="37" t="s">
        <v>174</v>
      </c>
      <c r="D328" s="196">
        <v>10000</v>
      </c>
      <c r="E328" s="222"/>
      <c r="F328" s="14">
        <f>+D328+E328</f>
        <v>10000</v>
      </c>
    </row>
    <row r="329" spans="1:6" ht="12.5" x14ac:dyDescent="0.25">
      <c r="A329" s="29"/>
      <c r="B329" s="30">
        <v>5513</v>
      </c>
      <c r="C329" s="37" t="s">
        <v>117</v>
      </c>
      <c r="D329" s="196"/>
      <c r="E329" s="14"/>
      <c r="F329" s="14">
        <f t="shared" ref="F329:F331" si="135">+D329+E329</f>
        <v>0</v>
      </c>
    </row>
    <row r="330" spans="1:6" ht="14.15" customHeight="1" x14ac:dyDescent="0.25">
      <c r="A330" s="29"/>
      <c r="B330" s="30">
        <v>5515</v>
      </c>
      <c r="C330" s="37" t="s">
        <v>120</v>
      </c>
      <c r="D330" s="196">
        <v>1300</v>
      </c>
      <c r="E330" s="14"/>
      <c r="F330" s="14">
        <f t="shared" si="135"/>
        <v>1300</v>
      </c>
    </row>
    <row r="331" spans="1:6" ht="14.15" customHeight="1" x14ac:dyDescent="0.25">
      <c r="A331" s="29"/>
      <c r="B331" s="30">
        <v>5516</v>
      </c>
      <c r="C331" s="37" t="s">
        <v>416</v>
      </c>
      <c r="D331" s="196">
        <v>1700</v>
      </c>
      <c r="E331" s="14"/>
      <c r="F331" s="14">
        <f t="shared" si="135"/>
        <v>1700</v>
      </c>
    </row>
    <row r="332" spans="1:6" s="7" customFormat="1" ht="14.15" customHeight="1" x14ac:dyDescent="0.25">
      <c r="A332" s="42" t="s">
        <v>184</v>
      </c>
      <c r="B332" s="43"/>
      <c r="C332" s="44" t="s">
        <v>185</v>
      </c>
      <c r="D332" s="46">
        <f t="shared" ref="D332:F332" si="136">+D333</f>
        <v>180000</v>
      </c>
      <c r="E332" s="46">
        <f t="shared" si="136"/>
        <v>0</v>
      </c>
      <c r="F332" s="46">
        <f t="shared" si="136"/>
        <v>180000</v>
      </c>
    </row>
    <row r="333" spans="1:6" s="8" customFormat="1" ht="14.15" customHeight="1" x14ac:dyDescent="0.25">
      <c r="A333" s="29"/>
      <c r="B333" s="30" t="s">
        <v>90</v>
      </c>
      <c r="C333" s="31" t="s">
        <v>186</v>
      </c>
      <c r="D333" s="123">
        <f t="shared" ref="D333:F333" si="137">D334+D337</f>
        <v>180000</v>
      </c>
      <c r="E333" s="123">
        <f t="shared" si="137"/>
        <v>0</v>
      </c>
      <c r="F333" s="123">
        <f t="shared" si="137"/>
        <v>180000</v>
      </c>
    </row>
    <row r="334" spans="1:6" ht="12.5" x14ac:dyDescent="0.25">
      <c r="A334" s="29"/>
      <c r="B334" s="30">
        <v>5511</v>
      </c>
      <c r="C334" s="31" t="s">
        <v>91</v>
      </c>
      <c r="D334" s="14">
        <f t="shared" ref="D334" si="138">SUM(D335:D336)</f>
        <v>0</v>
      </c>
      <c r="E334" s="14"/>
      <c r="F334" s="14">
        <f t="shared" ref="F334" si="139">SUM(F335:F336)</f>
        <v>0</v>
      </c>
    </row>
    <row r="335" spans="1:6" s="134" customFormat="1" ht="11.5" x14ac:dyDescent="0.25">
      <c r="A335" s="139"/>
      <c r="B335" s="140"/>
      <c r="C335" s="132" t="s">
        <v>108</v>
      </c>
      <c r="D335" s="199">
        <v>0</v>
      </c>
      <c r="E335" s="133"/>
      <c r="F335" s="133">
        <f>+E335+D335</f>
        <v>0</v>
      </c>
    </row>
    <row r="336" spans="1:6" s="134" customFormat="1" ht="11.5" x14ac:dyDescent="0.25">
      <c r="A336" s="139"/>
      <c r="B336" s="140"/>
      <c r="C336" s="132" t="s">
        <v>183</v>
      </c>
      <c r="D336" s="199">
        <v>0</v>
      </c>
      <c r="E336" s="133"/>
      <c r="F336" s="133">
        <f t="shared" ref="F336:F337" si="140">+E336+D336</f>
        <v>0</v>
      </c>
    </row>
    <row r="337" spans="1:6" ht="12.5" x14ac:dyDescent="0.25">
      <c r="A337" s="29"/>
      <c r="B337" s="30">
        <v>5512</v>
      </c>
      <c r="C337" s="31" t="s">
        <v>174</v>
      </c>
      <c r="D337" s="196">
        <v>180000</v>
      </c>
      <c r="E337" s="222"/>
      <c r="F337" s="14">
        <f t="shared" si="140"/>
        <v>180000</v>
      </c>
    </row>
    <row r="338" spans="1:6" ht="14.15" customHeight="1" x14ac:dyDescent="0.25">
      <c r="A338" s="42" t="s">
        <v>563</v>
      </c>
      <c r="B338" s="43"/>
      <c r="C338" s="44" t="s">
        <v>192</v>
      </c>
      <c r="D338" s="46">
        <f t="shared" ref="D338:F338" si="141">+D339+D340</f>
        <v>67000</v>
      </c>
      <c r="E338" s="46">
        <f t="shared" si="141"/>
        <v>0</v>
      </c>
      <c r="F338" s="46">
        <f t="shared" si="141"/>
        <v>67000</v>
      </c>
    </row>
    <row r="339" spans="1:6" ht="14.15" customHeight="1" x14ac:dyDescent="0.25">
      <c r="A339" s="34"/>
      <c r="B339" s="35">
        <v>45</v>
      </c>
      <c r="C339" s="11" t="s">
        <v>557</v>
      </c>
      <c r="D339" s="126">
        <v>20000</v>
      </c>
      <c r="E339" s="126"/>
      <c r="F339" s="126">
        <f>+D339+E339</f>
        <v>20000</v>
      </c>
    </row>
    <row r="340" spans="1:6" ht="14.15" customHeight="1" x14ac:dyDescent="0.25">
      <c r="A340" s="29"/>
      <c r="B340" s="30">
        <v>55</v>
      </c>
      <c r="C340" s="51" t="s">
        <v>91</v>
      </c>
      <c r="D340" s="123">
        <f>+D341+D353+D354+D356+D357+D358+D355</f>
        <v>47000</v>
      </c>
      <c r="E340" s="123">
        <f t="shared" ref="E340:F340" si="142">+E341+E353+E354+E356+E357+E358+E355</f>
        <v>0</v>
      </c>
      <c r="F340" s="123">
        <f t="shared" si="142"/>
        <v>47000</v>
      </c>
    </row>
    <row r="341" spans="1:6" ht="14.15" customHeight="1" x14ac:dyDescent="0.25">
      <c r="A341" s="29"/>
      <c r="B341" s="30">
        <v>5511</v>
      </c>
      <c r="C341" s="31" t="s">
        <v>97</v>
      </c>
      <c r="D341" s="87">
        <f t="shared" ref="D341:E341" si="143">SUM(D342:D352)</f>
        <v>45950</v>
      </c>
      <c r="E341" s="87">
        <f t="shared" si="143"/>
        <v>0</v>
      </c>
      <c r="F341" s="87">
        <f>SUM(F342:F352)</f>
        <v>45950</v>
      </c>
    </row>
    <row r="342" spans="1:6" s="134" customFormat="1" ht="14.15" customHeight="1" x14ac:dyDescent="0.25">
      <c r="A342" s="139"/>
      <c r="B342" s="140">
        <v>551130</v>
      </c>
      <c r="C342" s="138" t="s">
        <v>107</v>
      </c>
      <c r="D342" s="199">
        <v>0</v>
      </c>
      <c r="E342" s="133"/>
      <c r="F342" s="158">
        <f t="shared" ref="F342:F352" si="144">+E342+D342</f>
        <v>0</v>
      </c>
    </row>
    <row r="343" spans="1:6" s="134" customFormat="1" ht="14.15" customHeight="1" x14ac:dyDescent="0.25">
      <c r="A343" s="139"/>
      <c r="B343" s="140">
        <v>551131</v>
      </c>
      <c r="C343" s="138" t="s">
        <v>108</v>
      </c>
      <c r="D343" s="199">
        <v>16700</v>
      </c>
      <c r="E343" s="133"/>
      <c r="F343" s="158">
        <f t="shared" si="144"/>
        <v>16700</v>
      </c>
    </row>
    <row r="344" spans="1:6" s="134" customFormat="1" ht="14.15" customHeight="1" x14ac:dyDescent="0.25">
      <c r="A344" s="139"/>
      <c r="B344" s="140">
        <v>551132</v>
      </c>
      <c r="C344" s="138" t="s">
        <v>109</v>
      </c>
      <c r="D344" s="199">
        <v>2000</v>
      </c>
      <c r="E344" s="133"/>
      <c r="F344" s="158">
        <f t="shared" si="144"/>
        <v>2000</v>
      </c>
    </row>
    <row r="345" spans="1:6" s="134" customFormat="1" ht="14.15" customHeight="1" x14ac:dyDescent="0.25">
      <c r="A345" s="139"/>
      <c r="B345" s="140">
        <v>551133</v>
      </c>
      <c r="C345" s="138" t="s">
        <v>110</v>
      </c>
      <c r="D345" s="199">
        <v>2000</v>
      </c>
      <c r="E345" s="133"/>
      <c r="F345" s="158">
        <f t="shared" si="144"/>
        <v>2000</v>
      </c>
    </row>
    <row r="346" spans="1:6" s="134" customFormat="1" ht="14.15" customHeight="1" x14ac:dyDescent="0.25">
      <c r="A346" s="139"/>
      <c r="B346" s="140">
        <v>551134</v>
      </c>
      <c r="C346" s="138" t="s">
        <v>111</v>
      </c>
      <c r="D346" s="199">
        <v>600</v>
      </c>
      <c r="E346" s="133"/>
      <c r="F346" s="158">
        <f t="shared" si="144"/>
        <v>600</v>
      </c>
    </row>
    <row r="347" spans="1:6" s="134" customFormat="1" ht="14.15" customHeight="1" x14ac:dyDescent="0.25">
      <c r="A347" s="139"/>
      <c r="B347" s="140">
        <v>551135</v>
      </c>
      <c r="C347" s="138" t="s">
        <v>112</v>
      </c>
      <c r="D347" s="199">
        <v>400</v>
      </c>
      <c r="E347" s="133"/>
      <c r="F347" s="158">
        <f t="shared" si="144"/>
        <v>400</v>
      </c>
    </row>
    <row r="348" spans="1:6" s="134" customFormat="1" ht="14.15" customHeight="1" x14ac:dyDescent="0.25">
      <c r="A348" s="139"/>
      <c r="B348" s="140">
        <v>551136</v>
      </c>
      <c r="C348" s="138" t="s">
        <v>183</v>
      </c>
      <c r="D348" s="199">
        <v>7000</v>
      </c>
      <c r="E348" s="133"/>
      <c r="F348" s="158">
        <f t="shared" si="144"/>
        <v>7000</v>
      </c>
    </row>
    <row r="349" spans="1:6" s="134" customFormat="1" ht="14.15" customHeight="1" x14ac:dyDescent="0.25">
      <c r="A349" s="139"/>
      <c r="B349" s="140">
        <v>551137</v>
      </c>
      <c r="C349" s="138" t="s">
        <v>114</v>
      </c>
      <c r="D349" s="199">
        <v>600</v>
      </c>
      <c r="E349" s="133"/>
      <c r="F349" s="158">
        <f t="shared" si="144"/>
        <v>600</v>
      </c>
    </row>
    <row r="350" spans="1:6" s="134" customFormat="1" ht="14.15" customHeight="1" x14ac:dyDescent="0.25">
      <c r="A350" s="139"/>
      <c r="B350" s="140"/>
      <c r="C350" s="138" t="s">
        <v>193</v>
      </c>
      <c r="D350" s="199"/>
      <c r="E350" s="133"/>
      <c r="F350" s="158">
        <f t="shared" si="144"/>
        <v>0</v>
      </c>
    </row>
    <row r="351" spans="1:6" s="134" customFormat="1" ht="14.15" customHeight="1" x14ac:dyDescent="0.25">
      <c r="A351" s="139"/>
      <c r="B351" s="140"/>
      <c r="C351" s="138" t="s">
        <v>861</v>
      </c>
      <c r="D351" s="199">
        <v>15000</v>
      </c>
      <c r="E351" s="133"/>
      <c r="F351" s="158">
        <f t="shared" si="144"/>
        <v>15000</v>
      </c>
    </row>
    <row r="352" spans="1:6" s="134" customFormat="1" ht="11.5" x14ac:dyDescent="0.25">
      <c r="A352" s="154"/>
      <c r="B352" s="155"/>
      <c r="C352" s="156" t="s">
        <v>860</v>
      </c>
      <c r="D352" s="197">
        <v>1650</v>
      </c>
      <c r="E352" s="133"/>
      <c r="F352" s="158">
        <f t="shared" si="144"/>
        <v>1650</v>
      </c>
    </row>
    <row r="353" spans="1:6" ht="12.5" x14ac:dyDescent="0.25">
      <c r="A353" s="139"/>
      <c r="B353" s="30">
        <v>5512</v>
      </c>
      <c r="C353" s="31" t="s">
        <v>174</v>
      </c>
      <c r="D353" s="196"/>
      <c r="E353" s="14"/>
      <c r="F353" s="14">
        <f t="shared" ref="F353:F358" si="145">+E353+D353</f>
        <v>0</v>
      </c>
    </row>
    <row r="354" spans="1:6" ht="12.5" x14ac:dyDescent="0.25">
      <c r="A354" s="139"/>
      <c r="B354" s="30">
        <v>5513</v>
      </c>
      <c r="C354" s="31" t="s">
        <v>117</v>
      </c>
      <c r="D354" s="196"/>
      <c r="E354" s="14"/>
      <c r="F354" s="14">
        <f t="shared" si="145"/>
        <v>0</v>
      </c>
    </row>
    <row r="355" spans="1:6" ht="12.5" x14ac:dyDescent="0.25">
      <c r="A355" s="139"/>
      <c r="B355" s="30">
        <v>5514</v>
      </c>
      <c r="C355" s="31" t="s">
        <v>99</v>
      </c>
      <c r="D355" s="196">
        <v>250</v>
      </c>
      <c r="E355" s="14"/>
      <c r="F355" s="14">
        <f t="shared" si="145"/>
        <v>250</v>
      </c>
    </row>
    <row r="356" spans="1:6" ht="12.5" x14ac:dyDescent="0.25">
      <c r="A356" s="139"/>
      <c r="B356" s="30">
        <v>5515</v>
      </c>
      <c r="C356" s="31" t="s">
        <v>120</v>
      </c>
      <c r="D356" s="196">
        <v>200</v>
      </c>
      <c r="E356" s="14"/>
      <c r="F356" s="14">
        <f t="shared" si="145"/>
        <v>200</v>
      </c>
    </row>
    <row r="357" spans="1:6" ht="14.15" customHeight="1" x14ac:dyDescent="0.25">
      <c r="A357" s="139"/>
      <c r="B357" s="30">
        <v>5516</v>
      </c>
      <c r="C357" s="40" t="s">
        <v>194</v>
      </c>
      <c r="D357" s="196">
        <v>600</v>
      </c>
      <c r="E357" s="14"/>
      <c r="F357" s="14">
        <f t="shared" si="145"/>
        <v>600</v>
      </c>
    </row>
    <row r="358" spans="1:6" ht="14.15" customHeight="1" x14ac:dyDescent="0.25">
      <c r="A358" s="139"/>
      <c r="B358" s="30">
        <v>5540</v>
      </c>
      <c r="C358" s="31" t="s">
        <v>178</v>
      </c>
      <c r="D358" s="196"/>
      <c r="E358" s="14"/>
      <c r="F358" s="14">
        <f t="shared" si="145"/>
        <v>0</v>
      </c>
    </row>
    <row r="359" spans="1:6" ht="14.15" customHeight="1" x14ac:dyDescent="0.25">
      <c r="A359" s="42" t="s">
        <v>191</v>
      </c>
      <c r="B359" s="43"/>
      <c r="C359" s="44" t="s">
        <v>188</v>
      </c>
      <c r="D359" s="46">
        <f t="shared" ref="D359:F359" si="146">+D360+D361</f>
        <v>53000</v>
      </c>
      <c r="E359" s="46">
        <f t="shared" si="146"/>
        <v>0</v>
      </c>
      <c r="F359" s="46">
        <f t="shared" si="146"/>
        <v>53000</v>
      </c>
    </row>
    <row r="360" spans="1:6" ht="14.15" customHeight="1" x14ac:dyDescent="0.25">
      <c r="A360" s="29"/>
      <c r="B360" s="35" t="s">
        <v>88</v>
      </c>
      <c r="C360" s="36" t="s">
        <v>133</v>
      </c>
      <c r="D360" s="169">
        <f>15900+5000</f>
        <v>20900</v>
      </c>
      <c r="E360" s="169"/>
      <c r="F360" s="129">
        <f t="shared" ref="F360" si="147">+E360+D360</f>
        <v>20900</v>
      </c>
    </row>
    <row r="361" spans="1:6" ht="14.15" customHeight="1" x14ac:dyDescent="0.25">
      <c r="A361" s="29"/>
      <c r="B361" s="35" t="s">
        <v>90</v>
      </c>
      <c r="C361" s="36" t="s">
        <v>91</v>
      </c>
      <c r="D361" s="123">
        <f>SUM(D362:D370)</f>
        <v>32100</v>
      </c>
      <c r="E361" s="123">
        <f t="shared" ref="E361:F361" si="148">SUM(E362:E370)</f>
        <v>0</v>
      </c>
      <c r="F361" s="123">
        <f t="shared" si="148"/>
        <v>32100</v>
      </c>
    </row>
    <row r="362" spans="1:6" ht="12.5" x14ac:dyDescent="0.25">
      <c r="A362" s="29"/>
      <c r="B362" s="30">
        <v>5500</v>
      </c>
      <c r="C362" s="31" t="s">
        <v>166</v>
      </c>
      <c r="D362" s="196">
        <v>100</v>
      </c>
      <c r="E362" s="14"/>
      <c r="F362" s="14">
        <f>+E362+D362</f>
        <v>100</v>
      </c>
    </row>
    <row r="363" spans="1:6" ht="12.5" x14ac:dyDescent="0.25">
      <c r="A363" s="29"/>
      <c r="B363" s="30">
        <v>5502</v>
      </c>
      <c r="C363" s="31" t="s">
        <v>103</v>
      </c>
      <c r="D363" s="196"/>
      <c r="E363" s="14"/>
      <c r="F363" s="14">
        <f t="shared" ref="F363:F370" si="149">+E363+D363</f>
        <v>0</v>
      </c>
    </row>
    <row r="364" spans="1:6" ht="12.5" x14ac:dyDescent="0.25">
      <c r="A364" s="29"/>
      <c r="B364" s="30">
        <v>5511</v>
      </c>
      <c r="C364" s="31" t="s">
        <v>97</v>
      </c>
      <c r="D364" s="196"/>
      <c r="E364" s="14"/>
      <c r="F364" s="14">
        <f t="shared" si="149"/>
        <v>0</v>
      </c>
    </row>
    <row r="365" spans="1:6" ht="12.5" x14ac:dyDescent="0.25">
      <c r="A365" s="29"/>
      <c r="B365" s="30">
        <v>5512</v>
      </c>
      <c r="C365" s="31" t="s">
        <v>174</v>
      </c>
      <c r="D365" s="196">
        <v>31100</v>
      </c>
      <c r="E365" s="14"/>
      <c r="F365" s="14">
        <f t="shared" si="149"/>
        <v>31100</v>
      </c>
    </row>
    <row r="366" spans="1:6" ht="12.5" x14ac:dyDescent="0.25">
      <c r="A366" s="29"/>
      <c r="B366" s="30">
        <v>5513</v>
      </c>
      <c r="C366" s="31" t="s">
        <v>117</v>
      </c>
      <c r="D366" s="196"/>
      <c r="E366" s="14"/>
      <c r="F366" s="14">
        <f t="shared" si="149"/>
        <v>0</v>
      </c>
    </row>
    <row r="367" spans="1:6" ht="12.5" x14ac:dyDescent="0.25">
      <c r="A367" s="29"/>
      <c r="B367" s="30">
        <v>5514</v>
      </c>
      <c r="C367" s="31" t="s">
        <v>99</v>
      </c>
      <c r="D367" s="196"/>
      <c r="E367" s="14"/>
      <c r="F367" s="14">
        <f t="shared" si="149"/>
        <v>0</v>
      </c>
    </row>
    <row r="368" spans="1:6" ht="12.5" x14ac:dyDescent="0.25">
      <c r="A368" s="29"/>
      <c r="B368" s="30">
        <v>5515</v>
      </c>
      <c r="C368" s="31" t="s">
        <v>120</v>
      </c>
      <c r="D368" s="196">
        <v>900</v>
      </c>
      <c r="E368" s="14"/>
      <c r="F368" s="14">
        <f t="shared" si="149"/>
        <v>900</v>
      </c>
    </row>
    <row r="369" spans="1:6" ht="12.5" x14ac:dyDescent="0.25">
      <c r="A369" s="29"/>
      <c r="B369" s="30">
        <v>5532</v>
      </c>
      <c r="C369" s="31" t="s">
        <v>189</v>
      </c>
      <c r="D369" s="196"/>
      <c r="E369" s="14"/>
      <c r="F369" s="14">
        <f t="shared" si="149"/>
        <v>0</v>
      </c>
    </row>
    <row r="370" spans="1:6" ht="12.5" x14ac:dyDescent="0.25">
      <c r="A370" s="29"/>
      <c r="B370" s="30">
        <v>5540</v>
      </c>
      <c r="C370" s="31" t="s">
        <v>178</v>
      </c>
      <c r="D370" s="196"/>
      <c r="E370" s="14"/>
      <c r="F370" s="14">
        <f t="shared" si="149"/>
        <v>0</v>
      </c>
    </row>
    <row r="371" spans="1:6" ht="14.15" customHeight="1" x14ac:dyDescent="0.25">
      <c r="A371" s="88" t="s">
        <v>195</v>
      </c>
      <c r="B371" s="43"/>
      <c r="C371" s="89" t="s">
        <v>196</v>
      </c>
      <c r="D371" s="47">
        <f t="shared" ref="D371:F371" si="150">+D372</f>
        <v>31400</v>
      </c>
      <c r="E371" s="47">
        <f t="shared" si="150"/>
        <v>0</v>
      </c>
      <c r="F371" s="47">
        <f t="shared" si="150"/>
        <v>31400</v>
      </c>
    </row>
    <row r="372" spans="1:6" ht="14.15" customHeight="1" x14ac:dyDescent="0.25">
      <c r="A372" s="90"/>
      <c r="B372" s="35" t="s">
        <v>90</v>
      </c>
      <c r="C372" s="36" t="s">
        <v>91</v>
      </c>
      <c r="D372" s="123">
        <f t="shared" ref="D372:F372" si="151">D373+D374+D375</f>
        <v>31400</v>
      </c>
      <c r="E372" s="123">
        <f t="shared" si="151"/>
        <v>0</v>
      </c>
      <c r="F372" s="123">
        <f t="shared" si="151"/>
        <v>31400</v>
      </c>
    </row>
    <row r="373" spans="1:6" ht="14.15" customHeight="1" x14ac:dyDescent="0.25">
      <c r="A373" s="90"/>
      <c r="B373" s="30">
        <v>5512</v>
      </c>
      <c r="C373" s="31" t="s">
        <v>174</v>
      </c>
      <c r="D373" s="196">
        <v>30000</v>
      </c>
      <c r="E373" s="14"/>
      <c r="F373" s="14">
        <f t="shared" ref="F373:F375" si="152">+E373+D373</f>
        <v>30000</v>
      </c>
    </row>
    <row r="374" spans="1:6" ht="14.15" customHeight="1" x14ac:dyDescent="0.25">
      <c r="A374" s="90"/>
      <c r="B374" s="30">
        <v>5514</v>
      </c>
      <c r="C374" s="31" t="s">
        <v>99</v>
      </c>
      <c r="D374" s="196">
        <v>1100</v>
      </c>
      <c r="E374" s="14"/>
      <c r="F374" s="14">
        <f t="shared" si="152"/>
        <v>1100</v>
      </c>
    </row>
    <row r="375" spans="1:6" ht="14.15" customHeight="1" x14ac:dyDescent="0.25">
      <c r="A375" s="90"/>
      <c r="B375" s="30">
        <v>5540</v>
      </c>
      <c r="C375" s="31" t="s">
        <v>178</v>
      </c>
      <c r="D375" s="196">
        <v>300</v>
      </c>
      <c r="E375" s="14"/>
      <c r="F375" s="14">
        <f t="shared" si="152"/>
        <v>300</v>
      </c>
    </row>
    <row r="376" spans="1:6" ht="13" thickBot="1" x14ac:dyDescent="0.3">
      <c r="A376" s="153" t="s">
        <v>564</v>
      </c>
      <c r="B376" s="61">
        <v>7</v>
      </c>
      <c r="C376" s="27" t="s">
        <v>197</v>
      </c>
      <c r="D376" s="33">
        <f t="shared" ref="D376:F376" si="153">+D382</f>
        <v>17000</v>
      </c>
      <c r="E376" s="33">
        <f t="shared" si="153"/>
        <v>0</v>
      </c>
      <c r="F376" s="33">
        <f t="shared" si="153"/>
        <v>17000</v>
      </c>
    </row>
    <row r="377" spans="1:6" ht="13" thickTop="1" x14ac:dyDescent="0.25">
      <c r="A377" s="47"/>
      <c r="B377" s="47"/>
      <c r="C377" s="47" t="s">
        <v>676</v>
      </c>
      <c r="D377" s="47">
        <f t="shared" ref="D377:F377" si="154">D379+D380+D378+D381</f>
        <v>17000</v>
      </c>
      <c r="E377" s="47">
        <f t="shared" si="154"/>
        <v>0</v>
      </c>
      <c r="F377" s="47">
        <f t="shared" si="154"/>
        <v>17000</v>
      </c>
    </row>
    <row r="378" spans="1:6" ht="12.5" x14ac:dyDescent="0.25">
      <c r="A378" s="127"/>
      <c r="B378" s="127">
        <v>45</v>
      </c>
      <c r="C378" s="127" t="s">
        <v>677</v>
      </c>
      <c r="D378" s="127">
        <v>0</v>
      </c>
      <c r="E378" s="127">
        <v>0</v>
      </c>
      <c r="F378" s="127">
        <v>0</v>
      </c>
    </row>
    <row r="379" spans="1:6" ht="14.15" customHeight="1" x14ac:dyDescent="0.25">
      <c r="A379" s="129"/>
      <c r="B379" s="129">
        <v>50</v>
      </c>
      <c r="C379" s="129" t="s">
        <v>678</v>
      </c>
      <c r="D379" s="129">
        <v>0</v>
      </c>
      <c r="E379" s="129">
        <v>0</v>
      </c>
      <c r="F379" s="129">
        <v>0</v>
      </c>
    </row>
    <row r="380" spans="1:6" ht="14.15" customHeight="1" x14ac:dyDescent="0.25">
      <c r="A380" s="123"/>
      <c r="B380" s="123">
        <v>55</v>
      </c>
      <c r="C380" s="123" t="s">
        <v>679</v>
      </c>
      <c r="D380" s="196">
        <f t="shared" ref="D380:F380" si="155">+D382</f>
        <v>17000</v>
      </c>
      <c r="E380" s="196">
        <f t="shared" si="155"/>
        <v>0</v>
      </c>
      <c r="F380" s="123">
        <f t="shared" si="155"/>
        <v>17000</v>
      </c>
    </row>
    <row r="381" spans="1:6" ht="12.5" x14ac:dyDescent="0.25">
      <c r="A381" s="126"/>
      <c r="B381" s="126">
        <v>60</v>
      </c>
      <c r="C381" s="126" t="s">
        <v>680</v>
      </c>
      <c r="D381" s="126">
        <v>0</v>
      </c>
      <c r="E381" s="126">
        <v>0</v>
      </c>
      <c r="F381" s="126">
        <v>0</v>
      </c>
    </row>
    <row r="382" spans="1:6" ht="14.15" customHeight="1" x14ac:dyDescent="0.25">
      <c r="A382" s="59"/>
      <c r="B382" s="53">
        <v>55</v>
      </c>
      <c r="C382" s="54" t="s">
        <v>198</v>
      </c>
      <c r="D382" s="123">
        <f>D383+D392</f>
        <v>17000</v>
      </c>
      <c r="E382" s="123">
        <f t="shared" ref="E382:F382" si="156">E383+E392</f>
        <v>0</v>
      </c>
      <c r="F382" s="123">
        <f t="shared" si="156"/>
        <v>17000</v>
      </c>
    </row>
    <row r="383" spans="1:6" ht="14.15" customHeight="1" x14ac:dyDescent="0.25">
      <c r="A383" s="59"/>
      <c r="B383" s="30">
        <v>5511</v>
      </c>
      <c r="C383" s="31" t="s">
        <v>97</v>
      </c>
      <c r="D383" s="14">
        <f t="shared" ref="D383:F383" si="157">SUM(D384:D391)</f>
        <v>16500</v>
      </c>
      <c r="E383" s="14">
        <f t="shared" si="157"/>
        <v>0</v>
      </c>
      <c r="F383" s="14">
        <f t="shared" si="157"/>
        <v>16500</v>
      </c>
    </row>
    <row r="384" spans="1:6" s="134" customFormat="1" ht="14.15" customHeight="1" x14ac:dyDescent="0.25">
      <c r="A384" s="143"/>
      <c r="B384" s="144"/>
      <c r="C384" s="145" t="s">
        <v>523</v>
      </c>
      <c r="D384" s="199"/>
      <c r="E384" s="133"/>
      <c r="F384" s="133">
        <f>+D384+E384</f>
        <v>0</v>
      </c>
    </row>
    <row r="385" spans="1:6" s="134" customFormat="1" ht="14.15" customHeight="1" x14ac:dyDescent="0.25">
      <c r="A385" s="143"/>
      <c r="B385" s="144"/>
      <c r="C385" s="145" t="s">
        <v>108</v>
      </c>
      <c r="D385" s="199">
        <v>12000</v>
      </c>
      <c r="E385" s="133"/>
      <c r="F385" s="133">
        <f t="shared" ref="F385:F391" si="158">+D385+E385</f>
        <v>12000</v>
      </c>
    </row>
    <row r="386" spans="1:6" s="134" customFormat="1" ht="14.15" customHeight="1" x14ac:dyDescent="0.25">
      <c r="A386" s="143"/>
      <c r="B386" s="144"/>
      <c r="C386" s="145" t="s">
        <v>109</v>
      </c>
      <c r="D386" s="199">
        <v>30</v>
      </c>
      <c r="E386" s="133"/>
      <c r="F386" s="133">
        <f t="shared" si="158"/>
        <v>30</v>
      </c>
    </row>
    <row r="387" spans="1:6" s="134" customFormat="1" ht="14.15" customHeight="1" x14ac:dyDescent="0.25">
      <c r="A387" s="143"/>
      <c r="B387" s="144"/>
      <c r="C387" s="138" t="s">
        <v>111</v>
      </c>
      <c r="D387" s="199">
        <v>200</v>
      </c>
      <c r="E387" s="133"/>
      <c r="F387" s="133">
        <f t="shared" si="158"/>
        <v>200</v>
      </c>
    </row>
    <row r="388" spans="1:6" s="134" customFormat="1" ht="14.15" customHeight="1" x14ac:dyDescent="0.25">
      <c r="A388" s="143"/>
      <c r="B388" s="144"/>
      <c r="C388" s="138" t="s">
        <v>183</v>
      </c>
      <c r="D388" s="199">
        <v>3000</v>
      </c>
      <c r="E388" s="133"/>
      <c r="F388" s="133">
        <f t="shared" si="158"/>
        <v>3000</v>
      </c>
    </row>
    <row r="389" spans="1:6" s="134" customFormat="1" ht="14.15" customHeight="1" x14ac:dyDescent="0.25">
      <c r="A389" s="143"/>
      <c r="B389" s="144"/>
      <c r="C389" s="138" t="s">
        <v>114</v>
      </c>
      <c r="D389" s="199">
        <v>130</v>
      </c>
      <c r="E389" s="133"/>
      <c r="F389" s="133">
        <f t="shared" si="158"/>
        <v>130</v>
      </c>
    </row>
    <row r="390" spans="1:6" s="134" customFormat="1" ht="14.15" customHeight="1" x14ac:dyDescent="0.25">
      <c r="A390" s="143"/>
      <c r="B390" s="144"/>
      <c r="C390" s="138" t="s">
        <v>193</v>
      </c>
      <c r="D390" s="199"/>
      <c r="E390" s="133"/>
      <c r="F390" s="133">
        <f t="shared" si="158"/>
        <v>0</v>
      </c>
    </row>
    <row r="391" spans="1:6" s="134" customFormat="1" ht="14.15" customHeight="1" x14ac:dyDescent="0.25">
      <c r="A391" s="143"/>
      <c r="B391" s="144"/>
      <c r="C391" s="156" t="s">
        <v>860</v>
      </c>
      <c r="D391" s="199">
        <v>1140</v>
      </c>
      <c r="E391" s="133"/>
      <c r="F391" s="133">
        <f t="shared" si="158"/>
        <v>1140</v>
      </c>
    </row>
    <row r="392" spans="1:6" s="134" customFormat="1" ht="14.15" customHeight="1" x14ac:dyDescent="0.25">
      <c r="A392" s="143"/>
      <c r="B392" s="30">
        <v>5515</v>
      </c>
      <c r="C392" s="31" t="s">
        <v>120</v>
      </c>
      <c r="D392" s="191">
        <v>500</v>
      </c>
      <c r="E392" s="137"/>
      <c r="F392" s="137">
        <f>+D392+E392</f>
        <v>500</v>
      </c>
    </row>
    <row r="393" spans="1:6" ht="14.15" customHeight="1" x14ac:dyDescent="0.25">
      <c r="A393" s="25" t="s">
        <v>199</v>
      </c>
      <c r="B393" s="26">
        <v>8</v>
      </c>
      <c r="C393" s="27" t="s">
        <v>200</v>
      </c>
      <c r="D393" s="39">
        <f>+D399+D420+D431+D464+D481+D483+D508+D515+D528+D553+D588+D604+D621+D646+D670+D683+D688+D704+D722+D740+D763+D786+D802+D806+D827+D841+D859+D879+D891+D915+D937+D962+D988+D991+D1000+D1006+D1008+D458+D578</f>
        <v>2781600</v>
      </c>
      <c r="E393" s="39">
        <f t="shared" ref="E393:F393" si="159">+E399+E420+E431+E464+E481+E483+E508+E515+E528+E553+E588+E604+E621+E646+E670+E683+E688+E704+E722+E740+E763+E786+E802+E806+E827+E841+E859+E879+E891+E915+E937+E962+E988+E991+E1000+E1006+E1008+E458+E578</f>
        <v>1000</v>
      </c>
      <c r="F393" s="39">
        <f t="shared" si="159"/>
        <v>2782600</v>
      </c>
    </row>
    <row r="394" spans="1:6" ht="12.5" x14ac:dyDescent="0.25">
      <c r="A394" s="47"/>
      <c r="B394" s="47"/>
      <c r="C394" s="47" t="s">
        <v>681</v>
      </c>
      <c r="D394" s="47">
        <f>D396+D397+D395+D398</f>
        <v>2781600</v>
      </c>
      <c r="E394" s="47">
        <f t="shared" ref="E394:F394" si="160">E396+E397+E395+E398</f>
        <v>1000</v>
      </c>
      <c r="F394" s="47">
        <f t="shared" si="160"/>
        <v>2782600</v>
      </c>
    </row>
    <row r="395" spans="1:6" ht="14.15" customHeight="1" x14ac:dyDescent="0.25">
      <c r="A395" s="127"/>
      <c r="B395" s="127">
        <v>45</v>
      </c>
      <c r="C395" s="127" t="s">
        <v>682</v>
      </c>
      <c r="D395" s="127">
        <f t="shared" ref="D395" si="161">D421+D482+D509+D689+D705+D989+D992+D1007</f>
        <v>375060</v>
      </c>
      <c r="E395" s="127">
        <f t="shared" ref="E395:F395" si="162">E421+E482+E509+E689+E705+E989+E992+E1007</f>
        <v>0</v>
      </c>
      <c r="F395" s="127">
        <f t="shared" si="162"/>
        <v>375060</v>
      </c>
    </row>
    <row r="396" spans="1:6" ht="14.15" customHeight="1" x14ac:dyDescent="0.25">
      <c r="A396" s="129"/>
      <c r="B396" s="129">
        <v>50</v>
      </c>
      <c r="C396" s="129" t="s">
        <v>683</v>
      </c>
      <c r="D396" s="129">
        <f>D400+D432+D465+D484+D510+D516+D529+D554+D589+D605+D622+D647+D671+D684+D690+D706+D723+D741+D764+D787+D803+D807+D828+D842+D860+D880+D892+D916+D938+D963+D1001+D1009+D459+D579</f>
        <v>1217050</v>
      </c>
      <c r="E396" s="129">
        <f t="shared" ref="E396:F396" si="163">E400+E432+E465+E484+E510+E516+E529+E554+E589+E605+E622+E647+E671+E684+E690+E706+E723+E741+E764+E787+E803+E807+E828+E842+E860+E880+E892+E916+E938+E963+E1001+E1009+E459+E579</f>
        <v>0</v>
      </c>
      <c r="F396" s="129">
        <f t="shared" si="163"/>
        <v>1217050</v>
      </c>
    </row>
    <row r="397" spans="1:6" ht="12.75" customHeight="1" x14ac:dyDescent="0.25">
      <c r="A397" s="123"/>
      <c r="B397" s="123">
        <v>55</v>
      </c>
      <c r="C397" s="123" t="s">
        <v>684</v>
      </c>
      <c r="D397" s="123">
        <f>D401+D422+D433+D466+D485+D511+D517+D530+D555+D590+D606+D623+D648+D672+D685+D691+D707+D724+D742+D765+D788+D804+D808+D829+D843+D861+D881+D893+D917+D939+D964+D990+D993+D1002+D1010+D460+D580</f>
        <v>1189470</v>
      </c>
      <c r="E397" s="123">
        <f t="shared" ref="E397:F397" si="164">E401+E422+E433+E466+E485+E511+E517+E530+E555+E590+E606+E623+E648+E672+E685+E691+E707+E724+E742+E765+E788+E804+E808+E829+E843+E861+E881+E893+E917+E939+E964+E990+E993+E1002+E1010+E460+E580</f>
        <v>1000</v>
      </c>
      <c r="F397" s="123">
        <f t="shared" si="164"/>
        <v>1190470</v>
      </c>
    </row>
    <row r="398" spans="1:6" ht="12.5" x14ac:dyDescent="0.25">
      <c r="A398" s="126"/>
      <c r="B398" s="126">
        <v>60</v>
      </c>
      <c r="C398" s="126" t="s">
        <v>685</v>
      </c>
      <c r="D398" s="126">
        <f>D527</f>
        <v>20</v>
      </c>
      <c r="E398" s="126">
        <f t="shared" ref="E398:F398" si="165">E527</f>
        <v>0</v>
      </c>
      <c r="F398" s="126">
        <f t="shared" si="165"/>
        <v>20</v>
      </c>
    </row>
    <row r="399" spans="1:6" ht="14.15" customHeight="1" x14ac:dyDescent="0.25">
      <c r="A399" s="42" t="s">
        <v>633</v>
      </c>
      <c r="B399" s="43"/>
      <c r="C399" s="44" t="s">
        <v>201</v>
      </c>
      <c r="D399" s="46">
        <f>+D400+D401</f>
        <v>58200</v>
      </c>
      <c r="E399" s="46">
        <f>+E400+E401</f>
        <v>0</v>
      </c>
      <c r="F399" s="46">
        <f t="shared" ref="F399" si="166">+F400+F401</f>
        <v>58200</v>
      </c>
    </row>
    <row r="400" spans="1:6" ht="14.15" customHeight="1" x14ac:dyDescent="0.25">
      <c r="A400" s="29"/>
      <c r="B400" s="35" t="s">
        <v>88</v>
      </c>
      <c r="C400" s="36" t="s">
        <v>89</v>
      </c>
      <c r="D400" s="195">
        <v>35000</v>
      </c>
      <c r="E400" s="196"/>
      <c r="F400" s="129">
        <f t="shared" ref="F400" si="167">+E400+D400</f>
        <v>35000</v>
      </c>
    </row>
    <row r="401" spans="1:6" ht="14.15" customHeight="1" x14ac:dyDescent="0.25">
      <c r="A401" s="29"/>
      <c r="B401" s="35" t="s">
        <v>90</v>
      </c>
      <c r="C401" s="36" t="s">
        <v>91</v>
      </c>
      <c r="D401" s="123">
        <f>+D402+D403+D413+D414+D415+D417+D418+D419+D416+D412</f>
        <v>23200</v>
      </c>
      <c r="E401" s="123">
        <f t="shared" ref="E401:F401" si="168">+E402+E403+E413+E414+E415+E417+E418+E419+E416+E412</f>
        <v>0</v>
      </c>
      <c r="F401" s="123">
        <f t="shared" si="168"/>
        <v>23200</v>
      </c>
    </row>
    <row r="402" spans="1:6" ht="14.15" customHeight="1" x14ac:dyDescent="0.25">
      <c r="A402" s="29"/>
      <c r="B402" s="30" t="s">
        <v>92</v>
      </c>
      <c r="C402" s="31" t="s">
        <v>166</v>
      </c>
      <c r="D402" s="196">
        <v>150</v>
      </c>
      <c r="E402" s="14"/>
      <c r="F402" s="14">
        <f t="shared" ref="F402" si="169">+E402+D402</f>
        <v>150</v>
      </c>
    </row>
    <row r="403" spans="1:6" ht="14.15" customHeight="1" x14ac:dyDescent="0.25">
      <c r="A403" s="29"/>
      <c r="B403" s="30" t="s">
        <v>106</v>
      </c>
      <c r="C403" s="31" t="s">
        <v>97</v>
      </c>
      <c r="D403" s="196">
        <f t="shared" ref="D403" si="170">SUM(D404:D411)</f>
        <v>17670</v>
      </c>
      <c r="E403" s="14">
        <f>SUM(E404:E411)</f>
        <v>0</v>
      </c>
      <c r="F403" s="14">
        <f>SUM(F404:F411)</f>
        <v>17670</v>
      </c>
    </row>
    <row r="404" spans="1:6" s="4" customFormat="1" ht="14.15" customHeight="1" x14ac:dyDescent="0.2">
      <c r="A404" s="161"/>
      <c r="B404" s="162"/>
      <c r="C404" s="156" t="s">
        <v>107</v>
      </c>
      <c r="D404" s="197">
        <v>8000</v>
      </c>
      <c r="E404" s="158"/>
      <c r="F404" s="158">
        <f>+D404+E404</f>
        <v>8000</v>
      </c>
    </row>
    <row r="405" spans="1:6" s="4" customFormat="1" ht="14.15" customHeight="1" x14ac:dyDescent="0.2">
      <c r="A405" s="161"/>
      <c r="B405" s="162"/>
      <c r="C405" s="156" t="s">
        <v>108</v>
      </c>
      <c r="D405" s="197">
        <v>5000</v>
      </c>
      <c r="E405" s="158"/>
      <c r="F405" s="158">
        <f t="shared" ref="F405:F411" si="171">+D405+E405</f>
        <v>5000</v>
      </c>
    </row>
    <row r="406" spans="1:6" s="4" customFormat="1" ht="14.15" customHeight="1" x14ac:dyDescent="0.2">
      <c r="A406" s="161"/>
      <c r="B406" s="162"/>
      <c r="C406" s="156" t="s">
        <v>109</v>
      </c>
      <c r="D406" s="197">
        <v>520</v>
      </c>
      <c r="E406" s="158"/>
      <c r="F406" s="158">
        <f t="shared" si="171"/>
        <v>520</v>
      </c>
    </row>
    <row r="407" spans="1:6" s="4" customFormat="1" ht="14.15" customHeight="1" x14ac:dyDescent="0.2">
      <c r="A407" s="161"/>
      <c r="B407" s="162"/>
      <c r="C407" s="156" t="s">
        <v>110</v>
      </c>
      <c r="D407" s="197">
        <v>1500</v>
      </c>
      <c r="E407" s="158"/>
      <c r="F407" s="158">
        <f t="shared" si="171"/>
        <v>1500</v>
      </c>
    </row>
    <row r="408" spans="1:6" s="4" customFormat="1" ht="14.15" customHeight="1" x14ac:dyDescent="0.2">
      <c r="A408" s="161"/>
      <c r="B408" s="162"/>
      <c r="C408" s="156" t="s">
        <v>111</v>
      </c>
      <c r="D408" s="197">
        <v>400</v>
      </c>
      <c r="E408" s="158"/>
      <c r="F408" s="158">
        <f t="shared" si="171"/>
        <v>400</v>
      </c>
    </row>
    <row r="409" spans="1:6" s="4" customFormat="1" ht="14.15" customHeight="1" x14ac:dyDescent="0.2">
      <c r="A409" s="161"/>
      <c r="B409" s="162"/>
      <c r="C409" s="156" t="s">
        <v>112</v>
      </c>
      <c r="D409" s="197">
        <v>800</v>
      </c>
      <c r="E409" s="158"/>
      <c r="F409" s="158">
        <f t="shared" si="171"/>
        <v>800</v>
      </c>
    </row>
    <row r="410" spans="1:6" s="4" customFormat="1" ht="14.15" customHeight="1" x14ac:dyDescent="0.2">
      <c r="A410" s="161"/>
      <c r="B410" s="162"/>
      <c r="C410" s="156" t="s">
        <v>183</v>
      </c>
      <c r="D410" s="197">
        <v>1000</v>
      </c>
      <c r="E410" s="158"/>
      <c r="F410" s="158">
        <f t="shared" si="171"/>
        <v>1000</v>
      </c>
    </row>
    <row r="411" spans="1:6" s="4" customFormat="1" ht="14.15" customHeight="1" x14ac:dyDescent="0.2">
      <c r="A411" s="161"/>
      <c r="B411" s="162"/>
      <c r="C411" s="156" t="s">
        <v>114</v>
      </c>
      <c r="D411" s="197">
        <v>450</v>
      </c>
      <c r="E411" s="158"/>
      <c r="F411" s="158">
        <f t="shared" si="171"/>
        <v>450</v>
      </c>
    </row>
    <row r="412" spans="1:6" s="134" customFormat="1" ht="14.15" customHeight="1" x14ac:dyDescent="0.25">
      <c r="A412" s="139"/>
      <c r="B412" s="30">
        <v>5512</v>
      </c>
      <c r="C412" s="31" t="s">
        <v>174</v>
      </c>
      <c r="D412" s="196">
        <v>230</v>
      </c>
      <c r="E412" s="14"/>
      <c r="F412" s="14">
        <f t="shared" ref="F412:F419" si="172">+E412+D412</f>
        <v>230</v>
      </c>
    </row>
    <row r="413" spans="1:6" ht="14.15" customHeight="1" x14ac:dyDescent="0.25">
      <c r="A413" s="29"/>
      <c r="B413" s="30" t="s">
        <v>116</v>
      </c>
      <c r="C413" s="31" t="s">
        <v>117</v>
      </c>
      <c r="D413" s="196">
        <v>50</v>
      </c>
      <c r="E413" s="14"/>
      <c r="F413" s="14">
        <f t="shared" si="172"/>
        <v>50</v>
      </c>
    </row>
    <row r="414" spans="1:6" ht="14.15" customHeight="1" x14ac:dyDescent="0.25">
      <c r="A414" s="29"/>
      <c r="B414" s="30" t="s">
        <v>118</v>
      </c>
      <c r="C414" s="31" t="s">
        <v>99</v>
      </c>
      <c r="D414" s="196">
        <v>400</v>
      </c>
      <c r="E414" s="14"/>
      <c r="F414" s="14">
        <f t="shared" si="172"/>
        <v>400</v>
      </c>
    </row>
    <row r="415" spans="1:6" ht="14.15" customHeight="1" x14ac:dyDescent="0.25">
      <c r="A415" s="29"/>
      <c r="B415" s="30" t="s">
        <v>119</v>
      </c>
      <c r="C415" s="31" t="s">
        <v>120</v>
      </c>
      <c r="D415" s="196">
        <v>3000</v>
      </c>
      <c r="E415" s="14"/>
      <c r="F415" s="14">
        <f t="shared" si="172"/>
        <v>3000</v>
      </c>
    </row>
    <row r="416" spans="1:6" ht="14.15" customHeight="1" x14ac:dyDescent="0.25">
      <c r="A416" s="29"/>
      <c r="B416" s="30">
        <v>5516</v>
      </c>
      <c r="C416" s="31" t="s">
        <v>841</v>
      </c>
      <c r="D416" s="196">
        <v>1000</v>
      </c>
      <c r="E416" s="14"/>
      <c r="F416" s="14">
        <f t="shared" si="172"/>
        <v>1000</v>
      </c>
    </row>
    <row r="417" spans="1:6" ht="14.15" customHeight="1" x14ac:dyDescent="0.25">
      <c r="A417" s="29"/>
      <c r="B417" s="30">
        <v>5522</v>
      </c>
      <c r="C417" s="31" t="s">
        <v>124</v>
      </c>
      <c r="D417" s="196">
        <v>100</v>
      </c>
      <c r="E417" s="14"/>
      <c r="F417" s="14">
        <f t="shared" si="172"/>
        <v>100</v>
      </c>
    </row>
    <row r="418" spans="1:6" ht="14.15" customHeight="1" x14ac:dyDescent="0.25">
      <c r="A418" s="29"/>
      <c r="B418" s="30" t="s">
        <v>125</v>
      </c>
      <c r="C418" s="31" t="s">
        <v>126</v>
      </c>
      <c r="D418" s="196">
        <v>100</v>
      </c>
      <c r="E418" s="14"/>
      <c r="F418" s="14">
        <f t="shared" si="172"/>
        <v>100</v>
      </c>
    </row>
    <row r="419" spans="1:6" ht="14.15" customHeight="1" x14ac:dyDescent="0.25">
      <c r="A419" s="29"/>
      <c r="B419" s="30" t="s">
        <v>150</v>
      </c>
      <c r="C419" s="31" t="s">
        <v>178</v>
      </c>
      <c r="D419" s="196">
        <v>500</v>
      </c>
      <c r="E419" s="14"/>
      <c r="F419" s="14">
        <f t="shared" si="172"/>
        <v>500</v>
      </c>
    </row>
    <row r="420" spans="1:6" ht="14.15" customHeight="1" x14ac:dyDescent="0.25">
      <c r="A420" s="49" t="s">
        <v>878</v>
      </c>
      <c r="B420" s="43"/>
      <c r="C420" s="44" t="s">
        <v>202</v>
      </c>
      <c r="D420" s="46">
        <f t="shared" ref="D420:F420" si="173">+D421+D422</f>
        <v>75000</v>
      </c>
      <c r="E420" s="46">
        <f t="shared" si="173"/>
        <v>0</v>
      </c>
      <c r="F420" s="46">
        <f t="shared" si="173"/>
        <v>75000</v>
      </c>
    </row>
    <row r="421" spans="1:6" ht="14.15" customHeight="1" x14ac:dyDescent="0.25">
      <c r="A421" s="77"/>
      <c r="B421" s="30">
        <v>4521</v>
      </c>
      <c r="C421" s="31" t="s">
        <v>203</v>
      </c>
      <c r="D421" s="126">
        <v>48000</v>
      </c>
      <c r="E421" s="126"/>
      <c r="F421" s="126">
        <f>+D421+E421</f>
        <v>48000</v>
      </c>
    </row>
    <row r="422" spans="1:6" ht="14.15" customHeight="1" x14ac:dyDescent="0.25">
      <c r="A422" s="77"/>
      <c r="B422" s="30">
        <v>55</v>
      </c>
      <c r="C422" s="31" t="s">
        <v>91</v>
      </c>
      <c r="D422" s="123">
        <f t="shared" ref="D422:F422" si="174">+D423+D424+D425+D426+D427+D429+D430+D428</f>
        <v>27000</v>
      </c>
      <c r="E422" s="123">
        <f t="shared" si="174"/>
        <v>0</v>
      </c>
      <c r="F422" s="123">
        <f t="shared" si="174"/>
        <v>27000</v>
      </c>
    </row>
    <row r="423" spans="1:6" ht="13" customHeight="1" x14ac:dyDescent="0.25">
      <c r="A423" s="77"/>
      <c r="B423" s="30">
        <v>5500</v>
      </c>
      <c r="C423" s="31" t="s">
        <v>102</v>
      </c>
      <c r="D423" s="196">
        <v>5000</v>
      </c>
      <c r="E423" s="14"/>
      <c r="F423" s="14">
        <f t="shared" ref="F423:F430" si="175">+E423+D423</f>
        <v>5000</v>
      </c>
    </row>
    <row r="424" spans="1:6" ht="14.15" hidden="1" customHeight="1" x14ac:dyDescent="0.25">
      <c r="A424" s="77"/>
      <c r="B424" s="30">
        <v>5504</v>
      </c>
      <c r="C424" s="31" t="s">
        <v>204</v>
      </c>
      <c r="D424" s="196"/>
      <c r="E424" s="14"/>
      <c r="F424" s="14">
        <f t="shared" si="175"/>
        <v>0</v>
      </c>
    </row>
    <row r="425" spans="1:6" ht="14.15" hidden="1" customHeight="1" x14ac:dyDescent="0.25">
      <c r="A425" s="77"/>
      <c r="B425" s="30">
        <v>5511</v>
      </c>
      <c r="C425" s="31" t="s">
        <v>205</v>
      </c>
      <c r="D425" s="196"/>
      <c r="E425" s="14"/>
      <c r="F425" s="14">
        <f t="shared" si="175"/>
        <v>0</v>
      </c>
    </row>
    <row r="426" spans="1:6" ht="14.15" hidden="1" customHeight="1" x14ac:dyDescent="0.25">
      <c r="A426" s="77"/>
      <c r="B426" s="30">
        <v>5513</v>
      </c>
      <c r="C426" s="31" t="s">
        <v>117</v>
      </c>
      <c r="D426" s="196"/>
      <c r="E426" s="14"/>
      <c r="F426" s="14">
        <f t="shared" si="175"/>
        <v>0</v>
      </c>
    </row>
    <row r="427" spans="1:6" ht="14.15" customHeight="1" x14ac:dyDescent="0.25">
      <c r="A427" s="77"/>
      <c r="B427" s="30">
        <v>5515</v>
      </c>
      <c r="C427" s="31" t="s">
        <v>120</v>
      </c>
      <c r="D427" s="196">
        <v>2500</v>
      </c>
      <c r="E427" s="14"/>
      <c r="F427" s="14">
        <f t="shared" si="175"/>
        <v>2500</v>
      </c>
    </row>
    <row r="428" spans="1:6" ht="14.15" customHeight="1" x14ac:dyDescent="0.25">
      <c r="A428" s="77"/>
      <c r="B428" s="30">
        <v>5521</v>
      </c>
      <c r="C428" s="31" t="s">
        <v>244</v>
      </c>
      <c r="D428" s="196"/>
      <c r="E428" s="14"/>
      <c r="F428" s="14">
        <f t="shared" si="175"/>
        <v>0</v>
      </c>
    </row>
    <row r="429" spans="1:6" ht="14.15" customHeight="1" x14ac:dyDescent="0.25">
      <c r="A429" s="77"/>
      <c r="B429" s="30">
        <v>5525</v>
      </c>
      <c r="C429" s="31" t="s">
        <v>126</v>
      </c>
      <c r="D429" s="196">
        <v>5500</v>
      </c>
      <c r="E429" s="14"/>
      <c r="F429" s="14">
        <f t="shared" si="175"/>
        <v>5500</v>
      </c>
    </row>
    <row r="430" spans="1:6" s="8" customFormat="1" ht="14.15" customHeight="1" x14ac:dyDescent="0.25">
      <c r="A430" s="77"/>
      <c r="B430" s="30">
        <v>5540</v>
      </c>
      <c r="C430" s="31" t="s">
        <v>178</v>
      </c>
      <c r="D430" s="196">
        <v>14000</v>
      </c>
      <c r="E430" s="14"/>
      <c r="F430" s="14">
        <f t="shared" si="175"/>
        <v>14000</v>
      </c>
    </row>
    <row r="431" spans="1:6" ht="14.15" customHeight="1" x14ac:dyDescent="0.25">
      <c r="A431" s="49" t="s">
        <v>571</v>
      </c>
      <c r="B431" s="43"/>
      <c r="C431" s="44" t="s">
        <v>809</v>
      </c>
      <c r="D431" s="46">
        <f t="shared" ref="D431:F431" si="176">+D432+D433</f>
        <v>127500</v>
      </c>
      <c r="E431" s="46">
        <f t="shared" si="176"/>
        <v>0</v>
      </c>
      <c r="F431" s="46">
        <f t="shared" si="176"/>
        <v>127500</v>
      </c>
    </row>
    <row r="432" spans="1:6" ht="14.15" customHeight="1" x14ac:dyDescent="0.25">
      <c r="A432" s="34"/>
      <c r="B432" s="35" t="s">
        <v>88</v>
      </c>
      <c r="C432" s="36" t="s">
        <v>89</v>
      </c>
      <c r="D432" s="196">
        <v>33000</v>
      </c>
      <c r="E432" s="129"/>
      <c r="F432" s="129">
        <f t="shared" ref="F432" si="177">+E432+D432</f>
        <v>33000</v>
      </c>
    </row>
    <row r="433" spans="1:6" ht="14.15" customHeight="1" x14ac:dyDescent="0.25">
      <c r="A433" s="29"/>
      <c r="B433" s="35" t="s">
        <v>90</v>
      </c>
      <c r="C433" s="36" t="s">
        <v>91</v>
      </c>
      <c r="D433" s="123">
        <f>+D434+D435+D436+D437+D449+D450+D451+D452+D454+D455+D457+D453+D448+D456</f>
        <v>94500</v>
      </c>
      <c r="E433" s="123">
        <f t="shared" ref="E433:F433" si="178">+E434+E435+E436+E437+E449+E450+E451+E452+E454+E455+E457+E453+E448+E456</f>
        <v>0</v>
      </c>
      <c r="F433" s="123">
        <f t="shared" si="178"/>
        <v>94500</v>
      </c>
    </row>
    <row r="434" spans="1:6" ht="14.15" customHeight="1" x14ac:dyDescent="0.25">
      <c r="A434" s="29"/>
      <c r="B434" s="30" t="s">
        <v>92</v>
      </c>
      <c r="C434" s="31" t="s">
        <v>102</v>
      </c>
      <c r="D434" s="196">
        <v>800</v>
      </c>
      <c r="E434" s="14"/>
      <c r="F434" s="14">
        <f t="shared" ref="F434:F436" si="179">+E434+D434</f>
        <v>800</v>
      </c>
    </row>
    <row r="435" spans="1:6" ht="14.15" customHeight="1" x14ac:dyDescent="0.25">
      <c r="A435" s="29"/>
      <c r="B435" s="30">
        <v>5503</v>
      </c>
      <c r="C435" s="31" t="s">
        <v>94</v>
      </c>
      <c r="D435" s="196"/>
      <c r="E435" s="14"/>
      <c r="F435" s="14">
        <f t="shared" si="179"/>
        <v>0</v>
      </c>
    </row>
    <row r="436" spans="1:6" ht="14.15" customHeight="1" x14ac:dyDescent="0.25">
      <c r="A436" s="29"/>
      <c r="B436" s="30" t="s">
        <v>95</v>
      </c>
      <c r="C436" s="31" t="s">
        <v>105</v>
      </c>
      <c r="D436" s="196"/>
      <c r="E436" s="14"/>
      <c r="F436" s="14">
        <f t="shared" si="179"/>
        <v>0</v>
      </c>
    </row>
    <row r="437" spans="1:6" ht="14.15" customHeight="1" x14ac:dyDescent="0.25">
      <c r="A437" s="29"/>
      <c r="B437" s="30" t="s">
        <v>106</v>
      </c>
      <c r="C437" s="31" t="s">
        <v>205</v>
      </c>
      <c r="D437" s="196">
        <f>SUM(D438:D447)</f>
        <v>77450</v>
      </c>
      <c r="E437" s="14">
        <f t="shared" ref="E437" si="180">SUM(E438:E447)</f>
        <v>0</v>
      </c>
      <c r="F437" s="14">
        <f>SUM(F438:F447)</f>
        <v>77450</v>
      </c>
    </row>
    <row r="438" spans="1:6" s="8" customFormat="1" ht="14.15" customHeight="1" x14ac:dyDescent="0.2">
      <c r="A438" s="154"/>
      <c r="B438" s="155"/>
      <c r="C438" s="156" t="s">
        <v>206</v>
      </c>
      <c r="D438" s="197">
        <v>30000</v>
      </c>
      <c r="E438" s="158"/>
      <c r="F438" s="158">
        <f>+D438+E438</f>
        <v>30000</v>
      </c>
    </row>
    <row r="439" spans="1:6" s="8" customFormat="1" ht="14.15" customHeight="1" x14ac:dyDescent="0.2">
      <c r="A439" s="154"/>
      <c r="B439" s="155"/>
      <c r="C439" s="156" t="s">
        <v>207</v>
      </c>
      <c r="D439" s="197">
        <v>16800</v>
      </c>
      <c r="E439" s="158"/>
      <c r="F439" s="158">
        <f t="shared" ref="F439:F447" si="181">+D439+E439</f>
        <v>16800</v>
      </c>
    </row>
    <row r="440" spans="1:6" s="8" customFormat="1" ht="14.15" customHeight="1" x14ac:dyDescent="0.2">
      <c r="A440" s="154"/>
      <c r="B440" s="155"/>
      <c r="C440" s="156" t="s">
        <v>208</v>
      </c>
      <c r="D440" s="197">
        <v>5000</v>
      </c>
      <c r="E440" s="158"/>
      <c r="F440" s="158">
        <f t="shared" si="181"/>
        <v>5000</v>
      </c>
    </row>
    <row r="441" spans="1:6" s="8" customFormat="1" ht="14.15" customHeight="1" x14ac:dyDescent="0.2">
      <c r="A441" s="154"/>
      <c r="B441" s="155"/>
      <c r="C441" s="156" t="s">
        <v>209</v>
      </c>
      <c r="D441" s="197">
        <v>11000</v>
      </c>
      <c r="E441" s="158"/>
      <c r="F441" s="158">
        <f t="shared" si="181"/>
        <v>11000</v>
      </c>
    </row>
    <row r="442" spans="1:6" s="8" customFormat="1" ht="14.15" customHeight="1" x14ac:dyDescent="0.2">
      <c r="A442" s="154"/>
      <c r="B442" s="155"/>
      <c r="C442" s="156" t="s">
        <v>210</v>
      </c>
      <c r="D442" s="197">
        <v>3700</v>
      </c>
      <c r="E442" s="158"/>
      <c r="F442" s="158">
        <f t="shared" si="181"/>
        <v>3700</v>
      </c>
    </row>
    <row r="443" spans="1:6" s="8" customFormat="1" ht="14.15" customHeight="1" x14ac:dyDescent="0.2">
      <c r="A443" s="154"/>
      <c r="B443" s="155"/>
      <c r="C443" s="156" t="s">
        <v>211</v>
      </c>
      <c r="D443" s="197">
        <v>850</v>
      </c>
      <c r="E443" s="158"/>
      <c r="F443" s="158">
        <f t="shared" si="181"/>
        <v>850</v>
      </c>
    </row>
    <row r="444" spans="1:6" s="8" customFormat="1" ht="14.15" customHeight="1" x14ac:dyDescent="0.2">
      <c r="A444" s="154"/>
      <c r="B444" s="155"/>
      <c r="C444" s="156" t="s">
        <v>212</v>
      </c>
      <c r="D444" s="197">
        <v>0</v>
      </c>
      <c r="E444" s="158"/>
      <c r="F444" s="158">
        <f t="shared" si="181"/>
        <v>0</v>
      </c>
    </row>
    <row r="445" spans="1:6" s="8" customFormat="1" ht="14.15" customHeight="1" x14ac:dyDescent="0.2">
      <c r="A445" s="154"/>
      <c r="B445" s="155"/>
      <c r="C445" s="156" t="s">
        <v>213</v>
      </c>
      <c r="D445" s="197">
        <v>6100</v>
      </c>
      <c r="E445" s="158"/>
      <c r="F445" s="158">
        <f t="shared" si="181"/>
        <v>6100</v>
      </c>
    </row>
    <row r="446" spans="1:6" s="8" customFormat="1" ht="14.15" customHeight="1" x14ac:dyDescent="0.2">
      <c r="A446" s="154"/>
      <c r="B446" s="155"/>
      <c r="C446" s="156" t="s">
        <v>214</v>
      </c>
      <c r="D446" s="197">
        <v>700</v>
      </c>
      <c r="E446" s="158"/>
      <c r="F446" s="158">
        <f t="shared" si="181"/>
        <v>700</v>
      </c>
    </row>
    <row r="447" spans="1:6" s="8" customFormat="1" ht="14.15" customHeight="1" x14ac:dyDescent="0.2">
      <c r="A447" s="154"/>
      <c r="B447" s="155"/>
      <c r="C447" s="156" t="s">
        <v>215</v>
      </c>
      <c r="D447" s="197">
        <v>3300</v>
      </c>
      <c r="E447" s="158"/>
      <c r="F447" s="158">
        <f t="shared" si="181"/>
        <v>3300</v>
      </c>
    </row>
    <row r="448" spans="1:6" s="128" customFormat="1" ht="14.15" customHeight="1" x14ac:dyDescent="0.25">
      <c r="A448" s="130"/>
      <c r="B448" s="131">
        <v>5512</v>
      </c>
      <c r="C448" s="141" t="s">
        <v>635</v>
      </c>
      <c r="D448" s="196">
        <v>1750</v>
      </c>
      <c r="E448" s="14"/>
      <c r="F448" s="14">
        <f t="shared" ref="F448:F457" si="182">+E448+D448</f>
        <v>1750</v>
      </c>
    </row>
    <row r="449" spans="1:6" ht="14.15" customHeight="1" x14ac:dyDescent="0.25">
      <c r="A449" s="29"/>
      <c r="B449" s="30" t="s">
        <v>116</v>
      </c>
      <c r="C449" s="31" t="s">
        <v>117</v>
      </c>
      <c r="D449" s="196"/>
      <c r="E449" s="14"/>
      <c r="F449" s="14">
        <f t="shared" si="182"/>
        <v>0</v>
      </c>
    </row>
    <row r="450" spans="1:6" ht="14.15" customHeight="1" x14ac:dyDescent="0.25">
      <c r="A450" s="29"/>
      <c r="B450" s="30" t="s">
        <v>118</v>
      </c>
      <c r="C450" s="31" t="s">
        <v>99</v>
      </c>
      <c r="D450" s="196">
        <v>450</v>
      </c>
      <c r="E450" s="14"/>
      <c r="F450" s="14">
        <f t="shared" si="182"/>
        <v>450</v>
      </c>
    </row>
    <row r="451" spans="1:6" ht="14.15" customHeight="1" x14ac:dyDescent="0.25">
      <c r="A451" s="29"/>
      <c r="B451" s="30" t="s">
        <v>119</v>
      </c>
      <c r="C451" s="31" t="s">
        <v>120</v>
      </c>
      <c r="D451" s="196">
        <v>3000</v>
      </c>
      <c r="E451" s="14"/>
      <c r="F451" s="14">
        <f t="shared" si="182"/>
        <v>3000</v>
      </c>
    </row>
    <row r="452" spans="1:6" ht="14.15" customHeight="1" x14ac:dyDescent="0.25">
      <c r="A452" s="29"/>
      <c r="B452" s="30">
        <v>5516</v>
      </c>
      <c r="C452" s="40" t="s">
        <v>194</v>
      </c>
      <c r="D452" s="196">
        <v>10000</v>
      </c>
      <c r="E452" s="14"/>
      <c r="F452" s="14">
        <f t="shared" si="182"/>
        <v>10000</v>
      </c>
    </row>
    <row r="453" spans="1:6" ht="14.15" customHeight="1" x14ac:dyDescent="0.25">
      <c r="A453" s="29"/>
      <c r="B453" s="30">
        <v>5521</v>
      </c>
      <c r="C453" s="31" t="s">
        <v>246</v>
      </c>
      <c r="D453" s="196">
        <v>500</v>
      </c>
      <c r="E453" s="14"/>
      <c r="F453" s="14">
        <f t="shared" si="182"/>
        <v>500</v>
      </c>
    </row>
    <row r="454" spans="1:6" ht="14.15" customHeight="1" x14ac:dyDescent="0.25">
      <c r="A454" s="29"/>
      <c r="B454" s="30">
        <v>5522</v>
      </c>
      <c r="C454" s="31" t="s">
        <v>124</v>
      </c>
      <c r="D454" s="196">
        <v>300</v>
      </c>
      <c r="E454" s="14"/>
      <c r="F454" s="14">
        <f t="shared" si="182"/>
        <v>300</v>
      </c>
    </row>
    <row r="455" spans="1:6" ht="14.15" customHeight="1" x14ac:dyDescent="0.25">
      <c r="A455" s="29"/>
      <c r="B455" s="30" t="s">
        <v>125</v>
      </c>
      <c r="C455" s="31" t="s">
        <v>126</v>
      </c>
      <c r="D455" s="196"/>
      <c r="E455" s="14"/>
      <c r="F455" s="14">
        <f t="shared" si="182"/>
        <v>0</v>
      </c>
    </row>
    <row r="456" spans="1:6" ht="14.15" customHeight="1" x14ac:dyDescent="0.25">
      <c r="A456" s="29"/>
      <c r="B456" s="30">
        <v>5532</v>
      </c>
      <c r="C456" s="31" t="s">
        <v>636</v>
      </c>
      <c r="D456" s="196">
        <v>250</v>
      </c>
      <c r="E456" s="14"/>
      <c r="F456" s="14">
        <f t="shared" si="182"/>
        <v>250</v>
      </c>
    </row>
    <row r="457" spans="1:6" ht="14.15" customHeight="1" x14ac:dyDescent="0.25">
      <c r="A457" s="29"/>
      <c r="B457" s="30" t="s">
        <v>150</v>
      </c>
      <c r="C457" s="31" t="s">
        <v>178</v>
      </c>
      <c r="D457" s="196"/>
      <c r="E457" s="14"/>
      <c r="F457" s="14">
        <f t="shared" si="182"/>
        <v>0</v>
      </c>
    </row>
    <row r="458" spans="1:6" ht="14.15" customHeight="1" x14ac:dyDescent="0.25">
      <c r="A458" s="49" t="s">
        <v>811</v>
      </c>
      <c r="B458" s="43"/>
      <c r="C458" s="44" t="s">
        <v>810</v>
      </c>
      <c r="D458" s="46">
        <f t="shared" ref="D458:F458" si="183">+D459+D460</f>
        <v>41000</v>
      </c>
      <c r="E458" s="46">
        <f t="shared" si="183"/>
        <v>0</v>
      </c>
      <c r="F458" s="46">
        <f t="shared" si="183"/>
        <v>41000</v>
      </c>
    </row>
    <row r="459" spans="1:6" ht="14.15" customHeight="1" x14ac:dyDescent="0.25">
      <c r="A459" s="34"/>
      <c r="B459" s="35" t="s">
        <v>88</v>
      </c>
      <c r="C459" s="36" t="s">
        <v>89</v>
      </c>
      <c r="D459" s="129">
        <v>1500</v>
      </c>
      <c r="E459" s="129"/>
      <c r="F459" s="129">
        <f t="shared" ref="F459" si="184">+E459+D459</f>
        <v>1500</v>
      </c>
    </row>
    <row r="460" spans="1:6" ht="14.15" customHeight="1" x14ac:dyDescent="0.25">
      <c r="A460" s="29"/>
      <c r="B460" s="35" t="s">
        <v>90</v>
      </c>
      <c r="C460" s="36" t="s">
        <v>91</v>
      </c>
      <c r="D460" s="123">
        <f>D461+D463+D462</f>
        <v>39500</v>
      </c>
      <c r="E460" s="123">
        <f t="shared" ref="E460:F460" si="185">E461+E463+E462</f>
        <v>0</v>
      </c>
      <c r="F460" s="123">
        <f t="shared" si="185"/>
        <v>39500</v>
      </c>
    </row>
    <row r="461" spans="1:6" ht="14.15" customHeight="1" x14ac:dyDescent="0.25">
      <c r="A461" s="29"/>
      <c r="B461" s="30">
        <v>5512</v>
      </c>
      <c r="C461" s="31" t="s">
        <v>635</v>
      </c>
      <c r="D461" s="196">
        <v>5000</v>
      </c>
      <c r="E461" s="14"/>
      <c r="F461" s="14">
        <f t="shared" ref="F461:F463" si="186">+E461+D461</f>
        <v>5000</v>
      </c>
    </row>
    <row r="462" spans="1:6" ht="14.15" customHeight="1" x14ac:dyDescent="0.25">
      <c r="A462" s="29"/>
      <c r="B462" s="30" t="s">
        <v>119</v>
      </c>
      <c r="C462" s="31" t="s">
        <v>120</v>
      </c>
      <c r="D462" s="196">
        <f>500+34000</f>
        <v>34500</v>
      </c>
      <c r="E462" s="14"/>
      <c r="F462" s="14">
        <f t="shared" si="186"/>
        <v>34500</v>
      </c>
    </row>
    <row r="463" spans="1:6" ht="14.15" customHeight="1" x14ac:dyDescent="0.25">
      <c r="A463" s="29"/>
      <c r="B463" s="30" t="s">
        <v>150</v>
      </c>
      <c r="C463" s="31" t="s">
        <v>178</v>
      </c>
      <c r="D463" s="196"/>
      <c r="E463" s="14"/>
      <c r="F463" s="14">
        <f t="shared" si="186"/>
        <v>0</v>
      </c>
    </row>
    <row r="464" spans="1:6" ht="14.15" customHeight="1" x14ac:dyDescent="0.25">
      <c r="A464" s="42" t="s">
        <v>566</v>
      </c>
      <c r="B464" s="43"/>
      <c r="C464" s="44" t="s">
        <v>217</v>
      </c>
      <c r="D464" s="46">
        <f>+D465+D466</f>
        <v>468700</v>
      </c>
      <c r="E464" s="46">
        <f t="shared" ref="E464:F464" si="187">+E465+E466</f>
        <v>0</v>
      </c>
      <c r="F464" s="46">
        <f t="shared" si="187"/>
        <v>468700</v>
      </c>
    </row>
    <row r="465" spans="1:6" ht="14.15" customHeight="1" x14ac:dyDescent="0.25">
      <c r="A465" s="29"/>
      <c r="B465" s="35" t="s">
        <v>88</v>
      </c>
      <c r="C465" s="36" t="s">
        <v>89</v>
      </c>
      <c r="D465" s="129">
        <v>406100</v>
      </c>
      <c r="E465" s="169"/>
      <c r="F465" s="129">
        <f t="shared" ref="F465" si="188">+E465+D465</f>
        <v>406100</v>
      </c>
    </row>
    <row r="466" spans="1:6" ht="14.15" customHeight="1" x14ac:dyDescent="0.25">
      <c r="A466" s="29"/>
      <c r="B466" s="35" t="s">
        <v>90</v>
      </c>
      <c r="C466" s="36" t="s">
        <v>91</v>
      </c>
      <c r="D466" s="123">
        <f>SUM(+D467+D468+D469+D470+D473+D474+D475+D477+D478+D479+D480+D476)</f>
        <v>62600</v>
      </c>
      <c r="E466" s="123">
        <f t="shared" ref="E466:F466" si="189">SUM(+E467+E468+E469+E470+E473+E474+E475+E477+E478+E479+E480+E476)</f>
        <v>0</v>
      </c>
      <c r="F466" s="123">
        <f t="shared" si="189"/>
        <v>62600</v>
      </c>
    </row>
    <row r="467" spans="1:6" ht="14.15" customHeight="1" x14ac:dyDescent="0.25">
      <c r="A467" s="29"/>
      <c r="B467" s="30" t="s">
        <v>92</v>
      </c>
      <c r="C467" s="31" t="s">
        <v>102</v>
      </c>
      <c r="D467" s="196">
        <v>800</v>
      </c>
      <c r="E467" s="14"/>
      <c r="F467" s="14">
        <f t="shared" ref="F467:F469" si="190">+E467+D467</f>
        <v>800</v>
      </c>
    </row>
    <row r="468" spans="1:6" ht="14.15" customHeight="1" x14ac:dyDescent="0.25">
      <c r="A468" s="29"/>
      <c r="B468" s="30">
        <v>5503</v>
      </c>
      <c r="C468" s="31" t="s">
        <v>94</v>
      </c>
      <c r="D468" s="196"/>
      <c r="E468" s="14"/>
      <c r="F468" s="14">
        <f t="shared" si="190"/>
        <v>0</v>
      </c>
    </row>
    <row r="469" spans="1:6" ht="14.15" customHeight="1" x14ac:dyDescent="0.25">
      <c r="A469" s="29"/>
      <c r="B469" s="30" t="s">
        <v>95</v>
      </c>
      <c r="C469" s="31" t="s">
        <v>105</v>
      </c>
      <c r="D469" s="196">
        <v>2700</v>
      </c>
      <c r="E469" s="14"/>
      <c r="F469" s="14">
        <f t="shared" si="190"/>
        <v>2700</v>
      </c>
    </row>
    <row r="470" spans="1:6" ht="14.15" customHeight="1" x14ac:dyDescent="0.25">
      <c r="A470" s="29"/>
      <c r="B470" s="30">
        <v>5511</v>
      </c>
      <c r="C470" s="31" t="s">
        <v>205</v>
      </c>
      <c r="D470" s="14">
        <f t="shared" ref="D470:E470" si="191">SUM(D471:D472)</f>
        <v>4500</v>
      </c>
      <c r="E470" s="14">
        <f t="shared" si="191"/>
        <v>0</v>
      </c>
      <c r="F470" s="14">
        <f>SUM(F471:F472)</f>
        <v>4500</v>
      </c>
    </row>
    <row r="471" spans="1:6" ht="14.15" customHeight="1" x14ac:dyDescent="0.2">
      <c r="A471" s="154"/>
      <c r="B471" s="155"/>
      <c r="C471" s="156" t="s">
        <v>209</v>
      </c>
      <c r="D471" s="256"/>
      <c r="E471" s="160"/>
      <c r="F471" s="158">
        <f t="shared" ref="F471:F480" si="192">+E471+D471</f>
        <v>0</v>
      </c>
    </row>
    <row r="472" spans="1:6" ht="14.15" customHeight="1" x14ac:dyDescent="0.2">
      <c r="A472" s="154"/>
      <c r="B472" s="155"/>
      <c r="C472" s="156" t="s">
        <v>212</v>
      </c>
      <c r="D472" s="197">
        <v>4500</v>
      </c>
      <c r="E472" s="158"/>
      <c r="F472" s="158">
        <f t="shared" si="192"/>
        <v>4500</v>
      </c>
    </row>
    <row r="473" spans="1:6" ht="14.15" customHeight="1" x14ac:dyDescent="0.25">
      <c r="A473" s="29"/>
      <c r="B473" s="30" t="s">
        <v>116</v>
      </c>
      <c r="C473" s="31" t="s">
        <v>117</v>
      </c>
      <c r="D473" s="196">
        <f>17500+3500</f>
        <v>21000</v>
      </c>
      <c r="E473" s="14"/>
      <c r="F473" s="14">
        <f t="shared" si="192"/>
        <v>21000</v>
      </c>
    </row>
    <row r="474" spans="1:6" ht="14.15" customHeight="1" x14ac:dyDescent="0.25">
      <c r="A474" s="29"/>
      <c r="B474" s="30" t="s">
        <v>118</v>
      </c>
      <c r="C474" s="31" t="s">
        <v>99</v>
      </c>
      <c r="D474" s="196">
        <v>1400</v>
      </c>
      <c r="E474" s="14"/>
      <c r="F474" s="14">
        <f t="shared" si="192"/>
        <v>1400</v>
      </c>
    </row>
    <row r="475" spans="1:6" ht="14.15" customHeight="1" x14ac:dyDescent="0.25">
      <c r="A475" s="29"/>
      <c r="B475" s="30" t="s">
        <v>119</v>
      </c>
      <c r="C475" s="31" t="s">
        <v>120</v>
      </c>
      <c r="D475" s="196">
        <v>2500</v>
      </c>
      <c r="E475" s="14"/>
      <c r="F475" s="14">
        <f t="shared" si="192"/>
        <v>2500</v>
      </c>
    </row>
    <row r="476" spans="1:6" ht="14.15" customHeight="1" x14ac:dyDescent="0.25">
      <c r="A476" s="29"/>
      <c r="B476" s="30">
        <v>5521</v>
      </c>
      <c r="C476" s="31" t="s">
        <v>246</v>
      </c>
      <c r="D476" s="196"/>
      <c r="E476" s="14"/>
      <c r="F476" s="14">
        <f t="shared" si="192"/>
        <v>0</v>
      </c>
    </row>
    <row r="477" spans="1:6" ht="14.15" customHeight="1" x14ac:dyDescent="0.25">
      <c r="A477" s="29"/>
      <c r="B477" s="30">
        <v>5522</v>
      </c>
      <c r="C477" s="31" t="s">
        <v>124</v>
      </c>
      <c r="D477" s="196">
        <v>3000</v>
      </c>
      <c r="E477" s="14"/>
      <c r="F477" s="14">
        <f t="shared" si="192"/>
        <v>3000</v>
      </c>
    </row>
    <row r="478" spans="1:6" ht="14.15" customHeight="1" x14ac:dyDescent="0.25">
      <c r="A478" s="29"/>
      <c r="B478" s="30" t="s">
        <v>125</v>
      </c>
      <c r="C478" s="31" t="s">
        <v>126</v>
      </c>
      <c r="D478" s="196">
        <v>7000</v>
      </c>
      <c r="E478" s="14"/>
      <c r="F478" s="14">
        <f t="shared" si="192"/>
        <v>7000</v>
      </c>
    </row>
    <row r="479" spans="1:6" ht="14.15" customHeight="1" x14ac:dyDescent="0.25">
      <c r="A479" s="29"/>
      <c r="B479" s="30">
        <v>5532</v>
      </c>
      <c r="C479" s="31" t="s">
        <v>636</v>
      </c>
      <c r="D479" s="196">
        <v>1700</v>
      </c>
      <c r="E479" s="14"/>
      <c r="F479" s="14">
        <f t="shared" si="192"/>
        <v>1700</v>
      </c>
    </row>
    <row r="480" spans="1:6" ht="14.15" customHeight="1" x14ac:dyDescent="0.25">
      <c r="A480" s="29"/>
      <c r="B480" s="30" t="s">
        <v>150</v>
      </c>
      <c r="C480" s="31" t="s">
        <v>178</v>
      </c>
      <c r="D480" s="196">
        <v>18000</v>
      </c>
      <c r="E480" s="14"/>
      <c r="F480" s="14">
        <f t="shared" si="192"/>
        <v>18000</v>
      </c>
    </row>
    <row r="481" spans="1:6" ht="14.15" customHeight="1" x14ac:dyDescent="0.25">
      <c r="A481" s="49" t="s">
        <v>567</v>
      </c>
      <c r="B481" s="43"/>
      <c r="C481" s="44" t="s">
        <v>218</v>
      </c>
      <c r="D481" s="46">
        <f t="shared" ref="D481:F481" si="193">+D482</f>
        <v>93000</v>
      </c>
      <c r="E481" s="46">
        <f t="shared" si="193"/>
        <v>0</v>
      </c>
      <c r="F481" s="46">
        <f t="shared" si="193"/>
        <v>93000</v>
      </c>
    </row>
    <row r="482" spans="1:6" ht="14.15" customHeight="1" x14ac:dyDescent="0.3">
      <c r="A482" s="104"/>
      <c r="B482" s="35">
        <v>45</v>
      </c>
      <c r="C482" s="36" t="s">
        <v>225</v>
      </c>
      <c r="D482" s="126">
        <v>93000</v>
      </c>
      <c r="E482" s="174"/>
      <c r="F482" s="174">
        <f>+D482+E482</f>
        <v>93000</v>
      </c>
    </row>
    <row r="483" spans="1:6" ht="14.15" customHeight="1" x14ac:dyDescent="0.25">
      <c r="A483" s="49" t="s">
        <v>565</v>
      </c>
      <c r="B483" s="43"/>
      <c r="C483" s="44" t="s">
        <v>219</v>
      </c>
      <c r="D483" s="46">
        <f t="shared" ref="D483:F483" si="194">D484+D485</f>
        <v>66000</v>
      </c>
      <c r="E483" s="46">
        <f t="shared" si="194"/>
        <v>0</v>
      </c>
      <c r="F483" s="46">
        <f t="shared" si="194"/>
        <v>66000</v>
      </c>
    </row>
    <row r="484" spans="1:6" ht="14.15" customHeight="1" x14ac:dyDescent="0.25">
      <c r="A484" s="60"/>
      <c r="B484" s="53">
        <v>50</v>
      </c>
      <c r="C484" s="54" t="s">
        <v>89</v>
      </c>
      <c r="D484" s="196">
        <v>32700</v>
      </c>
      <c r="E484" s="169"/>
      <c r="F484" s="169">
        <f>+D484+E484</f>
        <v>32700</v>
      </c>
    </row>
    <row r="485" spans="1:6" ht="14.15" customHeight="1" x14ac:dyDescent="0.25">
      <c r="A485" s="60"/>
      <c r="B485" s="53">
        <v>55</v>
      </c>
      <c r="C485" s="54" t="s">
        <v>91</v>
      </c>
      <c r="D485" s="123">
        <f>+D486+D500+D501+D502+D504+D505+D506+D489+D487+D488+D499+D503+D507</f>
        <v>33300</v>
      </c>
      <c r="E485" s="123">
        <f t="shared" ref="E485:F485" si="195">+E486+E500+E501+E502+E504+E505+E506+E489+E487+E488+E499+E503+E507</f>
        <v>0</v>
      </c>
      <c r="F485" s="123">
        <f t="shared" si="195"/>
        <v>33300</v>
      </c>
    </row>
    <row r="486" spans="1:6" ht="14.15" customHeight="1" x14ac:dyDescent="0.25">
      <c r="A486" s="60"/>
      <c r="B486" s="57">
        <v>5500</v>
      </c>
      <c r="C486" s="37" t="s">
        <v>220</v>
      </c>
      <c r="D486" s="196">
        <v>100</v>
      </c>
      <c r="E486" s="14"/>
      <c r="F486" s="87">
        <f t="shared" ref="F486:F488" si="196">+E486+D486</f>
        <v>100</v>
      </c>
    </row>
    <row r="487" spans="1:6" ht="14.15" customHeight="1" x14ac:dyDescent="0.25">
      <c r="A487" s="60"/>
      <c r="B487" s="30">
        <v>5503</v>
      </c>
      <c r="C487" s="31" t="s">
        <v>94</v>
      </c>
      <c r="D487" s="196"/>
      <c r="E487" s="14"/>
      <c r="F487" s="87">
        <f t="shared" si="196"/>
        <v>0</v>
      </c>
    </row>
    <row r="488" spans="1:6" ht="14.15" customHeight="1" x14ac:dyDescent="0.25">
      <c r="A488" s="60"/>
      <c r="B488" s="30" t="s">
        <v>95</v>
      </c>
      <c r="C488" s="31" t="s">
        <v>105</v>
      </c>
      <c r="D488" s="196">
        <v>200</v>
      </c>
      <c r="E488" s="14"/>
      <c r="F488" s="87">
        <f t="shared" si="196"/>
        <v>200</v>
      </c>
    </row>
    <row r="489" spans="1:6" ht="14.15" customHeight="1" x14ac:dyDescent="0.25">
      <c r="A489" s="60"/>
      <c r="B489" s="57">
        <v>5511</v>
      </c>
      <c r="C489" s="31" t="s">
        <v>97</v>
      </c>
      <c r="D489" s="196">
        <f>SUM(D490:D498)</f>
        <v>24300</v>
      </c>
      <c r="E489" s="87">
        <f t="shared" ref="E489" si="197">SUM(E490:E498)</f>
        <v>0</v>
      </c>
      <c r="F489" s="87">
        <f>SUM(F490:F498)</f>
        <v>24300</v>
      </c>
    </row>
    <row r="490" spans="1:6" s="4" customFormat="1" ht="14.15" customHeight="1" x14ac:dyDescent="0.2">
      <c r="A490" s="257"/>
      <c r="B490" s="258" t="s">
        <v>897</v>
      </c>
      <c r="C490" s="156" t="s">
        <v>207</v>
      </c>
      <c r="D490" s="197">
        <v>19000</v>
      </c>
      <c r="E490" s="158"/>
      <c r="F490" s="157">
        <f>+D490+E490</f>
        <v>19000</v>
      </c>
    </row>
    <row r="491" spans="1:6" s="4" customFormat="1" ht="14.15" customHeight="1" x14ac:dyDescent="0.2">
      <c r="A491" s="257"/>
      <c r="B491" s="258" t="s">
        <v>895</v>
      </c>
      <c r="C491" s="156" t="s">
        <v>208</v>
      </c>
      <c r="D491" s="197">
        <v>160</v>
      </c>
      <c r="E491" s="158"/>
      <c r="F491" s="157">
        <f t="shared" ref="F491:F498" si="198">+D491+E491</f>
        <v>160</v>
      </c>
    </row>
    <row r="492" spans="1:6" s="4" customFormat="1" ht="14.15" customHeight="1" x14ac:dyDescent="0.2">
      <c r="A492" s="257"/>
      <c r="B492" s="258" t="s">
        <v>891</v>
      </c>
      <c r="C492" s="156" t="s">
        <v>209</v>
      </c>
      <c r="D492" s="197">
        <v>500</v>
      </c>
      <c r="E492" s="158"/>
      <c r="F492" s="157">
        <f t="shared" si="198"/>
        <v>500</v>
      </c>
    </row>
    <row r="493" spans="1:6" s="4" customFormat="1" ht="14.15" customHeight="1" x14ac:dyDescent="0.2">
      <c r="A493" s="257"/>
      <c r="B493" s="258" t="s">
        <v>892</v>
      </c>
      <c r="C493" s="156" t="s">
        <v>210</v>
      </c>
      <c r="D493" s="197">
        <v>300</v>
      </c>
      <c r="E493" s="158"/>
      <c r="F493" s="157">
        <f t="shared" si="198"/>
        <v>300</v>
      </c>
    </row>
    <row r="494" spans="1:6" s="4" customFormat="1" ht="14.15" customHeight="1" x14ac:dyDescent="0.2">
      <c r="A494" s="257"/>
      <c r="B494" s="258" t="s">
        <v>894</v>
      </c>
      <c r="C494" s="156" t="s">
        <v>211</v>
      </c>
      <c r="D494" s="197">
        <v>400</v>
      </c>
      <c r="E494" s="158"/>
      <c r="F494" s="157">
        <f t="shared" si="198"/>
        <v>400</v>
      </c>
    </row>
    <row r="495" spans="1:6" s="4" customFormat="1" ht="14.15" customHeight="1" x14ac:dyDescent="0.2">
      <c r="A495" s="257"/>
      <c r="B495" s="258" t="s">
        <v>898</v>
      </c>
      <c r="C495" s="156" t="s">
        <v>213</v>
      </c>
      <c r="D495" s="197">
        <v>3000</v>
      </c>
      <c r="E495" s="158"/>
      <c r="F495" s="157">
        <f t="shared" si="198"/>
        <v>3000</v>
      </c>
    </row>
    <row r="496" spans="1:6" s="4" customFormat="1" ht="14.15" customHeight="1" x14ac:dyDescent="0.2">
      <c r="A496" s="257"/>
      <c r="B496" s="258" t="s">
        <v>899</v>
      </c>
      <c r="C496" s="156" t="s">
        <v>214</v>
      </c>
      <c r="D496" s="197">
        <v>310</v>
      </c>
      <c r="E496" s="158"/>
      <c r="F496" s="157">
        <f t="shared" si="198"/>
        <v>310</v>
      </c>
    </row>
    <row r="497" spans="1:6" s="4" customFormat="1" ht="14.15" customHeight="1" x14ac:dyDescent="0.2">
      <c r="A497" s="257"/>
      <c r="B497" s="258" t="s">
        <v>975</v>
      </c>
      <c r="C497" s="156" t="s">
        <v>221</v>
      </c>
      <c r="D497" s="197"/>
      <c r="E497" s="158"/>
      <c r="F497" s="157">
        <f t="shared" si="198"/>
        <v>0</v>
      </c>
    </row>
    <row r="498" spans="1:6" s="4" customFormat="1" ht="14.15" customHeight="1" x14ac:dyDescent="0.2">
      <c r="A498" s="257"/>
      <c r="B498" s="258" t="s">
        <v>974</v>
      </c>
      <c r="C498" s="156" t="s">
        <v>222</v>
      </c>
      <c r="D498" s="197">
        <v>630</v>
      </c>
      <c r="E498" s="158"/>
      <c r="F498" s="157">
        <f t="shared" si="198"/>
        <v>630</v>
      </c>
    </row>
    <row r="499" spans="1:6" s="134" customFormat="1" ht="14.15" customHeight="1" x14ac:dyDescent="0.25">
      <c r="A499" s="146"/>
      <c r="B499" s="131">
        <v>5512</v>
      </c>
      <c r="C499" s="141" t="s">
        <v>635</v>
      </c>
      <c r="D499" s="196">
        <v>300</v>
      </c>
      <c r="E499" s="14"/>
      <c r="F499" s="87">
        <f t="shared" ref="F499:F507" si="199">+E499+D499</f>
        <v>300</v>
      </c>
    </row>
    <row r="500" spans="1:6" s="8" customFormat="1" ht="14.15" customHeight="1" x14ac:dyDescent="0.25">
      <c r="A500" s="60"/>
      <c r="B500" s="57">
        <v>5514</v>
      </c>
      <c r="C500" s="31" t="s">
        <v>99</v>
      </c>
      <c r="D500" s="196"/>
      <c r="E500" s="14"/>
      <c r="F500" s="87">
        <f t="shared" si="199"/>
        <v>0</v>
      </c>
    </row>
    <row r="501" spans="1:6" ht="14.15" customHeight="1" x14ac:dyDescent="0.25">
      <c r="A501" s="60"/>
      <c r="B501" s="57">
        <v>5515</v>
      </c>
      <c r="C501" s="31" t="s">
        <v>120</v>
      </c>
      <c r="D501" s="196">
        <v>2000</v>
      </c>
      <c r="E501" s="14"/>
      <c r="F501" s="87">
        <f t="shared" si="199"/>
        <v>2000</v>
      </c>
    </row>
    <row r="502" spans="1:6" ht="14.15" customHeight="1" x14ac:dyDescent="0.25">
      <c r="A502" s="60"/>
      <c r="B502" s="30">
        <v>5516</v>
      </c>
      <c r="C502" s="40" t="s">
        <v>194</v>
      </c>
      <c r="D502" s="196">
        <v>5500</v>
      </c>
      <c r="E502" s="14"/>
      <c r="F502" s="87">
        <f t="shared" si="199"/>
        <v>5500</v>
      </c>
    </row>
    <row r="503" spans="1:6" ht="14.15" customHeight="1" x14ac:dyDescent="0.25">
      <c r="A503" s="60"/>
      <c r="B503" s="30">
        <v>5521</v>
      </c>
      <c r="C503" s="31" t="s">
        <v>246</v>
      </c>
      <c r="D503" s="196">
        <v>100</v>
      </c>
      <c r="E503" s="14"/>
      <c r="F503" s="87">
        <f t="shared" si="199"/>
        <v>100</v>
      </c>
    </row>
    <row r="504" spans="1:6" ht="14.15" customHeight="1" x14ac:dyDescent="0.25">
      <c r="A504" s="60"/>
      <c r="B504" s="57">
        <v>5522</v>
      </c>
      <c r="C504" s="31" t="s">
        <v>124</v>
      </c>
      <c r="D504" s="196">
        <v>100</v>
      </c>
      <c r="E504" s="14"/>
      <c r="F504" s="87">
        <f t="shared" si="199"/>
        <v>100</v>
      </c>
    </row>
    <row r="505" spans="1:6" ht="14.15" customHeight="1" x14ac:dyDescent="0.25">
      <c r="A505" s="60"/>
      <c r="B505" s="57">
        <v>5524</v>
      </c>
      <c r="C505" s="31" t="s">
        <v>223</v>
      </c>
      <c r="D505" s="196"/>
      <c r="E505" s="14"/>
      <c r="F505" s="87">
        <f t="shared" si="199"/>
        <v>0</v>
      </c>
    </row>
    <row r="506" spans="1:6" ht="14.15" customHeight="1" x14ac:dyDescent="0.25">
      <c r="A506" s="60"/>
      <c r="B506" s="57">
        <v>5525</v>
      </c>
      <c r="C506" s="31" t="s">
        <v>126</v>
      </c>
      <c r="D506" s="196">
        <v>150</v>
      </c>
      <c r="E506" s="14"/>
      <c r="F506" s="87">
        <f t="shared" si="199"/>
        <v>150</v>
      </c>
    </row>
    <row r="507" spans="1:6" ht="14.15" customHeight="1" x14ac:dyDescent="0.25">
      <c r="A507" s="60"/>
      <c r="B507" s="30" t="s">
        <v>150</v>
      </c>
      <c r="C507" s="31" t="s">
        <v>178</v>
      </c>
      <c r="D507" s="196">
        <v>550</v>
      </c>
      <c r="E507" s="14"/>
      <c r="F507" s="87">
        <f t="shared" si="199"/>
        <v>550</v>
      </c>
    </row>
    <row r="508" spans="1:6" ht="14.15" customHeight="1" x14ac:dyDescent="0.25">
      <c r="A508" s="49" t="s">
        <v>568</v>
      </c>
      <c r="B508" s="43"/>
      <c r="C508" s="44" t="s">
        <v>224</v>
      </c>
      <c r="D508" s="47">
        <f t="shared" ref="D508:F508" si="200">+D509+D510+D511</f>
        <v>18000</v>
      </c>
      <c r="E508" s="47">
        <f t="shared" si="200"/>
        <v>0</v>
      </c>
      <c r="F508" s="47">
        <f t="shared" si="200"/>
        <v>18000</v>
      </c>
    </row>
    <row r="509" spans="1:6" ht="14.15" customHeight="1" x14ac:dyDescent="0.25">
      <c r="A509" s="62"/>
      <c r="B509" s="35">
        <v>45</v>
      </c>
      <c r="C509" s="36" t="s">
        <v>225</v>
      </c>
      <c r="D509" s="126">
        <v>18000</v>
      </c>
      <c r="E509" s="126"/>
      <c r="F509" s="126">
        <f t="shared" ref="F509" si="201">+E509+D509</f>
        <v>18000</v>
      </c>
    </row>
    <row r="510" spans="1:6" ht="14.15" customHeight="1" x14ac:dyDescent="0.25">
      <c r="A510" s="60"/>
      <c r="B510" s="53">
        <v>50</v>
      </c>
      <c r="C510" s="54" t="s">
        <v>89</v>
      </c>
      <c r="D510" s="129">
        <v>0</v>
      </c>
      <c r="E510" s="129">
        <v>0</v>
      </c>
      <c r="F510" s="129">
        <f>+D510+E510</f>
        <v>0</v>
      </c>
    </row>
    <row r="511" spans="1:6" ht="14.15" customHeight="1" x14ac:dyDescent="0.25">
      <c r="A511" s="60"/>
      <c r="B511" s="53">
        <v>55</v>
      </c>
      <c r="C511" s="54" t="s">
        <v>91</v>
      </c>
      <c r="D511" s="123">
        <f>+D512+D513+D514</f>
        <v>0</v>
      </c>
      <c r="E511" s="123">
        <f t="shared" ref="E511:F511" si="202">+E512+E513+E514</f>
        <v>0</v>
      </c>
      <c r="F511" s="123">
        <f t="shared" si="202"/>
        <v>0</v>
      </c>
    </row>
    <row r="512" spans="1:6" ht="14.15" customHeight="1" x14ac:dyDescent="0.25">
      <c r="A512" s="60"/>
      <c r="B512" s="57">
        <v>5513</v>
      </c>
      <c r="C512" s="37" t="s">
        <v>226</v>
      </c>
      <c r="D512" s="196">
        <v>0</v>
      </c>
      <c r="E512" s="14"/>
      <c r="F512" s="14">
        <f>+D512+E512</f>
        <v>0</v>
      </c>
    </row>
    <row r="513" spans="1:6" ht="14.15" customHeight="1" x14ac:dyDescent="0.25">
      <c r="A513" s="60"/>
      <c r="B513" s="57">
        <v>5514</v>
      </c>
      <c r="C513" s="31" t="s">
        <v>99</v>
      </c>
      <c r="D513" s="196">
        <v>0</v>
      </c>
      <c r="E513" s="14"/>
      <c r="F513" s="14">
        <f t="shared" ref="F513:F514" si="203">+D513+E513</f>
        <v>0</v>
      </c>
    </row>
    <row r="514" spans="1:6" ht="14.15" customHeight="1" x14ac:dyDescent="0.25">
      <c r="A514" s="60"/>
      <c r="B514" s="57">
        <v>5522</v>
      </c>
      <c r="C514" s="31" t="s">
        <v>124</v>
      </c>
      <c r="D514" s="196">
        <v>0</v>
      </c>
      <c r="E514" s="14"/>
      <c r="F514" s="14">
        <f t="shared" si="203"/>
        <v>0</v>
      </c>
    </row>
    <row r="515" spans="1:6" ht="14.15" customHeight="1" x14ac:dyDescent="0.25">
      <c r="A515" s="49" t="s">
        <v>569</v>
      </c>
      <c r="B515" s="48"/>
      <c r="C515" s="44" t="s">
        <v>227</v>
      </c>
      <c r="D515" s="46">
        <f>+D516+D517+D527</f>
        <v>90000</v>
      </c>
      <c r="E515" s="46">
        <f t="shared" ref="E515:F515" si="204">+E516+E517+E527</f>
        <v>0</v>
      </c>
      <c r="F515" s="46">
        <f t="shared" si="204"/>
        <v>90000</v>
      </c>
    </row>
    <row r="516" spans="1:6" ht="14.15" customHeight="1" x14ac:dyDescent="0.25">
      <c r="A516" s="62"/>
      <c r="B516" s="53">
        <v>50</v>
      </c>
      <c r="C516" s="54" t="s">
        <v>89</v>
      </c>
      <c r="D516" s="129">
        <v>36000</v>
      </c>
      <c r="E516" s="129"/>
      <c r="F516" s="129">
        <f t="shared" ref="F516" si="205">+E516+D516</f>
        <v>36000</v>
      </c>
    </row>
    <row r="517" spans="1:6" ht="14.15" customHeight="1" x14ac:dyDescent="0.25">
      <c r="A517" s="62"/>
      <c r="B517" s="53">
        <v>55</v>
      </c>
      <c r="C517" s="54" t="s">
        <v>91</v>
      </c>
      <c r="D517" s="124">
        <f>SUM(D518:D526)</f>
        <v>53980</v>
      </c>
      <c r="E517" s="124">
        <f t="shared" ref="E517:F517" si="206">SUM(E518:E526)</f>
        <v>0</v>
      </c>
      <c r="F517" s="124">
        <f t="shared" si="206"/>
        <v>53980</v>
      </c>
    </row>
    <row r="518" spans="1:6" ht="14.15" customHeight="1" x14ac:dyDescent="0.25">
      <c r="A518" s="62"/>
      <c r="B518" s="57">
        <v>5500</v>
      </c>
      <c r="C518" s="37" t="s">
        <v>220</v>
      </c>
      <c r="D518" s="196">
        <v>50</v>
      </c>
      <c r="E518" s="14"/>
      <c r="F518" s="14">
        <f t="shared" ref="F518:F527" si="207">+D518+E518</f>
        <v>50</v>
      </c>
    </row>
    <row r="519" spans="1:6" ht="14.15" customHeight="1" x14ac:dyDescent="0.25">
      <c r="A519" s="62"/>
      <c r="B519" s="30">
        <v>5503</v>
      </c>
      <c r="C519" s="31" t="s">
        <v>94</v>
      </c>
      <c r="D519" s="196"/>
      <c r="E519" s="14"/>
      <c r="F519" s="14">
        <f t="shared" si="207"/>
        <v>0</v>
      </c>
    </row>
    <row r="520" spans="1:6" ht="14.15" customHeight="1" x14ac:dyDescent="0.25">
      <c r="A520" s="62"/>
      <c r="B520" s="57">
        <v>5504</v>
      </c>
      <c r="C520" s="31" t="s">
        <v>105</v>
      </c>
      <c r="D520" s="196">
        <v>250</v>
      </c>
      <c r="E520" s="14"/>
      <c r="F520" s="14">
        <f t="shared" si="207"/>
        <v>250</v>
      </c>
    </row>
    <row r="521" spans="1:6" ht="14.15" customHeight="1" x14ac:dyDescent="0.25">
      <c r="A521" s="60"/>
      <c r="B521" s="57">
        <v>5512</v>
      </c>
      <c r="C521" s="31" t="s">
        <v>174</v>
      </c>
      <c r="D521" s="196">
        <v>37000</v>
      </c>
      <c r="E521" s="14"/>
      <c r="F521" s="14">
        <f t="shared" si="207"/>
        <v>37000</v>
      </c>
    </row>
    <row r="522" spans="1:6" ht="14.15" customHeight="1" x14ac:dyDescent="0.25">
      <c r="A522" s="60"/>
      <c r="B522" s="57">
        <v>5513</v>
      </c>
      <c r="C522" s="37" t="s">
        <v>805</v>
      </c>
      <c r="D522" s="196">
        <v>6800</v>
      </c>
      <c r="E522" s="14"/>
      <c r="F522" s="14">
        <f t="shared" si="207"/>
        <v>6800</v>
      </c>
    </row>
    <row r="523" spans="1:6" ht="14.15" customHeight="1" x14ac:dyDescent="0.25">
      <c r="A523" s="60"/>
      <c r="B523" s="57">
        <v>5515</v>
      </c>
      <c r="C523" s="31" t="s">
        <v>120</v>
      </c>
      <c r="D523" s="196">
        <v>9000</v>
      </c>
      <c r="E523" s="14"/>
      <c r="F523" s="14">
        <f t="shared" si="207"/>
        <v>9000</v>
      </c>
    </row>
    <row r="524" spans="1:6" ht="14.15" customHeight="1" x14ac:dyDescent="0.25">
      <c r="A524" s="60"/>
      <c r="B524" s="57">
        <v>5522</v>
      </c>
      <c r="C524" s="31" t="s">
        <v>124</v>
      </c>
      <c r="D524" s="196">
        <v>100</v>
      </c>
      <c r="E524" s="14"/>
      <c r="F524" s="14">
        <f t="shared" si="207"/>
        <v>100</v>
      </c>
    </row>
    <row r="525" spans="1:6" ht="14.15" customHeight="1" x14ac:dyDescent="0.25">
      <c r="A525" s="60"/>
      <c r="B525" s="57">
        <v>5532</v>
      </c>
      <c r="C525" s="31" t="s">
        <v>636</v>
      </c>
      <c r="D525" s="196">
        <v>280</v>
      </c>
      <c r="E525" s="14"/>
      <c r="F525" s="14">
        <f t="shared" si="207"/>
        <v>280</v>
      </c>
    </row>
    <row r="526" spans="1:6" ht="14.15" customHeight="1" x14ac:dyDescent="0.25">
      <c r="A526" s="60"/>
      <c r="B526" s="57">
        <v>5540</v>
      </c>
      <c r="C526" s="31" t="s">
        <v>178</v>
      </c>
      <c r="D526" s="196">
        <v>500</v>
      </c>
      <c r="E526" s="14"/>
      <c r="F526" s="14">
        <f t="shared" si="207"/>
        <v>500</v>
      </c>
    </row>
    <row r="527" spans="1:6" ht="14.15" customHeight="1" x14ac:dyDescent="0.25">
      <c r="A527" s="60"/>
      <c r="B527" s="57">
        <v>601</v>
      </c>
      <c r="C527" s="31" t="s">
        <v>229</v>
      </c>
      <c r="D527" s="195">
        <v>20</v>
      </c>
      <c r="E527" s="14"/>
      <c r="F527" s="14">
        <f t="shared" si="207"/>
        <v>20</v>
      </c>
    </row>
    <row r="528" spans="1:6" s="2" customFormat="1" ht="14.15" customHeight="1" x14ac:dyDescent="0.25">
      <c r="A528" s="49" t="s">
        <v>572</v>
      </c>
      <c r="B528" s="43"/>
      <c r="C528" s="44" t="s">
        <v>230</v>
      </c>
      <c r="D528" s="46">
        <f t="shared" ref="D528:F528" si="208">+D529+D530</f>
        <v>56500</v>
      </c>
      <c r="E528" s="47">
        <f t="shared" si="208"/>
        <v>0</v>
      </c>
      <c r="F528" s="47">
        <f t="shared" si="208"/>
        <v>56500</v>
      </c>
    </row>
    <row r="529" spans="1:6" s="2" customFormat="1" ht="14.15" customHeight="1" x14ac:dyDescent="0.25">
      <c r="A529" s="62"/>
      <c r="B529" s="35">
        <v>50</v>
      </c>
      <c r="C529" s="54" t="s">
        <v>89</v>
      </c>
      <c r="D529" s="129">
        <v>14600</v>
      </c>
      <c r="E529" s="129"/>
      <c r="F529" s="129">
        <f t="shared" ref="F529" si="209">+E529+D529</f>
        <v>14600</v>
      </c>
    </row>
    <row r="530" spans="1:6" s="2" customFormat="1" ht="14.15" customHeight="1" x14ac:dyDescent="0.25">
      <c r="A530" s="62"/>
      <c r="B530" s="35">
        <v>55</v>
      </c>
      <c r="C530" s="54" t="s">
        <v>91</v>
      </c>
      <c r="D530" s="124">
        <f t="shared" ref="D530:F530" si="210">+D531+D534+D547+D548+D550+D551+D552+D546+D549+D532+D533</f>
        <v>41900</v>
      </c>
      <c r="E530" s="124">
        <f t="shared" si="210"/>
        <v>0</v>
      </c>
      <c r="F530" s="124">
        <f t="shared" si="210"/>
        <v>41900</v>
      </c>
    </row>
    <row r="531" spans="1:6" s="2" customFormat="1" ht="14.15" customHeight="1" x14ac:dyDescent="0.25">
      <c r="A531" s="62"/>
      <c r="B531" s="30">
        <v>5500</v>
      </c>
      <c r="C531" s="37" t="s">
        <v>220</v>
      </c>
      <c r="D531" s="196">
        <v>100</v>
      </c>
      <c r="E531" s="14"/>
      <c r="F531" s="14">
        <f>+D531+E531</f>
        <v>100</v>
      </c>
    </row>
    <row r="532" spans="1:6" s="2" customFormat="1" ht="14.15" customHeight="1" x14ac:dyDescent="0.25">
      <c r="A532" s="62"/>
      <c r="B532" s="30">
        <v>5503</v>
      </c>
      <c r="C532" s="31" t="s">
        <v>94</v>
      </c>
      <c r="D532" s="196"/>
      <c r="E532" s="14"/>
      <c r="F532" s="14">
        <f t="shared" ref="F532:F533" si="211">+D532+E532</f>
        <v>0</v>
      </c>
    </row>
    <row r="533" spans="1:6" s="2" customFormat="1" ht="14.15" customHeight="1" x14ac:dyDescent="0.25">
      <c r="A533" s="62"/>
      <c r="B533" s="57">
        <v>5504</v>
      </c>
      <c r="C533" s="31" t="s">
        <v>105</v>
      </c>
      <c r="D533" s="196">
        <v>100</v>
      </c>
      <c r="E533" s="14"/>
      <c r="F533" s="14">
        <f t="shared" si="211"/>
        <v>100</v>
      </c>
    </row>
    <row r="534" spans="1:6" ht="14.15" customHeight="1" x14ac:dyDescent="0.25">
      <c r="A534" s="60"/>
      <c r="B534" s="57">
        <v>5511</v>
      </c>
      <c r="C534" s="31" t="s">
        <v>97</v>
      </c>
      <c r="D534" s="194">
        <f t="shared" ref="D534" si="212">SUM(D535:D545)</f>
        <v>37900</v>
      </c>
      <c r="E534" s="87">
        <f t="shared" ref="E534:F534" si="213">SUM(E535:E545)</f>
        <v>0</v>
      </c>
      <c r="F534" s="87">
        <f t="shared" si="213"/>
        <v>37900</v>
      </c>
    </row>
    <row r="535" spans="1:6" s="8" customFormat="1" ht="14.15" customHeight="1" x14ac:dyDescent="0.2">
      <c r="A535" s="259"/>
      <c r="B535" s="260"/>
      <c r="C535" s="261" t="s">
        <v>231</v>
      </c>
      <c r="D535" s="197">
        <v>27000</v>
      </c>
      <c r="E535" s="158"/>
      <c r="F535" s="158">
        <f>+D535+E535</f>
        <v>27000</v>
      </c>
    </row>
    <row r="536" spans="1:6" s="8" customFormat="1" ht="14.15" customHeight="1" x14ac:dyDescent="0.2">
      <c r="A536" s="259"/>
      <c r="B536" s="258"/>
      <c r="C536" s="156" t="s">
        <v>207</v>
      </c>
      <c r="D536" s="197">
        <v>2300</v>
      </c>
      <c r="E536" s="158"/>
      <c r="F536" s="158">
        <f t="shared" ref="F536:F545" si="214">+D536+E536</f>
        <v>2300</v>
      </c>
    </row>
    <row r="537" spans="1:6" s="8" customFormat="1" ht="14.15" customHeight="1" x14ac:dyDescent="0.2">
      <c r="A537" s="259"/>
      <c r="B537" s="258"/>
      <c r="C537" s="156" t="s">
        <v>208</v>
      </c>
      <c r="D537" s="197">
        <v>800</v>
      </c>
      <c r="E537" s="158"/>
      <c r="F537" s="158">
        <f t="shared" si="214"/>
        <v>800</v>
      </c>
    </row>
    <row r="538" spans="1:6" s="8" customFormat="1" ht="14.15" customHeight="1" x14ac:dyDescent="0.2">
      <c r="A538" s="259"/>
      <c r="B538" s="258"/>
      <c r="C538" s="156" t="s">
        <v>209</v>
      </c>
      <c r="D538" s="197">
        <v>800</v>
      </c>
      <c r="E538" s="158"/>
      <c r="F538" s="158">
        <f t="shared" si="214"/>
        <v>800</v>
      </c>
    </row>
    <row r="539" spans="1:6" s="8" customFormat="1" ht="14.15" customHeight="1" x14ac:dyDescent="0.2">
      <c r="A539" s="259"/>
      <c r="B539" s="258"/>
      <c r="C539" s="156" t="s">
        <v>210</v>
      </c>
      <c r="D539" s="197">
        <v>300</v>
      </c>
      <c r="E539" s="158"/>
      <c r="F539" s="158">
        <f t="shared" si="214"/>
        <v>300</v>
      </c>
    </row>
    <row r="540" spans="1:6" s="8" customFormat="1" ht="14.15" customHeight="1" x14ac:dyDescent="0.2">
      <c r="A540" s="259"/>
      <c r="B540" s="258"/>
      <c r="C540" s="156" t="s">
        <v>211</v>
      </c>
      <c r="D540" s="197">
        <v>360</v>
      </c>
      <c r="E540" s="158"/>
      <c r="F540" s="158">
        <f t="shared" si="214"/>
        <v>360</v>
      </c>
    </row>
    <row r="541" spans="1:6" s="8" customFormat="1" ht="14.15" customHeight="1" x14ac:dyDescent="0.2">
      <c r="A541" s="259"/>
      <c r="B541" s="258"/>
      <c r="C541" s="156" t="s">
        <v>213</v>
      </c>
      <c r="D541" s="274">
        <v>0</v>
      </c>
      <c r="E541" s="158"/>
      <c r="F541" s="158">
        <f t="shared" si="214"/>
        <v>0</v>
      </c>
    </row>
    <row r="542" spans="1:6" s="8" customFormat="1" ht="14.15" customHeight="1" x14ac:dyDescent="0.2">
      <c r="A542" s="259"/>
      <c r="B542" s="258"/>
      <c r="C542" s="156" t="s">
        <v>214</v>
      </c>
      <c r="D542" s="197"/>
      <c r="E542" s="158"/>
      <c r="F542" s="158">
        <f t="shared" si="214"/>
        <v>0</v>
      </c>
    </row>
    <row r="543" spans="1:6" s="4" customFormat="1" ht="14.15" customHeight="1" x14ac:dyDescent="0.2">
      <c r="A543" s="257"/>
      <c r="B543" s="258"/>
      <c r="C543" s="156" t="s">
        <v>232</v>
      </c>
      <c r="D543" s="197"/>
      <c r="E543" s="158"/>
      <c r="F543" s="158">
        <f t="shared" si="214"/>
        <v>0</v>
      </c>
    </row>
    <row r="544" spans="1:6" s="8" customFormat="1" ht="14.15" customHeight="1" x14ac:dyDescent="0.2">
      <c r="A544" s="259"/>
      <c r="B544" s="258"/>
      <c r="C544" s="156" t="s">
        <v>233</v>
      </c>
      <c r="D544" s="197"/>
      <c r="E544" s="158"/>
      <c r="F544" s="158">
        <f t="shared" si="214"/>
        <v>0</v>
      </c>
    </row>
    <row r="545" spans="1:6" s="8" customFormat="1" ht="14.15" customHeight="1" x14ac:dyDescent="0.2">
      <c r="A545" s="259"/>
      <c r="B545" s="258"/>
      <c r="C545" s="156" t="s">
        <v>859</v>
      </c>
      <c r="D545" s="197">
        <v>6340</v>
      </c>
      <c r="E545" s="158"/>
      <c r="F545" s="158">
        <f t="shared" si="214"/>
        <v>6340</v>
      </c>
    </row>
    <row r="546" spans="1:6" s="128" customFormat="1" ht="14.15" customHeight="1" x14ac:dyDescent="0.25">
      <c r="A546" s="147"/>
      <c r="B546" s="57">
        <v>5512</v>
      </c>
      <c r="C546" s="31" t="s">
        <v>174</v>
      </c>
      <c r="D546" s="191">
        <v>1700</v>
      </c>
      <c r="E546" s="133"/>
      <c r="F546" s="14">
        <f t="shared" ref="F546:F552" si="215">+E546+D546</f>
        <v>1700</v>
      </c>
    </row>
    <row r="547" spans="1:6" ht="14.15" customHeight="1" x14ac:dyDescent="0.25">
      <c r="A547" s="60"/>
      <c r="B547" s="57">
        <v>5514</v>
      </c>
      <c r="C547" s="31" t="s">
        <v>99</v>
      </c>
      <c r="D547" s="196"/>
      <c r="E547" s="14"/>
      <c r="F547" s="14">
        <f t="shared" si="215"/>
        <v>0</v>
      </c>
    </row>
    <row r="548" spans="1:6" ht="14.15" customHeight="1" x14ac:dyDescent="0.25">
      <c r="A548" s="60"/>
      <c r="B548" s="57">
        <v>5515</v>
      </c>
      <c r="C548" s="31" t="s">
        <v>120</v>
      </c>
      <c r="D548" s="196">
        <v>1500</v>
      </c>
      <c r="E548" s="14"/>
      <c r="F548" s="14">
        <f t="shared" si="215"/>
        <v>1500</v>
      </c>
    </row>
    <row r="549" spans="1:6" ht="14.15" customHeight="1" x14ac:dyDescent="0.25">
      <c r="A549" s="60"/>
      <c r="B549" s="30">
        <v>5521</v>
      </c>
      <c r="C549" s="31" t="s">
        <v>246</v>
      </c>
      <c r="D549" s="196">
        <v>0</v>
      </c>
      <c r="E549" s="14"/>
      <c r="F549" s="14">
        <f t="shared" si="215"/>
        <v>0</v>
      </c>
    </row>
    <row r="550" spans="1:6" ht="14.15" customHeight="1" x14ac:dyDescent="0.25">
      <c r="A550" s="60"/>
      <c r="B550" s="57">
        <v>5522</v>
      </c>
      <c r="C550" s="31" t="s">
        <v>124</v>
      </c>
      <c r="D550" s="196">
        <v>100</v>
      </c>
      <c r="E550" s="14"/>
      <c r="F550" s="14">
        <f t="shared" si="215"/>
        <v>100</v>
      </c>
    </row>
    <row r="551" spans="1:6" ht="14.15" customHeight="1" x14ac:dyDescent="0.25">
      <c r="A551" s="60"/>
      <c r="B551" s="57">
        <v>5525</v>
      </c>
      <c r="C551" s="31" t="s">
        <v>126</v>
      </c>
      <c r="D551" s="196">
        <v>0</v>
      </c>
      <c r="E551" s="14"/>
      <c r="F551" s="14">
        <f t="shared" si="215"/>
        <v>0</v>
      </c>
    </row>
    <row r="552" spans="1:6" ht="14.15" customHeight="1" x14ac:dyDescent="0.25">
      <c r="A552" s="60"/>
      <c r="B552" s="57">
        <v>5540</v>
      </c>
      <c r="C552" s="31" t="s">
        <v>178</v>
      </c>
      <c r="D552" s="196">
        <v>500</v>
      </c>
      <c r="E552" s="14"/>
      <c r="F552" s="14">
        <f t="shared" si="215"/>
        <v>500</v>
      </c>
    </row>
    <row r="553" spans="1:6" s="7" customFormat="1" ht="14.15" customHeight="1" x14ac:dyDescent="0.25">
      <c r="A553" s="49" t="s">
        <v>570</v>
      </c>
      <c r="B553" s="43"/>
      <c r="C553" s="44" t="s">
        <v>234</v>
      </c>
      <c r="D553" s="46">
        <f t="shared" ref="D553:F553" si="216">+D554+D555</f>
        <v>102800</v>
      </c>
      <c r="E553" s="47">
        <f t="shared" si="216"/>
        <v>0</v>
      </c>
      <c r="F553" s="46">
        <f t="shared" si="216"/>
        <v>102800</v>
      </c>
    </row>
    <row r="554" spans="1:6" ht="14.15" customHeight="1" x14ac:dyDescent="0.25">
      <c r="A554" s="77"/>
      <c r="B554" s="35">
        <v>50</v>
      </c>
      <c r="C554" s="54" t="s">
        <v>89</v>
      </c>
      <c r="D554" s="129">
        <v>63800</v>
      </c>
      <c r="E554" s="129"/>
      <c r="F554" s="129">
        <f t="shared" ref="F554" si="217">+E554+D554</f>
        <v>63800</v>
      </c>
    </row>
    <row r="555" spans="1:6" ht="14.15" customHeight="1" x14ac:dyDescent="0.25">
      <c r="A555" s="77"/>
      <c r="B555" s="35">
        <v>55</v>
      </c>
      <c r="C555" s="54" t="s">
        <v>91</v>
      </c>
      <c r="D555" s="124">
        <f>+D556+D559+D571+D572+D575+D576+D577+D557+D558+D570+D574+D573</f>
        <v>39000</v>
      </c>
      <c r="E555" s="124">
        <f t="shared" ref="E555:F555" si="218">+E556+E559+E571+E572+E575+E576+E577+E557+E558+E570+E574+E573</f>
        <v>0</v>
      </c>
      <c r="F555" s="124">
        <f t="shared" si="218"/>
        <v>39000</v>
      </c>
    </row>
    <row r="556" spans="1:6" ht="14.15" customHeight="1" x14ac:dyDescent="0.25">
      <c r="A556" s="77"/>
      <c r="B556" s="30">
        <v>5500</v>
      </c>
      <c r="C556" s="31" t="s">
        <v>166</v>
      </c>
      <c r="D556" s="196">
        <v>100</v>
      </c>
      <c r="E556" s="14"/>
      <c r="F556" s="14">
        <f>+D556+E556</f>
        <v>100</v>
      </c>
    </row>
    <row r="557" spans="1:6" ht="14.15" customHeight="1" x14ac:dyDescent="0.25">
      <c r="A557" s="77"/>
      <c r="B557" s="30">
        <v>5503</v>
      </c>
      <c r="C557" s="31" t="s">
        <v>94</v>
      </c>
      <c r="D557" s="196"/>
      <c r="E557" s="14"/>
      <c r="F557" s="14">
        <f t="shared" ref="F557:F558" si="219">+D557+E557</f>
        <v>0</v>
      </c>
    </row>
    <row r="558" spans="1:6" ht="14.15" customHeight="1" x14ac:dyDescent="0.25">
      <c r="A558" s="77"/>
      <c r="B558" s="57">
        <v>5504</v>
      </c>
      <c r="C558" s="31" t="s">
        <v>105</v>
      </c>
      <c r="D558" s="196">
        <v>200</v>
      </c>
      <c r="E558" s="14"/>
      <c r="F558" s="14">
        <f t="shared" si="219"/>
        <v>200</v>
      </c>
    </row>
    <row r="559" spans="1:6" ht="14.15" customHeight="1" x14ac:dyDescent="0.25">
      <c r="A559" s="60"/>
      <c r="B559" s="57">
        <v>5511</v>
      </c>
      <c r="C559" s="31" t="s">
        <v>97</v>
      </c>
      <c r="D559" s="196">
        <f t="shared" ref="D559:E559" si="220">SUM(D560:D569)</f>
        <v>29300</v>
      </c>
      <c r="E559" s="14">
        <f t="shared" si="220"/>
        <v>0</v>
      </c>
      <c r="F559" s="14">
        <f>SUM(F560:F569)</f>
        <v>29300</v>
      </c>
    </row>
    <row r="560" spans="1:6" s="4" customFormat="1" ht="14.15" customHeight="1" x14ac:dyDescent="0.2">
      <c r="A560" s="257"/>
      <c r="B560" s="258"/>
      <c r="C560" s="156" t="s">
        <v>206</v>
      </c>
      <c r="D560" s="197">
        <v>25000</v>
      </c>
      <c r="E560" s="158"/>
      <c r="F560" s="158">
        <f t="shared" ref="F560:F577" si="221">+E560+D560</f>
        <v>25000</v>
      </c>
    </row>
    <row r="561" spans="1:6" s="4" customFormat="1" ht="14.15" customHeight="1" x14ac:dyDescent="0.2">
      <c r="A561" s="257"/>
      <c r="B561" s="258"/>
      <c r="C561" s="156" t="s">
        <v>207</v>
      </c>
      <c r="D561" s="197"/>
      <c r="E561" s="158"/>
      <c r="F561" s="158">
        <f t="shared" si="221"/>
        <v>0</v>
      </c>
    </row>
    <row r="562" spans="1:6" s="4" customFormat="1" ht="14.15" customHeight="1" x14ac:dyDescent="0.2">
      <c r="A562" s="257"/>
      <c r="B562" s="258"/>
      <c r="C562" s="156" t="s">
        <v>208</v>
      </c>
      <c r="D562" s="197"/>
      <c r="E562" s="158"/>
      <c r="F562" s="158">
        <f t="shared" si="221"/>
        <v>0</v>
      </c>
    </row>
    <row r="563" spans="1:6" s="4" customFormat="1" ht="14.15" customHeight="1" x14ac:dyDescent="0.2">
      <c r="A563" s="257"/>
      <c r="B563" s="258"/>
      <c r="C563" s="156" t="s">
        <v>209</v>
      </c>
      <c r="D563" s="197">
        <v>1800</v>
      </c>
      <c r="E563" s="158"/>
      <c r="F563" s="158">
        <f t="shared" si="221"/>
        <v>1800</v>
      </c>
    </row>
    <row r="564" spans="1:6" s="4" customFormat="1" ht="14.15" customHeight="1" x14ac:dyDescent="0.2">
      <c r="A564" s="257"/>
      <c r="B564" s="258"/>
      <c r="C564" s="156" t="s">
        <v>210</v>
      </c>
      <c r="D564" s="197">
        <v>1600</v>
      </c>
      <c r="E564" s="158"/>
      <c r="F564" s="158">
        <f t="shared" si="221"/>
        <v>1600</v>
      </c>
    </row>
    <row r="565" spans="1:6" s="4" customFormat="1" ht="14.15" customHeight="1" x14ac:dyDescent="0.2">
      <c r="A565" s="257"/>
      <c r="B565" s="258"/>
      <c r="C565" s="156" t="s">
        <v>211</v>
      </c>
      <c r="D565" s="197">
        <v>280</v>
      </c>
      <c r="E565" s="158"/>
      <c r="F565" s="158">
        <f t="shared" si="221"/>
        <v>280</v>
      </c>
    </row>
    <row r="566" spans="1:6" s="4" customFormat="1" ht="14.15" customHeight="1" x14ac:dyDescent="0.2">
      <c r="A566" s="257"/>
      <c r="B566" s="258"/>
      <c r="C566" s="156" t="s">
        <v>213</v>
      </c>
      <c r="D566" s="197"/>
      <c r="E566" s="158"/>
      <c r="F566" s="158">
        <f t="shared" si="221"/>
        <v>0</v>
      </c>
    </row>
    <row r="567" spans="1:6" s="4" customFormat="1" ht="14.15" customHeight="1" x14ac:dyDescent="0.2">
      <c r="A567" s="257"/>
      <c r="B567" s="258"/>
      <c r="C567" s="156" t="s">
        <v>214</v>
      </c>
      <c r="D567" s="197"/>
      <c r="E567" s="158"/>
      <c r="F567" s="158">
        <f t="shared" si="221"/>
        <v>0</v>
      </c>
    </row>
    <row r="568" spans="1:6" s="4" customFormat="1" ht="14.15" customHeight="1" x14ac:dyDescent="0.2">
      <c r="A568" s="257"/>
      <c r="B568" s="258"/>
      <c r="C568" s="156" t="s">
        <v>235</v>
      </c>
      <c r="D568" s="197"/>
      <c r="E568" s="158"/>
      <c r="F568" s="158">
        <f t="shared" si="221"/>
        <v>0</v>
      </c>
    </row>
    <row r="569" spans="1:6" s="4" customFormat="1" ht="14.15" customHeight="1" x14ac:dyDescent="0.2">
      <c r="A569" s="257"/>
      <c r="B569" s="258"/>
      <c r="C569" s="156" t="s">
        <v>168</v>
      </c>
      <c r="D569" s="197">
        <v>620</v>
      </c>
      <c r="E569" s="158"/>
      <c r="F569" s="158">
        <f t="shared" si="221"/>
        <v>620</v>
      </c>
    </row>
    <row r="570" spans="1:6" s="134" customFormat="1" ht="14.15" customHeight="1" x14ac:dyDescent="0.25">
      <c r="A570" s="146"/>
      <c r="B570" s="57">
        <v>5512</v>
      </c>
      <c r="C570" s="31" t="s">
        <v>174</v>
      </c>
      <c r="D570" s="196">
        <v>1000</v>
      </c>
      <c r="E570" s="14"/>
      <c r="F570" s="14">
        <f t="shared" si="221"/>
        <v>1000</v>
      </c>
    </row>
    <row r="571" spans="1:6" ht="14.15" customHeight="1" x14ac:dyDescent="0.25">
      <c r="A571" s="60"/>
      <c r="B571" s="57">
        <v>5514</v>
      </c>
      <c r="C571" s="31" t="s">
        <v>99</v>
      </c>
      <c r="D571" s="196">
        <v>300</v>
      </c>
      <c r="E571" s="14"/>
      <c r="F571" s="14">
        <f t="shared" si="221"/>
        <v>300</v>
      </c>
    </row>
    <row r="572" spans="1:6" ht="14.15" customHeight="1" x14ac:dyDescent="0.25">
      <c r="A572" s="60"/>
      <c r="B572" s="57">
        <v>5515</v>
      </c>
      <c r="C572" s="31" t="s">
        <v>120</v>
      </c>
      <c r="D572" s="196">
        <v>5000</v>
      </c>
      <c r="E572" s="14"/>
      <c r="F572" s="14">
        <f t="shared" si="221"/>
        <v>5000</v>
      </c>
    </row>
    <row r="573" spans="1:6" ht="14.15" customHeight="1" x14ac:dyDescent="0.25">
      <c r="A573" s="60"/>
      <c r="B573" s="30">
        <v>5516</v>
      </c>
      <c r="C573" s="40" t="s">
        <v>194</v>
      </c>
      <c r="D573" s="196">
        <v>2200</v>
      </c>
      <c r="E573" s="14"/>
      <c r="F573" s="14">
        <f t="shared" si="221"/>
        <v>2200</v>
      </c>
    </row>
    <row r="574" spans="1:6" ht="14.15" customHeight="1" x14ac:dyDescent="0.25">
      <c r="A574" s="60"/>
      <c r="B574" s="30">
        <v>5521</v>
      </c>
      <c r="C574" s="31" t="s">
        <v>246</v>
      </c>
      <c r="D574" s="196"/>
      <c r="E574" s="14"/>
      <c r="F574" s="14">
        <f t="shared" si="221"/>
        <v>0</v>
      </c>
    </row>
    <row r="575" spans="1:6" ht="14.15" customHeight="1" x14ac:dyDescent="0.25">
      <c r="A575" s="60"/>
      <c r="B575" s="57">
        <v>5522</v>
      </c>
      <c r="C575" s="31" t="s">
        <v>124</v>
      </c>
      <c r="D575" s="196">
        <v>300</v>
      </c>
      <c r="E575" s="14"/>
      <c r="F575" s="14">
        <f t="shared" si="221"/>
        <v>300</v>
      </c>
    </row>
    <row r="576" spans="1:6" ht="14.15" customHeight="1" x14ac:dyDescent="0.25">
      <c r="A576" s="60"/>
      <c r="B576" s="57">
        <v>5525</v>
      </c>
      <c r="C576" s="31" t="s">
        <v>126</v>
      </c>
      <c r="D576" s="196">
        <v>0</v>
      </c>
      <c r="E576" s="14"/>
      <c r="F576" s="14">
        <f t="shared" si="221"/>
        <v>0</v>
      </c>
    </row>
    <row r="577" spans="1:6" ht="14.15" customHeight="1" x14ac:dyDescent="0.25">
      <c r="A577" s="60"/>
      <c r="B577" s="57">
        <v>5540</v>
      </c>
      <c r="C577" s="31" t="s">
        <v>178</v>
      </c>
      <c r="D577" s="196">
        <v>600</v>
      </c>
      <c r="E577" s="14"/>
      <c r="F577" s="14">
        <f t="shared" si="221"/>
        <v>600</v>
      </c>
    </row>
    <row r="578" spans="1:6" ht="14.15" customHeight="1" x14ac:dyDescent="0.25">
      <c r="A578" s="49" t="s">
        <v>493</v>
      </c>
      <c r="B578" s="48" t="s">
        <v>939</v>
      </c>
      <c r="C578" s="44" t="s">
        <v>963</v>
      </c>
      <c r="D578" s="46">
        <f>+D579+D580</f>
        <v>20000</v>
      </c>
      <c r="E578" s="46">
        <f t="shared" ref="E578:F578" si="222">+E579+E580</f>
        <v>0</v>
      </c>
      <c r="F578" s="46">
        <f t="shared" si="222"/>
        <v>20000</v>
      </c>
    </row>
    <row r="579" spans="1:6" ht="14.15" customHeight="1" x14ac:dyDescent="0.25">
      <c r="A579" s="62"/>
      <c r="B579" s="53">
        <v>50</v>
      </c>
      <c r="C579" s="54" t="s">
        <v>89</v>
      </c>
      <c r="D579" s="235"/>
      <c r="E579" s="129"/>
      <c r="F579" s="129"/>
    </row>
    <row r="580" spans="1:6" ht="14.15" customHeight="1" x14ac:dyDescent="0.25">
      <c r="A580" s="62"/>
      <c r="B580" s="53">
        <v>55</v>
      </c>
      <c r="C580" s="54" t="s">
        <v>91</v>
      </c>
      <c r="D580" s="124">
        <f>SUM(D581:D587)</f>
        <v>20000</v>
      </c>
      <c r="E580" s="124">
        <f t="shared" ref="E580:F580" si="223">SUM(E581:E587)</f>
        <v>0</v>
      </c>
      <c r="F580" s="124">
        <f t="shared" si="223"/>
        <v>20000</v>
      </c>
    </row>
    <row r="581" spans="1:6" ht="14.15" customHeight="1" x14ac:dyDescent="0.25">
      <c r="A581" s="62"/>
      <c r="B581" s="57">
        <v>5500</v>
      </c>
      <c r="C581" s="37" t="s">
        <v>220</v>
      </c>
      <c r="D581" s="196"/>
      <c r="E581" s="14"/>
      <c r="F581" s="14">
        <f t="shared" ref="F581:F587" si="224">+E581+D581</f>
        <v>0</v>
      </c>
    </row>
    <row r="582" spans="1:6" ht="14.15" customHeight="1" x14ac:dyDescent="0.25">
      <c r="A582" s="62"/>
      <c r="B582" s="30">
        <v>5503</v>
      </c>
      <c r="C582" s="31" t="s">
        <v>94</v>
      </c>
      <c r="D582" s="196"/>
      <c r="E582" s="14"/>
      <c r="F582" s="14">
        <f t="shared" si="224"/>
        <v>0</v>
      </c>
    </row>
    <row r="583" spans="1:6" ht="14.15" customHeight="1" x14ac:dyDescent="0.25">
      <c r="A583" s="62"/>
      <c r="B583" s="57">
        <v>5504</v>
      </c>
      <c r="C583" s="31" t="s">
        <v>105</v>
      </c>
      <c r="D583" s="196"/>
      <c r="E583" s="14"/>
      <c r="F583" s="14">
        <f t="shared" si="224"/>
        <v>0</v>
      </c>
    </row>
    <row r="584" spans="1:6" ht="14.15" customHeight="1" x14ac:dyDescent="0.25">
      <c r="A584" s="60"/>
      <c r="B584" s="57">
        <v>5512</v>
      </c>
      <c r="C584" s="31" t="s">
        <v>174</v>
      </c>
      <c r="D584" s="196">
        <v>10000</v>
      </c>
      <c r="E584" s="14"/>
      <c r="F584" s="14">
        <f t="shared" si="224"/>
        <v>10000</v>
      </c>
    </row>
    <row r="585" spans="1:6" ht="14.15" customHeight="1" x14ac:dyDescent="0.25">
      <c r="A585" s="60"/>
      <c r="B585" s="57">
        <v>5513</v>
      </c>
      <c r="C585" s="37" t="s">
        <v>805</v>
      </c>
      <c r="D585" s="196"/>
      <c r="E585" s="14"/>
      <c r="F585" s="14">
        <f t="shared" si="224"/>
        <v>0</v>
      </c>
    </row>
    <row r="586" spans="1:6" ht="14.15" customHeight="1" x14ac:dyDescent="0.25">
      <c r="A586" s="60"/>
      <c r="B586" s="57">
        <v>5515</v>
      </c>
      <c r="C586" s="31" t="s">
        <v>120</v>
      </c>
      <c r="D586" s="196">
        <v>10000</v>
      </c>
      <c r="E586" s="14"/>
      <c r="F586" s="14">
        <f t="shared" si="224"/>
        <v>10000</v>
      </c>
    </row>
    <row r="587" spans="1:6" ht="14.15" customHeight="1" x14ac:dyDescent="0.25">
      <c r="A587" s="60"/>
      <c r="B587" s="57">
        <v>5540</v>
      </c>
      <c r="C587" s="31" t="s">
        <v>178</v>
      </c>
      <c r="D587" s="194"/>
      <c r="E587" s="87"/>
      <c r="F587" s="14">
        <f t="shared" si="224"/>
        <v>0</v>
      </c>
    </row>
    <row r="588" spans="1:6" ht="14.15" customHeight="1" x14ac:dyDescent="0.25">
      <c r="A588" s="42" t="s">
        <v>236</v>
      </c>
      <c r="B588" s="43"/>
      <c r="C588" s="44" t="s">
        <v>237</v>
      </c>
      <c r="D588" s="46">
        <f t="shared" ref="D588:F588" si="225">+D589+D590</f>
        <v>30300</v>
      </c>
      <c r="E588" s="46">
        <f t="shared" si="225"/>
        <v>0</v>
      </c>
      <c r="F588" s="46">
        <f t="shared" si="225"/>
        <v>30300</v>
      </c>
    </row>
    <row r="589" spans="1:6" ht="14.15" customHeight="1" x14ac:dyDescent="0.25">
      <c r="A589" s="29"/>
      <c r="B589" s="35">
        <v>50</v>
      </c>
      <c r="C589" s="36" t="s">
        <v>89</v>
      </c>
      <c r="D589" s="129">
        <v>21000</v>
      </c>
      <c r="E589" s="129"/>
      <c r="F589" s="129">
        <f t="shared" ref="F589" si="226">+E589+D589</f>
        <v>21000</v>
      </c>
    </row>
    <row r="590" spans="1:6" ht="14.15" customHeight="1" x14ac:dyDescent="0.25">
      <c r="A590" s="29"/>
      <c r="B590" s="35">
        <v>55</v>
      </c>
      <c r="C590" s="36" t="s">
        <v>91</v>
      </c>
      <c r="D590" s="124">
        <f t="shared" ref="D590:F590" si="227">+D591+D592+D593+D594+D597+D598+D599+D600+D602+D603+D601</f>
        <v>9300</v>
      </c>
      <c r="E590" s="124">
        <f t="shared" si="227"/>
        <v>0</v>
      </c>
      <c r="F590" s="124">
        <f t="shared" si="227"/>
        <v>9300</v>
      </c>
    </row>
    <row r="591" spans="1:6" ht="14.15" customHeight="1" x14ac:dyDescent="0.25">
      <c r="A591" s="29"/>
      <c r="B591" s="30">
        <v>5500</v>
      </c>
      <c r="C591" s="31" t="s">
        <v>166</v>
      </c>
      <c r="D591" s="196">
        <v>1000</v>
      </c>
      <c r="E591" s="14"/>
      <c r="F591" s="87">
        <f t="shared" ref="F591:F593" si="228">+E591+D591</f>
        <v>1000</v>
      </c>
    </row>
    <row r="592" spans="1:6" ht="14.15" customHeight="1" x14ac:dyDescent="0.25">
      <c r="A592" s="29"/>
      <c r="B592" s="30">
        <v>5503</v>
      </c>
      <c r="C592" s="31" t="s">
        <v>94</v>
      </c>
      <c r="D592" s="196"/>
      <c r="E592" s="14"/>
      <c r="F592" s="87">
        <f t="shared" si="228"/>
        <v>0</v>
      </c>
    </row>
    <row r="593" spans="1:6" ht="14.15" customHeight="1" x14ac:dyDescent="0.25">
      <c r="A593" s="29"/>
      <c r="B593" s="30">
        <v>5504</v>
      </c>
      <c r="C593" s="31" t="s">
        <v>105</v>
      </c>
      <c r="D593" s="196">
        <v>300</v>
      </c>
      <c r="E593" s="14"/>
      <c r="F593" s="87">
        <f t="shared" si="228"/>
        <v>300</v>
      </c>
    </row>
    <row r="594" spans="1:6" ht="14.15" customHeight="1" x14ac:dyDescent="0.25">
      <c r="A594" s="29"/>
      <c r="B594" s="30">
        <v>5511</v>
      </c>
      <c r="C594" s="31" t="s">
        <v>238</v>
      </c>
      <c r="D594" s="196">
        <f t="shared" ref="D594:F594" si="229">SUM(D595:D596)</f>
        <v>100</v>
      </c>
      <c r="E594" s="87">
        <f t="shared" si="229"/>
        <v>0</v>
      </c>
      <c r="F594" s="87">
        <f t="shared" si="229"/>
        <v>100</v>
      </c>
    </row>
    <row r="595" spans="1:6" s="8" customFormat="1" ht="14.15" customHeight="1" x14ac:dyDescent="0.2">
      <c r="A595" s="154"/>
      <c r="B595" s="155"/>
      <c r="C595" s="263" t="s">
        <v>242</v>
      </c>
      <c r="D595" s="197">
        <v>100</v>
      </c>
      <c r="E595" s="158"/>
      <c r="F595" s="157">
        <f>+D595+E595</f>
        <v>100</v>
      </c>
    </row>
    <row r="596" spans="1:6" s="8" customFormat="1" ht="14.15" customHeight="1" x14ac:dyDescent="0.2">
      <c r="A596" s="154"/>
      <c r="B596" s="155"/>
      <c r="C596" s="263" t="s">
        <v>243</v>
      </c>
      <c r="D596" s="197"/>
      <c r="E596" s="158"/>
      <c r="F596" s="157">
        <f>+D596+E596</f>
        <v>0</v>
      </c>
    </row>
    <row r="597" spans="1:6" ht="14.15" customHeight="1" x14ac:dyDescent="0.25">
      <c r="A597" s="29"/>
      <c r="B597" s="30">
        <v>5513</v>
      </c>
      <c r="C597" s="31" t="s">
        <v>117</v>
      </c>
      <c r="D597" s="196">
        <v>800</v>
      </c>
      <c r="E597" s="14"/>
      <c r="F597" s="87">
        <f t="shared" ref="F597:F603" si="230">+E597+D597</f>
        <v>800</v>
      </c>
    </row>
    <row r="598" spans="1:6" ht="14.15" customHeight="1" x14ac:dyDescent="0.25">
      <c r="A598" s="29"/>
      <c r="B598" s="30">
        <v>5514</v>
      </c>
      <c r="C598" s="31" t="s">
        <v>99</v>
      </c>
      <c r="D598" s="196">
        <v>0</v>
      </c>
      <c r="E598" s="14"/>
      <c r="F598" s="87">
        <f t="shared" si="230"/>
        <v>0</v>
      </c>
    </row>
    <row r="599" spans="1:6" ht="14.15" customHeight="1" x14ac:dyDescent="0.25">
      <c r="A599" s="29"/>
      <c r="B599" s="30">
        <v>5515</v>
      </c>
      <c r="C599" s="31" t="s">
        <v>120</v>
      </c>
      <c r="D599" s="196">
        <v>1000</v>
      </c>
      <c r="E599" s="14"/>
      <c r="F599" s="87">
        <f t="shared" si="230"/>
        <v>1000</v>
      </c>
    </row>
    <row r="600" spans="1:6" ht="14.15" customHeight="1" x14ac:dyDescent="0.25">
      <c r="A600" s="29"/>
      <c r="B600" s="30">
        <v>5522</v>
      </c>
      <c r="C600" s="31" t="s">
        <v>124</v>
      </c>
      <c r="D600" s="196">
        <v>100</v>
      </c>
      <c r="E600" s="14"/>
      <c r="F600" s="87">
        <f t="shared" si="230"/>
        <v>100</v>
      </c>
    </row>
    <row r="601" spans="1:6" ht="14.15" customHeight="1" x14ac:dyDescent="0.25">
      <c r="A601" s="29"/>
      <c r="B601" s="30">
        <v>5524</v>
      </c>
      <c r="C601" s="31" t="s">
        <v>638</v>
      </c>
      <c r="D601" s="196">
        <v>100</v>
      </c>
      <c r="E601" s="14"/>
      <c r="F601" s="87">
        <f t="shared" si="230"/>
        <v>100</v>
      </c>
    </row>
    <row r="602" spans="1:6" ht="14.15" customHeight="1" x14ac:dyDescent="0.25">
      <c r="A602" s="29"/>
      <c r="B602" s="30">
        <v>5525</v>
      </c>
      <c r="C602" s="31" t="s">
        <v>126</v>
      </c>
      <c r="D602" s="196">
        <v>5500</v>
      </c>
      <c r="E602" s="14"/>
      <c r="F602" s="87">
        <f t="shared" si="230"/>
        <v>5500</v>
      </c>
    </row>
    <row r="603" spans="1:6" ht="14.15" customHeight="1" x14ac:dyDescent="0.25">
      <c r="A603" s="29"/>
      <c r="B603" s="30">
        <v>5540</v>
      </c>
      <c r="C603" s="40" t="s">
        <v>239</v>
      </c>
      <c r="D603" s="196">
        <v>400</v>
      </c>
      <c r="E603" s="14"/>
      <c r="F603" s="87">
        <f t="shared" si="230"/>
        <v>400</v>
      </c>
    </row>
    <row r="604" spans="1:6" ht="14.15" customHeight="1" x14ac:dyDescent="0.25">
      <c r="A604" s="42" t="s">
        <v>240</v>
      </c>
      <c r="B604" s="43"/>
      <c r="C604" s="56" t="s">
        <v>241</v>
      </c>
      <c r="D604" s="46">
        <f t="shared" ref="D604:F604" si="231">+D605+D606</f>
        <v>32000</v>
      </c>
      <c r="E604" s="46">
        <f t="shared" si="231"/>
        <v>0</v>
      </c>
      <c r="F604" s="46">
        <f t="shared" si="231"/>
        <v>32000</v>
      </c>
    </row>
    <row r="605" spans="1:6" ht="14.15" customHeight="1" x14ac:dyDescent="0.25">
      <c r="A605" s="34"/>
      <c r="B605" s="35">
        <v>50</v>
      </c>
      <c r="C605" s="11" t="s">
        <v>89</v>
      </c>
      <c r="D605" s="129">
        <v>21000</v>
      </c>
      <c r="E605" s="129"/>
      <c r="F605" s="129">
        <f t="shared" ref="F605" si="232">+E605+D605</f>
        <v>21000</v>
      </c>
    </row>
    <row r="606" spans="1:6" s="6" customFormat="1" ht="14.15" customHeight="1" x14ac:dyDescent="0.25">
      <c r="A606" s="59"/>
      <c r="B606" s="53">
        <v>55</v>
      </c>
      <c r="C606" s="54" t="s">
        <v>91</v>
      </c>
      <c r="D606" s="124">
        <f t="shared" ref="D606:F606" si="233">+D607+D608+D609+D613+D614+D615+D616+D617+D619+D620+D612+D618</f>
        <v>11000</v>
      </c>
      <c r="E606" s="124">
        <f t="shared" si="233"/>
        <v>0</v>
      </c>
      <c r="F606" s="124">
        <f t="shared" si="233"/>
        <v>11000</v>
      </c>
    </row>
    <row r="607" spans="1:6" s="6" customFormat="1" ht="14.15" customHeight="1" x14ac:dyDescent="0.25">
      <c r="A607" s="59"/>
      <c r="B607" s="57">
        <v>5500</v>
      </c>
      <c r="C607" s="64" t="s">
        <v>166</v>
      </c>
      <c r="D607" s="196">
        <v>1000</v>
      </c>
      <c r="E607" s="14"/>
      <c r="F607" s="14">
        <f t="shared" ref="F607:F608" si="234">+E607+D607</f>
        <v>1000</v>
      </c>
    </row>
    <row r="608" spans="1:6" s="6" customFormat="1" ht="14.15" customHeight="1" x14ac:dyDescent="0.25">
      <c r="A608" s="59"/>
      <c r="B608" s="57">
        <v>5504</v>
      </c>
      <c r="C608" s="64" t="s">
        <v>105</v>
      </c>
      <c r="D608" s="196">
        <v>300</v>
      </c>
      <c r="E608" s="14"/>
      <c r="F608" s="14">
        <f t="shared" si="234"/>
        <v>300</v>
      </c>
    </row>
    <row r="609" spans="1:6" s="6" customFormat="1" ht="14.15" customHeight="1" x14ac:dyDescent="0.25">
      <c r="A609" s="59"/>
      <c r="B609" s="30">
        <v>5511</v>
      </c>
      <c r="C609" s="51" t="s">
        <v>238</v>
      </c>
      <c r="D609" s="196">
        <f t="shared" ref="D609:E609" si="235">SUM(D610:D611)</f>
        <v>400</v>
      </c>
      <c r="E609" s="14">
        <f t="shared" si="235"/>
        <v>0</v>
      </c>
      <c r="F609" s="14">
        <f>SUM(F610:F611)</f>
        <v>400</v>
      </c>
    </row>
    <row r="610" spans="1:6" s="264" customFormat="1" ht="14.15" customHeight="1" x14ac:dyDescent="0.2">
      <c r="A610" s="262"/>
      <c r="B610" s="155"/>
      <c r="C610" s="263" t="s">
        <v>242</v>
      </c>
      <c r="D610" s="197">
        <v>250</v>
      </c>
      <c r="E610" s="158"/>
      <c r="F610" s="158">
        <f t="shared" ref="F610:F620" si="236">+E610+D610</f>
        <v>250</v>
      </c>
    </row>
    <row r="611" spans="1:6" s="264" customFormat="1" ht="14.15" customHeight="1" x14ac:dyDescent="0.2">
      <c r="A611" s="262"/>
      <c r="B611" s="155"/>
      <c r="C611" s="263" t="s">
        <v>243</v>
      </c>
      <c r="D611" s="197">
        <v>150</v>
      </c>
      <c r="E611" s="158"/>
      <c r="F611" s="158">
        <f t="shared" si="236"/>
        <v>150</v>
      </c>
    </row>
    <row r="612" spans="1:6" s="149" customFormat="1" ht="14.15" customHeight="1" x14ac:dyDescent="0.25">
      <c r="A612" s="148"/>
      <c r="B612" s="57">
        <v>5512</v>
      </c>
      <c r="C612" s="31" t="s">
        <v>174</v>
      </c>
      <c r="D612" s="196">
        <v>900</v>
      </c>
      <c r="E612" s="14"/>
      <c r="F612" s="14">
        <f t="shared" si="236"/>
        <v>900</v>
      </c>
    </row>
    <row r="613" spans="1:6" s="6" customFormat="1" ht="14.15" customHeight="1" x14ac:dyDescent="0.25">
      <c r="A613" s="59"/>
      <c r="B613" s="57">
        <v>5513</v>
      </c>
      <c r="C613" s="64" t="s">
        <v>117</v>
      </c>
      <c r="D613" s="196">
        <v>500</v>
      </c>
      <c r="E613" s="14"/>
      <c r="F613" s="14">
        <f t="shared" si="236"/>
        <v>500</v>
      </c>
    </row>
    <row r="614" spans="1:6" s="6" customFormat="1" ht="14.15" customHeight="1" x14ac:dyDescent="0.25">
      <c r="A614" s="59"/>
      <c r="B614" s="57">
        <v>5514</v>
      </c>
      <c r="C614" s="51" t="s">
        <v>99</v>
      </c>
      <c r="D614" s="196">
        <v>500</v>
      </c>
      <c r="E614" s="14"/>
      <c r="F614" s="14">
        <f t="shared" si="236"/>
        <v>500</v>
      </c>
    </row>
    <row r="615" spans="1:6" s="6" customFormat="1" ht="14.15" customHeight="1" x14ac:dyDescent="0.25">
      <c r="A615" s="59"/>
      <c r="B615" s="57">
        <v>5515</v>
      </c>
      <c r="C615" s="64" t="s">
        <v>120</v>
      </c>
      <c r="D615" s="196">
        <v>1000</v>
      </c>
      <c r="E615" s="14"/>
      <c r="F615" s="14">
        <f t="shared" si="236"/>
        <v>1000</v>
      </c>
    </row>
    <row r="616" spans="1:6" s="6" customFormat="1" ht="14.15" customHeight="1" x14ac:dyDescent="0.25">
      <c r="A616" s="59"/>
      <c r="B616" s="57">
        <v>5521</v>
      </c>
      <c r="C616" s="64" t="s">
        <v>244</v>
      </c>
      <c r="D616" s="196">
        <v>200</v>
      </c>
      <c r="E616" s="14"/>
      <c r="F616" s="14">
        <f t="shared" si="236"/>
        <v>200</v>
      </c>
    </row>
    <row r="617" spans="1:6" s="6" customFormat="1" ht="14.15" customHeight="1" x14ac:dyDescent="0.25">
      <c r="A617" s="59"/>
      <c r="B617" s="57">
        <v>5522</v>
      </c>
      <c r="C617" s="64" t="s">
        <v>124</v>
      </c>
      <c r="D617" s="196">
        <v>100</v>
      </c>
      <c r="E617" s="14"/>
      <c r="F617" s="14">
        <f t="shared" si="236"/>
        <v>100</v>
      </c>
    </row>
    <row r="618" spans="1:6" s="6" customFormat="1" ht="14.15" customHeight="1" x14ac:dyDescent="0.25">
      <c r="A618" s="59"/>
      <c r="B618" s="30">
        <v>5524</v>
      </c>
      <c r="C618" s="31" t="s">
        <v>638</v>
      </c>
      <c r="D618" s="196">
        <v>100</v>
      </c>
      <c r="E618" s="14"/>
      <c r="F618" s="14">
        <f t="shared" si="236"/>
        <v>100</v>
      </c>
    </row>
    <row r="619" spans="1:6" ht="14.15" customHeight="1" x14ac:dyDescent="0.25">
      <c r="A619" s="29"/>
      <c r="B619" s="30">
        <v>5525</v>
      </c>
      <c r="C619" s="51" t="s">
        <v>126</v>
      </c>
      <c r="D619" s="196">
        <v>5500</v>
      </c>
      <c r="E619" s="14"/>
      <c r="F619" s="14">
        <f t="shared" si="236"/>
        <v>5500</v>
      </c>
    </row>
    <row r="620" spans="1:6" ht="14.15" customHeight="1" x14ac:dyDescent="0.25">
      <c r="A620" s="29"/>
      <c r="B620" s="30">
        <v>5540</v>
      </c>
      <c r="C620" s="40" t="s">
        <v>239</v>
      </c>
      <c r="D620" s="196">
        <v>500</v>
      </c>
      <c r="E620" s="14"/>
      <c r="F620" s="14">
        <f t="shared" si="236"/>
        <v>500</v>
      </c>
    </row>
    <row r="621" spans="1:6" ht="14.15" customHeight="1" x14ac:dyDescent="0.25">
      <c r="A621" s="49" t="s">
        <v>862</v>
      </c>
      <c r="B621" s="43"/>
      <c r="C621" s="56" t="s">
        <v>245</v>
      </c>
      <c r="D621" s="46">
        <f t="shared" ref="D621:F621" si="237">+D622+D623</f>
        <v>45500</v>
      </c>
      <c r="E621" s="47">
        <f t="shared" si="237"/>
        <v>0</v>
      </c>
      <c r="F621" s="46">
        <f t="shared" si="237"/>
        <v>45500</v>
      </c>
    </row>
    <row r="622" spans="1:6" s="6" customFormat="1" ht="14.15" customHeight="1" x14ac:dyDescent="0.25">
      <c r="A622" s="59"/>
      <c r="B622" s="53" t="s">
        <v>88</v>
      </c>
      <c r="C622" s="54" t="s">
        <v>89</v>
      </c>
      <c r="D622" s="129">
        <v>21000</v>
      </c>
      <c r="E622" s="129"/>
      <c r="F622" s="129">
        <f t="shared" ref="F622" si="238">+E622+D622</f>
        <v>21000</v>
      </c>
    </row>
    <row r="623" spans="1:6" ht="14.15" customHeight="1" x14ac:dyDescent="0.25">
      <c r="A623" s="29"/>
      <c r="B623" s="35">
        <v>55</v>
      </c>
      <c r="C623" s="36" t="s">
        <v>91</v>
      </c>
      <c r="D623" s="124">
        <f>+D624+D625+D626+D627+D637+D638+D639+D641+D642+D644+D645+D643</f>
        <v>24500</v>
      </c>
      <c r="E623" s="124">
        <f t="shared" ref="E623:F623" si="239">+E624+E625+E626+E627+E637+E638+E639+E641+E642+E644+E645+E643</f>
        <v>0</v>
      </c>
      <c r="F623" s="124">
        <f t="shared" si="239"/>
        <v>24500</v>
      </c>
    </row>
    <row r="624" spans="1:6" ht="14.15" customHeight="1" x14ac:dyDescent="0.25">
      <c r="A624" s="29"/>
      <c r="B624" s="30">
        <v>5500</v>
      </c>
      <c r="C624" s="37" t="s">
        <v>166</v>
      </c>
      <c r="D624" s="196">
        <v>700</v>
      </c>
      <c r="E624" s="14"/>
      <c r="F624" s="14">
        <f t="shared" ref="F624:F626" si="240">+E624+D624</f>
        <v>700</v>
      </c>
    </row>
    <row r="625" spans="1:6" ht="14.15" customHeight="1" x14ac:dyDescent="0.25">
      <c r="A625" s="29"/>
      <c r="B625" s="30">
        <v>5503</v>
      </c>
      <c r="C625" s="37" t="s">
        <v>94</v>
      </c>
      <c r="D625" s="196"/>
      <c r="E625" s="14"/>
      <c r="F625" s="14">
        <f t="shared" si="240"/>
        <v>0</v>
      </c>
    </row>
    <row r="626" spans="1:6" ht="14.15" customHeight="1" x14ac:dyDescent="0.25">
      <c r="A626" s="29"/>
      <c r="B626" s="30">
        <v>5504</v>
      </c>
      <c r="C626" s="37" t="s">
        <v>228</v>
      </c>
      <c r="D626" s="196">
        <v>300</v>
      </c>
      <c r="E626" s="14"/>
      <c r="F626" s="14">
        <f t="shared" si="240"/>
        <v>300</v>
      </c>
    </row>
    <row r="627" spans="1:6" ht="14.15" customHeight="1" x14ac:dyDescent="0.25">
      <c r="A627" s="29"/>
      <c r="B627" s="30">
        <v>5511</v>
      </c>
      <c r="C627" s="31" t="s">
        <v>238</v>
      </c>
      <c r="D627" s="14">
        <f>SUM(D628:D636)</f>
        <v>14350</v>
      </c>
      <c r="E627" s="14">
        <f>SUM(E628:E636)</f>
        <v>0</v>
      </c>
      <c r="F627" s="14">
        <f>SUM(F628:F636)</f>
        <v>14350</v>
      </c>
    </row>
    <row r="628" spans="1:6" s="8" customFormat="1" ht="14.15" customHeight="1" x14ac:dyDescent="0.2">
      <c r="A628" s="154"/>
      <c r="B628" s="155"/>
      <c r="C628" s="4" t="s">
        <v>249</v>
      </c>
      <c r="D628" s="197">
        <v>500</v>
      </c>
      <c r="E628" s="158"/>
      <c r="F628" s="158">
        <f t="shared" ref="F628:F645" si="241">+E628+D628</f>
        <v>500</v>
      </c>
    </row>
    <row r="629" spans="1:6" s="8" customFormat="1" ht="14.15" customHeight="1" x14ac:dyDescent="0.2">
      <c r="A629" s="154"/>
      <c r="B629" s="155"/>
      <c r="C629" s="156" t="s">
        <v>108</v>
      </c>
      <c r="D629" s="197">
        <v>7500</v>
      </c>
      <c r="E629" s="158"/>
      <c r="F629" s="158">
        <f t="shared" si="241"/>
        <v>7500</v>
      </c>
    </row>
    <row r="630" spans="1:6" s="8" customFormat="1" ht="14.15" customHeight="1" x14ac:dyDescent="0.2">
      <c r="A630" s="154"/>
      <c r="B630" s="155"/>
      <c r="C630" s="156" t="s">
        <v>109</v>
      </c>
      <c r="D630" s="197">
        <v>150</v>
      </c>
      <c r="E630" s="158"/>
      <c r="F630" s="158">
        <f t="shared" si="241"/>
        <v>150</v>
      </c>
    </row>
    <row r="631" spans="1:6" s="8" customFormat="1" ht="14.15" customHeight="1" x14ac:dyDescent="0.2">
      <c r="A631" s="154"/>
      <c r="B631" s="155"/>
      <c r="C631" s="156" t="s">
        <v>110</v>
      </c>
      <c r="D631" s="197">
        <v>500</v>
      </c>
      <c r="E631" s="158"/>
      <c r="F631" s="158">
        <f t="shared" si="241"/>
        <v>500</v>
      </c>
    </row>
    <row r="632" spans="1:6" s="8" customFormat="1" ht="14.15" customHeight="1" x14ac:dyDescent="0.2">
      <c r="A632" s="154"/>
      <c r="B632" s="155"/>
      <c r="C632" s="156" t="s">
        <v>111</v>
      </c>
      <c r="D632" s="197">
        <v>200</v>
      </c>
      <c r="E632" s="158"/>
      <c r="F632" s="158">
        <f t="shared" si="241"/>
        <v>200</v>
      </c>
    </row>
    <row r="633" spans="1:6" s="8" customFormat="1" ht="14.15" customHeight="1" x14ac:dyDescent="0.2">
      <c r="A633" s="154"/>
      <c r="B633" s="155"/>
      <c r="C633" s="156" t="s">
        <v>250</v>
      </c>
      <c r="D633" s="197">
        <v>300</v>
      </c>
      <c r="E633" s="158"/>
      <c r="F633" s="158">
        <f t="shared" si="241"/>
        <v>300</v>
      </c>
    </row>
    <row r="634" spans="1:6" s="8" customFormat="1" ht="14.15" customHeight="1" x14ac:dyDescent="0.2">
      <c r="A634" s="154"/>
      <c r="B634" s="155"/>
      <c r="C634" s="156" t="s">
        <v>183</v>
      </c>
      <c r="D634" s="197">
        <f>700+3300</f>
        <v>4000</v>
      </c>
      <c r="E634" s="158"/>
      <c r="F634" s="158">
        <f t="shared" si="241"/>
        <v>4000</v>
      </c>
    </row>
    <row r="635" spans="1:6" s="8" customFormat="1" ht="14.15" customHeight="1" x14ac:dyDescent="0.2">
      <c r="A635" s="154"/>
      <c r="B635" s="155"/>
      <c r="C635" s="156" t="s">
        <v>251</v>
      </c>
      <c r="D635" s="197">
        <v>130</v>
      </c>
      <c r="E635" s="158"/>
      <c r="F635" s="158">
        <f t="shared" si="241"/>
        <v>130</v>
      </c>
    </row>
    <row r="636" spans="1:6" s="8" customFormat="1" ht="14.15" customHeight="1" x14ac:dyDescent="0.2">
      <c r="A636" s="154"/>
      <c r="B636" s="155"/>
      <c r="C636" s="156" t="s">
        <v>859</v>
      </c>
      <c r="D636" s="197">
        <v>1070</v>
      </c>
      <c r="E636" s="158"/>
      <c r="F636" s="158">
        <f t="shared" si="241"/>
        <v>1070</v>
      </c>
    </row>
    <row r="637" spans="1:6" ht="14.15" customHeight="1" x14ac:dyDescent="0.25">
      <c r="A637" s="29"/>
      <c r="B637" s="30">
        <v>5513</v>
      </c>
      <c r="C637" s="31" t="s">
        <v>117</v>
      </c>
      <c r="D637" s="196">
        <v>500</v>
      </c>
      <c r="E637" s="14"/>
      <c r="F637" s="14">
        <f t="shared" si="241"/>
        <v>500</v>
      </c>
    </row>
    <row r="638" spans="1:6" ht="14.15" customHeight="1" x14ac:dyDescent="0.25">
      <c r="A638" s="29"/>
      <c r="B638" s="30">
        <v>5514</v>
      </c>
      <c r="C638" s="31" t="s">
        <v>99</v>
      </c>
      <c r="D638" s="196">
        <v>600</v>
      </c>
      <c r="E638" s="14"/>
      <c r="F638" s="14">
        <f t="shared" si="241"/>
        <v>600</v>
      </c>
    </row>
    <row r="639" spans="1:6" ht="14.15" customHeight="1" x14ac:dyDescent="0.25">
      <c r="A639" s="29"/>
      <c r="B639" s="30">
        <v>5515</v>
      </c>
      <c r="C639" s="31" t="s">
        <v>120</v>
      </c>
      <c r="D639" s="196">
        <v>1000</v>
      </c>
      <c r="E639" s="14"/>
      <c r="F639" s="14">
        <f t="shared" si="241"/>
        <v>1000</v>
      </c>
    </row>
    <row r="640" spans="1:6" ht="14.15" customHeight="1" x14ac:dyDescent="0.25">
      <c r="A640" s="29"/>
      <c r="B640" s="30">
        <v>5516</v>
      </c>
      <c r="C640" s="40" t="s">
        <v>194</v>
      </c>
      <c r="D640" s="196">
        <v>250</v>
      </c>
      <c r="E640" s="14"/>
      <c r="F640" s="14">
        <f t="shared" si="241"/>
        <v>250</v>
      </c>
    </row>
    <row r="641" spans="1:6" ht="14.15" customHeight="1" x14ac:dyDescent="0.25">
      <c r="A641" s="29"/>
      <c r="B641" s="30">
        <v>5521</v>
      </c>
      <c r="C641" s="31" t="s">
        <v>246</v>
      </c>
      <c r="D641" s="196">
        <v>150</v>
      </c>
      <c r="E641" s="14"/>
      <c r="F641" s="14">
        <f t="shared" si="241"/>
        <v>150</v>
      </c>
    </row>
    <row r="642" spans="1:6" ht="14.15" customHeight="1" x14ac:dyDescent="0.25">
      <c r="A642" s="29"/>
      <c r="B642" s="30">
        <v>5522</v>
      </c>
      <c r="C642" s="37" t="s">
        <v>124</v>
      </c>
      <c r="D642" s="196">
        <v>100</v>
      </c>
      <c r="E642" s="14"/>
      <c r="F642" s="14">
        <f t="shared" si="241"/>
        <v>100</v>
      </c>
    </row>
    <row r="643" spans="1:6" ht="14.15" customHeight="1" x14ac:dyDescent="0.25">
      <c r="A643" s="29"/>
      <c r="B643" s="30">
        <v>5524</v>
      </c>
      <c r="C643" s="37" t="s">
        <v>640</v>
      </c>
      <c r="D643" s="196">
        <v>300</v>
      </c>
      <c r="E643" s="14"/>
      <c r="F643" s="14">
        <f t="shared" si="241"/>
        <v>300</v>
      </c>
    </row>
    <row r="644" spans="1:6" ht="14.15" customHeight="1" x14ac:dyDescent="0.25">
      <c r="A644" s="29"/>
      <c r="B644" s="30">
        <v>5525</v>
      </c>
      <c r="C644" s="31" t="s">
        <v>126</v>
      </c>
      <c r="D644" s="196">
        <v>5500</v>
      </c>
      <c r="E644" s="14"/>
      <c r="F644" s="14">
        <f t="shared" si="241"/>
        <v>5500</v>
      </c>
    </row>
    <row r="645" spans="1:6" ht="14.15" customHeight="1" x14ac:dyDescent="0.25">
      <c r="A645" s="29"/>
      <c r="B645" s="30">
        <v>5540</v>
      </c>
      <c r="C645" s="40" t="s">
        <v>239</v>
      </c>
      <c r="D645" s="196">
        <v>1000</v>
      </c>
      <c r="E645" s="14"/>
      <c r="F645" s="14">
        <f t="shared" si="241"/>
        <v>1000</v>
      </c>
    </row>
    <row r="646" spans="1:6" ht="14.15" customHeight="1" x14ac:dyDescent="0.25">
      <c r="A646" s="42" t="s">
        <v>247</v>
      </c>
      <c r="B646" s="43"/>
      <c r="C646" s="44" t="s">
        <v>248</v>
      </c>
      <c r="D646" s="46">
        <f t="shared" ref="D646:F646" si="242">+D647+D648</f>
        <v>48000</v>
      </c>
      <c r="E646" s="46">
        <f t="shared" si="242"/>
        <v>0</v>
      </c>
      <c r="F646" s="46">
        <f t="shared" si="242"/>
        <v>48000</v>
      </c>
    </row>
    <row r="647" spans="1:6" ht="14.15" customHeight="1" x14ac:dyDescent="0.25">
      <c r="A647" s="29"/>
      <c r="B647" s="35">
        <v>50</v>
      </c>
      <c r="C647" s="54" t="s">
        <v>89</v>
      </c>
      <c r="D647" s="129">
        <v>21000</v>
      </c>
      <c r="E647" s="129"/>
      <c r="F647" s="129">
        <f t="shared" ref="F647" si="243">+E647+D647</f>
        <v>21000</v>
      </c>
    </row>
    <row r="648" spans="1:6" ht="14.15" customHeight="1" x14ac:dyDescent="0.25">
      <c r="A648" s="29"/>
      <c r="B648" s="35">
        <v>55</v>
      </c>
      <c r="C648" s="36" t="s">
        <v>91</v>
      </c>
      <c r="D648" s="123">
        <f t="shared" ref="D648:F648" si="244">+D649+D651+D652+D662+D663+D664+D666+D667+D668+D669</f>
        <v>27000</v>
      </c>
      <c r="E648" s="123">
        <f t="shared" si="244"/>
        <v>0</v>
      </c>
      <c r="F648" s="123">
        <f t="shared" si="244"/>
        <v>27000</v>
      </c>
    </row>
    <row r="649" spans="1:6" ht="14.15" customHeight="1" x14ac:dyDescent="0.25">
      <c r="A649" s="29"/>
      <c r="B649" s="30">
        <v>5500</v>
      </c>
      <c r="C649" s="31" t="s">
        <v>166</v>
      </c>
      <c r="D649" s="196">
        <v>800</v>
      </c>
      <c r="E649" s="14"/>
      <c r="F649" s="14">
        <f>+D649+E649</f>
        <v>800</v>
      </c>
    </row>
    <row r="650" spans="1:6" ht="14.15" customHeight="1" x14ac:dyDescent="0.25">
      <c r="A650" s="29"/>
      <c r="B650" s="30">
        <v>5503</v>
      </c>
      <c r="C650" s="37" t="s">
        <v>94</v>
      </c>
      <c r="D650" s="196"/>
      <c r="E650" s="14"/>
      <c r="F650" s="14">
        <f t="shared" ref="F650:F651" si="245">+D650+E650</f>
        <v>0</v>
      </c>
    </row>
    <row r="651" spans="1:6" ht="14.15" customHeight="1" x14ac:dyDescent="0.25">
      <c r="A651" s="29"/>
      <c r="B651" s="30">
        <v>5504</v>
      </c>
      <c r="C651" s="31" t="s">
        <v>105</v>
      </c>
      <c r="D651" s="196">
        <v>200</v>
      </c>
      <c r="E651" s="14"/>
      <c r="F651" s="14">
        <f t="shared" si="245"/>
        <v>200</v>
      </c>
    </row>
    <row r="652" spans="1:6" ht="14.15" customHeight="1" x14ac:dyDescent="0.25">
      <c r="A652" s="29"/>
      <c r="B652" s="30">
        <v>5511</v>
      </c>
      <c r="C652" s="31" t="s">
        <v>238</v>
      </c>
      <c r="D652" s="194">
        <f>SUM(D653:D661)</f>
        <v>18300</v>
      </c>
      <c r="E652" s="14">
        <f t="shared" ref="E652" si="246">SUM(E653:E661)</f>
        <v>0</v>
      </c>
      <c r="F652" s="14">
        <f>SUM(F653:F661)</f>
        <v>18300</v>
      </c>
    </row>
    <row r="653" spans="1:6" s="134" customFormat="1" ht="14.15" customHeight="1" x14ac:dyDescent="0.25">
      <c r="A653" s="139"/>
      <c r="B653" s="140"/>
      <c r="C653" s="134" t="s">
        <v>249</v>
      </c>
      <c r="D653" s="199"/>
      <c r="E653" s="133"/>
      <c r="F653" s="133">
        <f>+D653+E653</f>
        <v>0</v>
      </c>
    </row>
    <row r="654" spans="1:6" s="134" customFormat="1" ht="14.15" customHeight="1" x14ac:dyDescent="0.25">
      <c r="A654" s="139"/>
      <c r="B654" s="140"/>
      <c r="C654" s="132" t="s">
        <v>108</v>
      </c>
      <c r="D654" s="199">
        <v>14000</v>
      </c>
      <c r="E654" s="133"/>
      <c r="F654" s="133">
        <f t="shared" ref="F654:F661" si="247">+D654+E654</f>
        <v>14000</v>
      </c>
    </row>
    <row r="655" spans="1:6" s="134" customFormat="1" ht="14.15" customHeight="1" x14ac:dyDescent="0.25">
      <c r="A655" s="139"/>
      <c r="B655" s="140"/>
      <c r="C655" s="132" t="s">
        <v>109</v>
      </c>
      <c r="D655" s="199">
        <v>100</v>
      </c>
      <c r="E655" s="133"/>
      <c r="F655" s="133">
        <f t="shared" si="247"/>
        <v>100</v>
      </c>
    </row>
    <row r="656" spans="1:6" s="134" customFormat="1" ht="14.15" customHeight="1" x14ac:dyDescent="0.25">
      <c r="A656" s="139"/>
      <c r="B656" s="140"/>
      <c r="C656" s="132" t="s">
        <v>110</v>
      </c>
      <c r="D656" s="199">
        <v>200</v>
      </c>
      <c r="E656" s="133"/>
      <c r="F656" s="133">
        <f t="shared" si="247"/>
        <v>200</v>
      </c>
    </row>
    <row r="657" spans="1:6" s="134" customFormat="1" ht="14.15" customHeight="1" x14ac:dyDescent="0.25">
      <c r="A657" s="139"/>
      <c r="B657" s="140"/>
      <c r="C657" s="132" t="s">
        <v>111</v>
      </c>
      <c r="D657" s="199">
        <v>142</v>
      </c>
      <c r="E657" s="133"/>
      <c r="F657" s="133">
        <f t="shared" si="247"/>
        <v>142</v>
      </c>
    </row>
    <row r="658" spans="1:6" s="134" customFormat="1" ht="14.15" customHeight="1" x14ac:dyDescent="0.25">
      <c r="A658" s="139"/>
      <c r="B658" s="140"/>
      <c r="C658" s="132" t="s">
        <v>250</v>
      </c>
      <c r="D658" s="199">
        <v>200</v>
      </c>
      <c r="E658" s="133"/>
      <c r="F658" s="133">
        <f t="shared" si="247"/>
        <v>200</v>
      </c>
    </row>
    <row r="659" spans="1:6" s="134" customFormat="1" ht="14.15" customHeight="1" x14ac:dyDescent="0.25">
      <c r="A659" s="139"/>
      <c r="B659" s="140"/>
      <c r="C659" s="132" t="s">
        <v>183</v>
      </c>
      <c r="D659" s="199">
        <f>1000+1500</f>
        <v>2500</v>
      </c>
      <c r="E659" s="133"/>
      <c r="F659" s="133">
        <f t="shared" si="247"/>
        <v>2500</v>
      </c>
    </row>
    <row r="660" spans="1:6" s="134" customFormat="1" ht="14.15" customHeight="1" x14ac:dyDescent="0.25">
      <c r="A660" s="139"/>
      <c r="B660" s="140"/>
      <c r="C660" s="132" t="s">
        <v>251</v>
      </c>
      <c r="D660" s="199">
        <v>120</v>
      </c>
      <c r="E660" s="133"/>
      <c r="F660" s="133">
        <f t="shared" si="247"/>
        <v>120</v>
      </c>
    </row>
    <row r="661" spans="1:6" s="134" customFormat="1" ht="14.15" customHeight="1" x14ac:dyDescent="0.25">
      <c r="A661" s="139"/>
      <c r="B661" s="140"/>
      <c r="C661" s="132" t="s">
        <v>859</v>
      </c>
      <c r="D661" s="199">
        <v>1038</v>
      </c>
      <c r="E661" s="133"/>
      <c r="F661" s="133">
        <f t="shared" si="247"/>
        <v>1038</v>
      </c>
    </row>
    <row r="662" spans="1:6" ht="14.15" customHeight="1" x14ac:dyDescent="0.25">
      <c r="A662" s="29"/>
      <c r="B662" s="30">
        <v>5513</v>
      </c>
      <c r="C662" s="31" t="s">
        <v>117</v>
      </c>
      <c r="D662" s="196">
        <v>200</v>
      </c>
      <c r="E662" s="14"/>
      <c r="F662" s="14">
        <f t="shared" ref="F662:F668" si="248">+E662+D662</f>
        <v>200</v>
      </c>
    </row>
    <row r="663" spans="1:6" ht="14.15" customHeight="1" x14ac:dyDescent="0.25">
      <c r="A663" s="29"/>
      <c r="B663" s="30">
        <v>5514</v>
      </c>
      <c r="C663" s="31" t="s">
        <v>99</v>
      </c>
      <c r="D663" s="196">
        <v>700</v>
      </c>
      <c r="E663" s="14"/>
      <c r="F663" s="14">
        <f t="shared" si="248"/>
        <v>700</v>
      </c>
    </row>
    <row r="664" spans="1:6" ht="14.15" customHeight="1" x14ac:dyDescent="0.25">
      <c r="A664" s="29"/>
      <c r="B664" s="30">
        <v>5515</v>
      </c>
      <c r="C664" s="31" t="s">
        <v>120</v>
      </c>
      <c r="D664" s="196">
        <v>500</v>
      </c>
      <c r="E664" s="14"/>
      <c r="F664" s="14">
        <f t="shared" si="248"/>
        <v>500</v>
      </c>
    </row>
    <row r="665" spans="1:6" ht="14.15" customHeight="1" x14ac:dyDescent="0.25">
      <c r="A665" s="29"/>
      <c r="B665" s="30">
        <v>5516</v>
      </c>
      <c r="C665" s="40" t="s">
        <v>194</v>
      </c>
      <c r="D665" s="196"/>
      <c r="E665" s="14"/>
      <c r="F665" s="14">
        <f t="shared" si="248"/>
        <v>0</v>
      </c>
    </row>
    <row r="666" spans="1:6" ht="14.15" customHeight="1" x14ac:dyDescent="0.25">
      <c r="A666" s="29"/>
      <c r="B666" s="30">
        <v>5521</v>
      </c>
      <c r="C666" s="31" t="s">
        <v>246</v>
      </c>
      <c r="D666" s="196">
        <v>200</v>
      </c>
      <c r="E666" s="14"/>
      <c r="F666" s="14">
        <f t="shared" si="248"/>
        <v>200</v>
      </c>
    </row>
    <row r="667" spans="1:6" ht="14.15" customHeight="1" x14ac:dyDescent="0.25">
      <c r="A667" s="29"/>
      <c r="B667" s="30">
        <v>5522</v>
      </c>
      <c r="C667" s="31" t="s">
        <v>124</v>
      </c>
      <c r="D667" s="196">
        <v>100</v>
      </c>
      <c r="E667" s="14"/>
      <c r="F667" s="14">
        <f t="shared" si="248"/>
        <v>100</v>
      </c>
    </row>
    <row r="668" spans="1:6" ht="14.15" customHeight="1" x14ac:dyDescent="0.25">
      <c r="A668" s="29"/>
      <c r="B668" s="30">
        <v>5525</v>
      </c>
      <c r="C668" s="31" t="s">
        <v>126</v>
      </c>
      <c r="D668" s="196">
        <v>5500</v>
      </c>
      <c r="E668" s="14"/>
      <c r="F668" s="14">
        <f t="shared" si="248"/>
        <v>5500</v>
      </c>
    </row>
    <row r="669" spans="1:6" ht="13" customHeight="1" x14ac:dyDescent="0.25">
      <c r="A669" s="29"/>
      <c r="B669" s="30">
        <v>5540</v>
      </c>
      <c r="C669" s="31" t="s">
        <v>239</v>
      </c>
      <c r="D669" s="196">
        <v>500</v>
      </c>
      <c r="E669" s="14"/>
      <c r="F669" s="14">
        <f t="shared" ref="F669" si="249">+E669+D669</f>
        <v>500</v>
      </c>
    </row>
    <row r="670" spans="1:6" ht="14.15" customHeight="1" x14ac:dyDescent="0.25">
      <c r="A670" s="42" t="s">
        <v>252</v>
      </c>
      <c r="B670" s="43"/>
      <c r="C670" s="44" t="s">
        <v>253</v>
      </c>
      <c r="D670" s="46">
        <f t="shared" ref="D670:F670" si="250">+D671+D672</f>
        <v>30000</v>
      </c>
      <c r="E670" s="46">
        <f t="shared" si="250"/>
        <v>0</v>
      </c>
      <c r="F670" s="46">
        <f t="shared" si="250"/>
        <v>30000</v>
      </c>
    </row>
    <row r="671" spans="1:6" ht="14.15" customHeight="1" x14ac:dyDescent="0.25">
      <c r="A671" s="34"/>
      <c r="B671" s="35">
        <v>50</v>
      </c>
      <c r="C671" s="36" t="s">
        <v>89</v>
      </c>
      <c r="D671" s="129">
        <v>14000</v>
      </c>
      <c r="E671" s="129"/>
      <c r="F671" s="129">
        <f>+D671+E671</f>
        <v>14000</v>
      </c>
    </row>
    <row r="672" spans="1:6" ht="14.15" customHeight="1" x14ac:dyDescent="0.25">
      <c r="A672" s="34"/>
      <c r="B672" s="35">
        <v>55</v>
      </c>
      <c r="C672" s="36" t="s">
        <v>91</v>
      </c>
      <c r="D672" s="124">
        <f>D673+D674+D675+D677+D678+D679+D680+D681+D682</f>
        <v>16000</v>
      </c>
      <c r="E672" s="124">
        <f t="shared" ref="E672" si="251">E673+E674+E675+E677+E678+E679+E680+E681+E682</f>
        <v>0</v>
      </c>
      <c r="F672" s="124">
        <f>F673+F674+F675+F677+F678+F679+F680+F681+F682</f>
        <v>16000</v>
      </c>
    </row>
    <row r="673" spans="1:6" ht="14.15" customHeight="1" x14ac:dyDescent="0.25">
      <c r="A673" s="29"/>
      <c r="B673" s="30">
        <v>5500</v>
      </c>
      <c r="C673" s="31" t="s">
        <v>166</v>
      </c>
      <c r="D673" s="196">
        <v>500</v>
      </c>
      <c r="E673" s="14"/>
      <c r="F673" s="14">
        <f t="shared" ref="F673:F674" si="252">+E673+D673</f>
        <v>500</v>
      </c>
    </row>
    <row r="674" spans="1:6" ht="14.15" customHeight="1" x14ac:dyDescent="0.25">
      <c r="A674" s="29"/>
      <c r="B674" s="30">
        <v>5504</v>
      </c>
      <c r="C674" s="31" t="s">
        <v>105</v>
      </c>
      <c r="D674" s="196">
        <v>400</v>
      </c>
      <c r="E674" s="14"/>
      <c r="F674" s="14">
        <f t="shared" si="252"/>
        <v>400</v>
      </c>
    </row>
    <row r="675" spans="1:6" ht="14.15" customHeight="1" x14ac:dyDescent="0.25">
      <c r="A675" s="29"/>
      <c r="B675" s="30">
        <v>5511</v>
      </c>
      <c r="C675" s="31" t="s">
        <v>238</v>
      </c>
      <c r="D675" s="196">
        <f>D676</f>
        <v>100</v>
      </c>
      <c r="E675" s="14">
        <f t="shared" ref="E675:F675" si="253">E676</f>
        <v>0</v>
      </c>
      <c r="F675" s="14">
        <f t="shared" si="253"/>
        <v>100</v>
      </c>
    </row>
    <row r="676" spans="1:6" ht="14.15" customHeight="1" x14ac:dyDescent="0.25">
      <c r="A676" s="29"/>
      <c r="B676" s="30"/>
      <c r="C676" s="132" t="s">
        <v>110</v>
      </c>
      <c r="D676" s="198">
        <v>100</v>
      </c>
      <c r="E676" s="63"/>
      <c r="F676" s="133">
        <f t="shared" ref="F676:F682" si="254">+E676+D676</f>
        <v>100</v>
      </c>
    </row>
    <row r="677" spans="1:6" ht="14.15" customHeight="1" x14ac:dyDescent="0.25">
      <c r="A677" s="29"/>
      <c r="B677" s="30">
        <v>5513</v>
      </c>
      <c r="C677" s="31" t="s">
        <v>117</v>
      </c>
      <c r="D677" s="196">
        <v>2200</v>
      </c>
      <c r="E677" s="14"/>
      <c r="F677" s="14">
        <f t="shared" si="254"/>
        <v>2200</v>
      </c>
    </row>
    <row r="678" spans="1:6" ht="14.15" customHeight="1" x14ac:dyDescent="0.25">
      <c r="A678" s="29"/>
      <c r="B678" s="30">
        <v>5515</v>
      </c>
      <c r="C678" s="31" t="s">
        <v>120</v>
      </c>
      <c r="D678" s="196"/>
      <c r="E678" s="14"/>
      <c r="F678" s="14">
        <f t="shared" si="254"/>
        <v>0</v>
      </c>
    </row>
    <row r="679" spans="1:6" ht="14.15" customHeight="1" x14ac:dyDescent="0.25">
      <c r="A679" s="29"/>
      <c r="B679" s="30">
        <v>5521</v>
      </c>
      <c r="C679" s="31" t="s">
        <v>246</v>
      </c>
      <c r="D679" s="196">
        <v>2000</v>
      </c>
      <c r="E679" s="14"/>
      <c r="F679" s="14">
        <f t="shared" si="254"/>
        <v>2000</v>
      </c>
    </row>
    <row r="680" spans="1:6" ht="14.15" customHeight="1" x14ac:dyDescent="0.25">
      <c r="A680" s="29"/>
      <c r="B680" s="30">
        <v>5522</v>
      </c>
      <c r="C680" s="37" t="s">
        <v>124</v>
      </c>
      <c r="D680" s="196">
        <v>200</v>
      </c>
      <c r="E680" s="14"/>
      <c r="F680" s="14">
        <f t="shared" si="254"/>
        <v>200</v>
      </c>
    </row>
    <row r="681" spans="1:6" ht="14.15" customHeight="1" x14ac:dyDescent="0.25">
      <c r="A681" s="29"/>
      <c r="B681" s="30">
        <v>5525</v>
      </c>
      <c r="C681" s="31" t="s">
        <v>126</v>
      </c>
      <c r="D681" s="196">
        <v>10000</v>
      </c>
      <c r="E681" s="14"/>
      <c r="F681" s="14">
        <f t="shared" si="254"/>
        <v>10000</v>
      </c>
    </row>
    <row r="682" spans="1:6" ht="14.15" customHeight="1" x14ac:dyDescent="0.25">
      <c r="A682" s="29"/>
      <c r="B682" s="30">
        <v>5540</v>
      </c>
      <c r="C682" s="40" t="s">
        <v>239</v>
      </c>
      <c r="D682" s="196">
        <v>600</v>
      </c>
      <c r="E682" s="14"/>
      <c r="F682" s="14">
        <f t="shared" si="254"/>
        <v>600</v>
      </c>
    </row>
    <row r="683" spans="1:6" ht="13.5" customHeight="1" x14ac:dyDescent="0.25">
      <c r="A683" s="42" t="s">
        <v>254</v>
      </c>
      <c r="B683" s="43"/>
      <c r="C683" s="56" t="s">
        <v>255</v>
      </c>
      <c r="D683" s="47">
        <f t="shared" ref="D683:F683" si="255">+D684+D685</f>
        <v>3500</v>
      </c>
      <c r="E683" s="47">
        <f t="shared" si="255"/>
        <v>0</v>
      </c>
      <c r="F683" s="47">
        <f t="shared" si="255"/>
        <v>3500</v>
      </c>
    </row>
    <row r="684" spans="1:6" ht="13.5" customHeight="1" x14ac:dyDescent="0.25">
      <c r="A684" s="34"/>
      <c r="B684" s="35">
        <v>50</v>
      </c>
      <c r="C684" s="36" t="s">
        <v>89</v>
      </c>
      <c r="D684" s="196">
        <v>0</v>
      </c>
      <c r="E684" s="129"/>
      <c r="F684" s="129">
        <f>+D684+E684</f>
        <v>0</v>
      </c>
    </row>
    <row r="685" spans="1:6" ht="13.5" customHeight="1" x14ac:dyDescent="0.25">
      <c r="A685" s="34"/>
      <c r="B685" s="35">
        <v>55</v>
      </c>
      <c r="C685" s="36" t="s">
        <v>91</v>
      </c>
      <c r="D685" s="123">
        <f>D686+D687</f>
        <v>3500</v>
      </c>
      <c r="E685" s="123">
        <f t="shared" ref="E685:F685" si="256">E686+E687</f>
        <v>0</v>
      </c>
      <c r="F685" s="123">
        <f t="shared" si="256"/>
        <v>3500</v>
      </c>
    </row>
    <row r="686" spans="1:6" ht="13.5" customHeight="1" x14ac:dyDescent="0.25">
      <c r="A686" s="34"/>
      <c r="B686" s="30">
        <v>5525</v>
      </c>
      <c r="C686" s="31" t="s">
        <v>126</v>
      </c>
      <c r="D686" s="194">
        <v>3000</v>
      </c>
      <c r="E686" s="14"/>
      <c r="F686" s="14">
        <f t="shared" ref="F686:F687" si="257">+E686+D686</f>
        <v>3000</v>
      </c>
    </row>
    <row r="687" spans="1:6" ht="13.5" customHeight="1" x14ac:dyDescent="0.25">
      <c r="A687" s="34"/>
      <c r="B687" s="30">
        <v>5540</v>
      </c>
      <c r="C687" s="40" t="s">
        <v>239</v>
      </c>
      <c r="D687" s="194">
        <v>500</v>
      </c>
      <c r="E687" s="14"/>
      <c r="F687" s="14">
        <f t="shared" si="257"/>
        <v>500</v>
      </c>
    </row>
    <row r="688" spans="1:6" ht="13.5" customHeight="1" x14ac:dyDescent="0.25">
      <c r="A688" s="49" t="s">
        <v>256</v>
      </c>
      <c r="B688" s="43"/>
      <c r="C688" s="44" t="s">
        <v>257</v>
      </c>
      <c r="D688" s="46">
        <f t="shared" ref="D688:F688" si="258">+D689+D690+D691</f>
        <v>203000</v>
      </c>
      <c r="E688" s="46">
        <f t="shared" si="258"/>
        <v>0</v>
      </c>
      <c r="F688" s="46">
        <f t="shared" si="258"/>
        <v>203000</v>
      </c>
    </row>
    <row r="689" spans="1:6" s="7" customFormat="1" ht="14.15" customHeight="1" x14ac:dyDescent="0.25">
      <c r="A689" s="34"/>
      <c r="B689" s="35">
        <v>45</v>
      </c>
      <c r="C689" s="36" t="s">
        <v>258</v>
      </c>
      <c r="D689" s="126">
        <f>49000+71000+15000</f>
        <v>135000</v>
      </c>
      <c r="E689" s="126"/>
      <c r="F689" s="126">
        <f t="shared" ref="F689:F690" si="259">+E689+D689</f>
        <v>135000</v>
      </c>
    </row>
    <row r="690" spans="1:6" s="8" customFormat="1" ht="14.15" customHeight="1" x14ac:dyDescent="0.25">
      <c r="A690" s="29"/>
      <c r="B690" s="35">
        <v>50</v>
      </c>
      <c r="C690" s="36" t="s">
        <v>89</v>
      </c>
      <c r="D690" s="129">
        <v>2000</v>
      </c>
      <c r="E690" s="129"/>
      <c r="F690" s="129">
        <f t="shared" si="259"/>
        <v>2000</v>
      </c>
    </row>
    <row r="691" spans="1:6" s="7" customFormat="1" ht="14.15" customHeight="1" x14ac:dyDescent="0.25">
      <c r="A691" s="34"/>
      <c r="B691" s="35">
        <v>55</v>
      </c>
      <c r="C691" s="36" t="s">
        <v>91</v>
      </c>
      <c r="D691" s="123">
        <f t="shared" ref="D691:F691" si="260">D692+D693+D694+D697+D698+D699+D700+D701+D702+D703</f>
        <v>66000</v>
      </c>
      <c r="E691" s="123">
        <f t="shared" si="260"/>
        <v>0</v>
      </c>
      <c r="F691" s="123">
        <f t="shared" si="260"/>
        <v>66000</v>
      </c>
    </row>
    <row r="692" spans="1:6" s="7" customFormat="1" ht="14.15" customHeight="1" x14ac:dyDescent="0.25">
      <c r="A692" s="34"/>
      <c r="B692" s="30">
        <v>5500</v>
      </c>
      <c r="C692" s="31" t="s">
        <v>166</v>
      </c>
      <c r="D692" s="196">
        <v>300</v>
      </c>
      <c r="E692" s="14"/>
      <c r="F692" s="14">
        <f t="shared" ref="F692:F693" si="261">+E692+D692</f>
        <v>300</v>
      </c>
    </row>
    <row r="693" spans="1:6" s="7" customFormat="1" ht="14.15" customHeight="1" x14ac:dyDescent="0.25">
      <c r="A693" s="34"/>
      <c r="B693" s="30">
        <v>5504</v>
      </c>
      <c r="C693" s="31" t="s">
        <v>105</v>
      </c>
      <c r="D693" s="196">
        <v>700</v>
      </c>
      <c r="E693" s="14"/>
      <c r="F693" s="14">
        <f t="shared" si="261"/>
        <v>700</v>
      </c>
    </row>
    <row r="694" spans="1:6" s="7" customFormat="1" ht="14.15" customHeight="1" x14ac:dyDescent="0.25">
      <c r="A694" s="34"/>
      <c r="B694" s="30">
        <v>5511</v>
      </c>
      <c r="C694" s="31" t="s">
        <v>238</v>
      </c>
      <c r="D694" s="14">
        <f t="shared" ref="D694:E694" si="262">SUM(D695:D696)</f>
        <v>0</v>
      </c>
      <c r="E694" s="14">
        <f t="shared" si="262"/>
        <v>0</v>
      </c>
      <c r="F694" s="14">
        <f>SUM(F695:F696)</f>
        <v>0</v>
      </c>
    </row>
    <row r="695" spans="1:6" s="264" customFormat="1" ht="14.15" customHeight="1" x14ac:dyDescent="0.2">
      <c r="A695" s="262"/>
      <c r="B695" s="155"/>
      <c r="C695" s="263" t="s">
        <v>242</v>
      </c>
      <c r="D695" s="197">
        <f>D696+D697</f>
        <v>0</v>
      </c>
      <c r="E695" s="158"/>
      <c r="F695" s="158">
        <f t="shared" ref="F695:F703" si="263">+E695+D695</f>
        <v>0</v>
      </c>
    </row>
    <row r="696" spans="1:6" s="264" customFormat="1" ht="14.15" customHeight="1" x14ac:dyDescent="0.2">
      <c r="A696" s="262"/>
      <c r="B696" s="155"/>
      <c r="C696" s="263" t="s">
        <v>243</v>
      </c>
      <c r="D696" s="197">
        <v>0</v>
      </c>
      <c r="E696" s="158"/>
      <c r="F696" s="158">
        <f t="shared" si="263"/>
        <v>0</v>
      </c>
    </row>
    <row r="697" spans="1:6" s="7" customFormat="1" ht="14.15" customHeight="1" x14ac:dyDescent="0.25">
      <c r="A697" s="34"/>
      <c r="B697" s="30">
        <v>5513</v>
      </c>
      <c r="C697" s="31" t="s">
        <v>117</v>
      </c>
      <c r="D697" s="196">
        <v>0</v>
      </c>
      <c r="E697" s="14"/>
      <c r="F697" s="14">
        <f t="shared" si="263"/>
        <v>0</v>
      </c>
    </row>
    <row r="698" spans="1:6" s="7" customFormat="1" ht="14.15" customHeight="1" x14ac:dyDescent="0.25">
      <c r="A698" s="34"/>
      <c r="B698" s="30">
        <v>5514</v>
      </c>
      <c r="C698" s="31" t="s">
        <v>99</v>
      </c>
      <c r="D698" s="196"/>
      <c r="E698" s="14"/>
      <c r="F698" s="14">
        <f t="shared" si="263"/>
        <v>0</v>
      </c>
    </row>
    <row r="699" spans="1:6" s="7" customFormat="1" ht="14.15" customHeight="1" x14ac:dyDescent="0.25">
      <c r="A699" s="34"/>
      <c r="B699" s="30">
        <v>5515</v>
      </c>
      <c r="C699" s="31" t="s">
        <v>120</v>
      </c>
      <c r="D699" s="196"/>
      <c r="E699" s="14"/>
      <c r="F699" s="14">
        <f t="shared" si="263"/>
        <v>0</v>
      </c>
    </row>
    <row r="700" spans="1:6" s="7" customFormat="1" ht="14.15" customHeight="1" x14ac:dyDescent="0.25">
      <c r="A700" s="34"/>
      <c r="B700" s="30">
        <v>5521</v>
      </c>
      <c r="C700" s="31" t="s">
        <v>246</v>
      </c>
      <c r="D700" s="196"/>
      <c r="E700" s="14"/>
      <c r="F700" s="14">
        <f t="shared" si="263"/>
        <v>0</v>
      </c>
    </row>
    <row r="701" spans="1:6" s="7" customFormat="1" ht="14.15" customHeight="1" x14ac:dyDescent="0.25">
      <c r="A701" s="34"/>
      <c r="B701" s="30">
        <v>5522</v>
      </c>
      <c r="C701" s="51" t="s">
        <v>124</v>
      </c>
      <c r="D701" s="196"/>
      <c r="E701" s="14"/>
      <c r="F701" s="14">
        <f t="shared" si="263"/>
        <v>0</v>
      </c>
    </row>
    <row r="702" spans="1:6" s="7" customFormat="1" ht="14.15" customHeight="1" x14ac:dyDescent="0.25">
      <c r="A702" s="34"/>
      <c r="B702" s="30">
        <v>5525</v>
      </c>
      <c r="C702" s="31" t="s">
        <v>259</v>
      </c>
      <c r="D702" s="196">
        <v>65000</v>
      </c>
      <c r="E702" s="14"/>
      <c r="F702" s="14">
        <f t="shared" si="263"/>
        <v>65000</v>
      </c>
    </row>
    <row r="703" spans="1:6" s="7" customFormat="1" ht="14.15" customHeight="1" x14ac:dyDescent="0.25">
      <c r="A703" s="34"/>
      <c r="B703" s="30">
        <v>5540</v>
      </c>
      <c r="C703" s="40" t="s">
        <v>637</v>
      </c>
      <c r="D703" s="196"/>
      <c r="E703" s="14"/>
      <c r="F703" s="14">
        <f t="shared" si="263"/>
        <v>0</v>
      </c>
    </row>
    <row r="704" spans="1:6" ht="14.15" customHeight="1" x14ac:dyDescent="0.25">
      <c r="A704" s="42" t="s">
        <v>574</v>
      </c>
      <c r="B704" s="43"/>
      <c r="C704" s="44" t="s">
        <v>260</v>
      </c>
      <c r="D704" s="46">
        <f t="shared" ref="D704:F704" si="264">+D705+D706+D707</f>
        <v>48500</v>
      </c>
      <c r="E704" s="46">
        <f t="shared" si="264"/>
        <v>0</v>
      </c>
      <c r="F704" s="46">
        <f t="shared" si="264"/>
        <v>48500</v>
      </c>
    </row>
    <row r="705" spans="1:6" ht="14.15" customHeight="1" x14ac:dyDescent="0.25">
      <c r="A705" s="34"/>
      <c r="B705" s="35">
        <v>45</v>
      </c>
      <c r="C705" s="36" t="s">
        <v>261</v>
      </c>
      <c r="D705" s="126">
        <v>0</v>
      </c>
      <c r="E705" s="126">
        <v>0</v>
      </c>
      <c r="F705" s="126">
        <f>+D705+E705</f>
        <v>0</v>
      </c>
    </row>
    <row r="706" spans="1:6" ht="14.15" customHeight="1" x14ac:dyDescent="0.25">
      <c r="A706" s="29"/>
      <c r="B706" s="35" t="s">
        <v>88</v>
      </c>
      <c r="C706" s="36" t="s">
        <v>89</v>
      </c>
      <c r="D706" s="129">
        <v>38500</v>
      </c>
      <c r="E706" s="129"/>
      <c r="F706" s="129">
        <f t="shared" ref="F706" si="265">+E706+D706</f>
        <v>38500</v>
      </c>
    </row>
    <row r="707" spans="1:6" ht="14.15" customHeight="1" x14ac:dyDescent="0.25">
      <c r="A707" s="29"/>
      <c r="B707" s="35" t="s">
        <v>90</v>
      </c>
      <c r="C707" s="36" t="s">
        <v>91</v>
      </c>
      <c r="D707" s="123">
        <f>+D708+D709+D710+D711+D714+D715+D716+D718+D719+D720+D721+D717</f>
        <v>10000</v>
      </c>
      <c r="E707" s="123">
        <f t="shared" ref="E707:F707" si="266">+E708+E709+E710+E711+E714+E715+E716+E718+E719+E720+E721+E717</f>
        <v>0</v>
      </c>
      <c r="F707" s="123">
        <f t="shared" si="266"/>
        <v>10000</v>
      </c>
    </row>
    <row r="708" spans="1:6" ht="14.15" customHeight="1" x14ac:dyDescent="0.25">
      <c r="A708" s="29"/>
      <c r="B708" s="30" t="s">
        <v>92</v>
      </c>
      <c r="C708" s="51" t="s">
        <v>166</v>
      </c>
      <c r="D708" s="196">
        <v>1500</v>
      </c>
      <c r="E708" s="14"/>
      <c r="F708" s="14">
        <f t="shared" ref="F708:F710" si="267">+D708+E708</f>
        <v>1500</v>
      </c>
    </row>
    <row r="709" spans="1:6" ht="13.5" hidden="1" customHeight="1" x14ac:dyDescent="0.25">
      <c r="A709" s="29"/>
      <c r="B709" s="30">
        <v>5503</v>
      </c>
      <c r="C709" s="37" t="s">
        <v>94</v>
      </c>
      <c r="D709" s="196"/>
      <c r="E709" s="14"/>
      <c r="F709" s="14">
        <f t="shared" si="267"/>
        <v>0</v>
      </c>
    </row>
    <row r="710" spans="1:6" ht="14.15" customHeight="1" x14ac:dyDescent="0.25">
      <c r="A710" s="29"/>
      <c r="B710" s="30" t="s">
        <v>95</v>
      </c>
      <c r="C710" s="51" t="s">
        <v>105</v>
      </c>
      <c r="D710" s="196">
        <v>500</v>
      </c>
      <c r="E710" s="14"/>
      <c r="F710" s="14">
        <f t="shared" si="267"/>
        <v>500</v>
      </c>
    </row>
    <row r="711" spans="1:6" ht="14.15" customHeight="1" x14ac:dyDescent="0.25">
      <c r="A711" s="29"/>
      <c r="B711" s="30">
        <v>5511</v>
      </c>
      <c r="C711" s="51" t="s">
        <v>238</v>
      </c>
      <c r="D711" s="196">
        <f t="shared" ref="D711:E711" si="268">SUM(D712:D713)</f>
        <v>800</v>
      </c>
      <c r="E711" s="14">
        <f t="shared" si="268"/>
        <v>0</v>
      </c>
      <c r="F711" s="14">
        <f>SUM(F712:F713)</f>
        <v>800</v>
      </c>
    </row>
    <row r="712" spans="1:6" ht="14.15" customHeight="1" x14ac:dyDescent="0.2">
      <c r="A712" s="276"/>
      <c r="B712" s="277"/>
      <c r="C712" s="278" t="s">
        <v>842</v>
      </c>
      <c r="D712" s="279"/>
      <c r="E712" s="280"/>
      <c r="F712" s="280">
        <f t="shared" ref="F712:F713" si="269">+E712+D712</f>
        <v>0</v>
      </c>
    </row>
    <row r="713" spans="1:6" ht="14.15" customHeight="1" x14ac:dyDescent="0.2">
      <c r="A713" s="276"/>
      <c r="B713" s="277"/>
      <c r="C713" s="278" t="s">
        <v>843</v>
      </c>
      <c r="D713" s="279">
        <v>800</v>
      </c>
      <c r="E713" s="280"/>
      <c r="F713" s="280">
        <f t="shared" si="269"/>
        <v>800</v>
      </c>
    </row>
    <row r="714" spans="1:6" ht="14.15" customHeight="1" x14ac:dyDescent="0.25">
      <c r="A714" s="29"/>
      <c r="B714" s="30">
        <v>5513</v>
      </c>
      <c r="C714" s="51" t="s">
        <v>117</v>
      </c>
      <c r="D714" s="196">
        <v>0</v>
      </c>
      <c r="E714" s="14"/>
      <c r="F714" s="14">
        <f t="shared" ref="F714:F721" si="270">+D714+E714</f>
        <v>0</v>
      </c>
    </row>
    <row r="715" spans="1:6" ht="14.15" customHeight="1" x14ac:dyDescent="0.25">
      <c r="A715" s="29"/>
      <c r="B715" s="30" t="s">
        <v>118</v>
      </c>
      <c r="C715" s="51" t="s">
        <v>99</v>
      </c>
      <c r="D715" s="196">
        <v>400</v>
      </c>
      <c r="E715" s="14"/>
      <c r="F715" s="14">
        <f t="shared" si="270"/>
        <v>400</v>
      </c>
    </row>
    <row r="716" spans="1:6" ht="14.15" customHeight="1" x14ac:dyDescent="0.25">
      <c r="A716" s="29"/>
      <c r="B716" s="30" t="s">
        <v>119</v>
      </c>
      <c r="C716" s="51" t="s">
        <v>120</v>
      </c>
      <c r="D716" s="196">
        <v>100</v>
      </c>
      <c r="E716" s="14"/>
      <c r="F716" s="14">
        <f t="shared" si="270"/>
        <v>100</v>
      </c>
    </row>
    <row r="717" spans="1:6" ht="14.15" customHeight="1" x14ac:dyDescent="0.25">
      <c r="A717" s="29"/>
      <c r="B717" s="30">
        <v>5521</v>
      </c>
      <c r="C717" s="31" t="s">
        <v>246</v>
      </c>
      <c r="D717" s="196"/>
      <c r="E717" s="14"/>
      <c r="F717" s="14">
        <f t="shared" si="270"/>
        <v>0</v>
      </c>
    </row>
    <row r="718" spans="1:6" ht="14.15" customHeight="1" x14ac:dyDescent="0.25">
      <c r="A718" s="29"/>
      <c r="B718" s="30" t="s">
        <v>123</v>
      </c>
      <c r="C718" s="51" t="s">
        <v>124</v>
      </c>
      <c r="D718" s="196">
        <v>300</v>
      </c>
      <c r="E718" s="14"/>
      <c r="F718" s="14">
        <f t="shared" si="270"/>
        <v>300</v>
      </c>
    </row>
    <row r="719" spans="1:6" ht="14.15" customHeight="1" x14ac:dyDescent="0.25">
      <c r="A719" s="29"/>
      <c r="B719" s="30" t="s">
        <v>262</v>
      </c>
      <c r="C719" s="51" t="s">
        <v>263</v>
      </c>
      <c r="D719" s="196">
        <v>5500</v>
      </c>
      <c r="E719" s="14"/>
      <c r="F719" s="14">
        <f t="shared" si="270"/>
        <v>5500</v>
      </c>
    </row>
    <row r="720" spans="1:6" ht="14.15" customHeight="1" x14ac:dyDescent="0.25">
      <c r="A720" s="29"/>
      <c r="B720" s="30" t="s">
        <v>125</v>
      </c>
      <c r="C720" s="51" t="s">
        <v>126</v>
      </c>
      <c r="D720" s="196">
        <v>800</v>
      </c>
      <c r="E720" s="14"/>
      <c r="F720" s="14">
        <f t="shared" si="270"/>
        <v>800</v>
      </c>
    </row>
    <row r="721" spans="1:6" ht="14.15" customHeight="1" x14ac:dyDescent="0.25">
      <c r="A721" s="29"/>
      <c r="B721" s="30">
        <v>5540</v>
      </c>
      <c r="C721" s="40" t="s">
        <v>239</v>
      </c>
      <c r="D721" s="196">
        <v>100</v>
      </c>
      <c r="E721" s="14"/>
      <c r="F721" s="14">
        <f t="shared" si="270"/>
        <v>100</v>
      </c>
    </row>
    <row r="722" spans="1:6" ht="14.15" customHeight="1" x14ac:dyDescent="0.25">
      <c r="A722" s="42" t="s">
        <v>575</v>
      </c>
      <c r="B722" s="43"/>
      <c r="C722" s="44" t="s">
        <v>264</v>
      </c>
      <c r="D722" s="46">
        <f t="shared" ref="D722:F722" si="271">+D723+D724</f>
        <v>61600</v>
      </c>
      <c r="E722" s="46">
        <f t="shared" si="271"/>
        <v>0</v>
      </c>
      <c r="F722" s="46">
        <f t="shared" si="271"/>
        <v>61600</v>
      </c>
    </row>
    <row r="723" spans="1:6" ht="14.15" customHeight="1" x14ac:dyDescent="0.25">
      <c r="A723" s="29"/>
      <c r="B723" s="35" t="s">
        <v>88</v>
      </c>
      <c r="C723" s="36" t="s">
        <v>89</v>
      </c>
      <c r="D723" s="129">
        <v>22600</v>
      </c>
      <c r="E723" s="129"/>
      <c r="F723" s="129">
        <f t="shared" ref="F723" si="272">+E723+D723</f>
        <v>22600</v>
      </c>
    </row>
    <row r="724" spans="1:6" ht="14.15" customHeight="1" x14ac:dyDescent="0.25">
      <c r="A724" s="29"/>
      <c r="B724" s="35" t="s">
        <v>90</v>
      </c>
      <c r="C724" s="36" t="s">
        <v>91</v>
      </c>
      <c r="D724" s="123">
        <f>+D725+D727+D728+D735+D736+D737+D738+D739+D726</f>
        <v>39000</v>
      </c>
      <c r="E724" s="123">
        <f t="shared" ref="E724:F724" si="273">+E725+E727+E728+E735+E736+E737+E738+E739+E726</f>
        <v>0</v>
      </c>
      <c r="F724" s="123">
        <f t="shared" si="273"/>
        <v>39000</v>
      </c>
    </row>
    <row r="725" spans="1:6" ht="14.15" customHeight="1" x14ac:dyDescent="0.25">
      <c r="A725" s="29"/>
      <c r="B725" s="30" t="s">
        <v>92</v>
      </c>
      <c r="C725" s="31" t="s">
        <v>166</v>
      </c>
      <c r="D725" s="196">
        <v>1500</v>
      </c>
      <c r="E725" s="14"/>
      <c r="F725" s="14">
        <f>+D725+E725</f>
        <v>1500</v>
      </c>
    </row>
    <row r="726" spans="1:6" ht="14.15" customHeight="1" x14ac:dyDescent="0.25">
      <c r="A726" s="29"/>
      <c r="B726" s="30">
        <v>5503</v>
      </c>
      <c r="C726" s="37" t="s">
        <v>94</v>
      </c>
      <c r="D726" s="196"/>
      <c r="E726" s="14"/>
      <c r="F726" s="14">
        <f t="shared" ref="F726:F727" si="274">+D726+E726</f>
        <v>0</v>
      </c>
    </row>
    <row r="727" spans="1:6" ht="14.15" customHeight="1" x14ac:dyDescent="0.25">
      <c r="A727" s="29"/>
      <c r="B727" s="30" t="s">
        <v>95</v>
      </c>
      <c r="C727" s="31" t="s">
        <v>105</v>
      </c>
      <c r="D727" s="196">
        <v>250</v>
      </c>
      <c r="E727" s="14"/>
      <c r="F727" s="14">
        <f t="shared" si="274"/>
        <v>250</v>
      </c>
    </row>
    <row r="728" spans="1:6" ht="12.75" customHeight="1" x14ac:dyDescent="0.25">
      <c r="A728" s="29"/>
      <c r="B728" s="30" t="s">
        <v>106</v>
      </c>
      <c r="C728" s="31" t="s">
        <v>97</v>
      </c>
      <c r="D728" s="194">
        <f t="shared" ref="D728:F728" si="275">SUM(D729:D734)</f>
        <v>33700</v>
      </c>
      <c r="E728" s="14">
        <f t="shared" si="275"/>
        <v>0</v>
      </c>
      <c r="F728" s="14">
        <f t="shared" si="275"/>
        <v>33700</v>
      </c>
    </row>
    <row r="729" spans="1:6" s="4" customFormat="1" ht="14.15" customHeight="1" x14ac:dyDescent="0.2">
      <c r="A729" s="161"/>
      <c r="B729" s="162"/>
      <c r="C729" s="156" t="s">
        <v>109</v>
      </c>
      <c r="D729" s="197"/>
      <c r="E729" s="158"/>
      <c r="F729" s="158">
        <f>+D729+E729</f>
        <v>0</v>
      </c>
    </row>
    <row r="730" spans="1:6" s="4" customFormat="1" ht="14.15" customHeight="1" x14ac:dyDescent="0.2">
      <c r="A730" s="161"/>
      <c r="B730" s="162"/>
      <c r="C730" s="156" t="s">
        <v>110</v>
      </c>
      <c r="D730" s="197"/>
      <c r="E730" s="158"/>
      <c r="F730" s="158">
        <f t="shared" ref="F730:F734" si="276">+D730+E730</f>
        <v>0</v>
      </c>
    </row>
    <row r="731" spans="1:6" s="4" customFormat="1" ht="14.15" customHeight="1" x14ac:dyDescent="0.2">
      <c r="A731" s="161"/>
      <c r="B731" s="162"/>
      <c r="C731" s="156" t="s">
        <v>111</v>
      </c>
      <c r="D731" s="197">
        <v>800</v>
      </c>
      <c r="E731" s="158"/>
      <c r="F731" s="158">
        <f t="shared" si="276"/>
        <v>800</v>
      </c>
    </row>
    <row r="732" spans="1:6" s="4" customFormat="1" ht="14.15" customHeight="1" x14ac:dyDescent="0.2">
      <c r="A732" s="161"/>
      <c r="B732" s="162"/>
      <c r="C732" s="156" t="s">
        <v>265</v>
      </c>
      <c r="D732" s="197">
        <v>500</v>
      </c>
      <c r="E732" s="158"/>
      <c r="F732" s="158">
        <f t="shared" si="276"/>
        <v>500</v>
      </c>
    </row>
    <row r="733" spans="1:6" s="4" customFormat="1" ht="15.75" customHeight="1" x14ac:dyDescent="0.2">
      <c r="A733" s="161"/>
      <c r="B733" s="162"/>
      <c r="C733" s="156" t="s">
        <v>266</v>
      </c>
      <c r="D733" s="197"/>
      <c r="E733" s="158"/>
      <c r="F733" s="158">
        <f t="shared" si="276"/>
        <v>0</v>
      </c>
    </row>
    <row r="734" spans="1:6" s="4" customFormat="1" ht="14.15" customHeight="1" x14ac:dyDescent="0.2">
      <c r="A734" s="161"/>
      <c r="B734" s="162"/>
      <c r="C734" s="156" t="s">
        <v>267</v>
      </c>
      <c r="D734" s="197">
        <v>32400</v>
      </c>
      <c r="E734" s="158"/>
      <c r="F734" s="158">
        <f t="shared" si="276"/>
        <v>32400</v>
      </c>
    </row>
    <row r="735" spans="1:6" ht="14.15" customHeight="1" x14ac:dyDescent="0.25">
      <c r="A735" s="29"/>
      <c r="B735" s="30" t="s">
        <v>118</v>
      </c>
      <c r="C735" s="31" t="s">
        <v>99</v>
      </c>
      <c r="D735" s="196">
        <v>500</v>
      </c>
      <c r="E735" s="14"/>
      <c r="F735" s="14">
        <f>+D735+E735</f>
        <v>500</v>
      </c>
    </row>
    <row r="736" spans="1:6" ht="14.15" customHeight="1" x14ac:dyDescent="0.25">
      <c r="A736" s="29"/>
      <c r="B736" s="30" t="s">
        <v>119</v>
      </c>
      <c r="C736" s="31" t="s">
        <v>120</v>
      </c>
      <c r="D736" s="196">
        <v>100</v>
      </c>
      <c r="E736" s="14"/>
      <c r="F736" s="14">
        <f t="shared" ref="F736:F739" si="277">+D736+E736</f>
        <v>100</v>
      </c>
    </row>
    <row r="737" spans="1:6" ht="14.15" customHeight="1" x14ac:dyDescent="0.25">
      <c r="A737" s="29"/>
      <c r="B737" s="30" t="s">
        <v>123</v>
      </c>
      <c r="C737" s="31" t="s">
        <v>124</v>
      </c>
      <c r="D737" s="196">
        <v>250</v>
      </c>
      <c r="E737" s="14"/>
      <c r="F737" s="14">
        <f t="shared" si="277"/>
        <v>250</v>
      </c>
    </row>
    <row r="738" spans="1:6" ht="14.15" customHeight="1" x14ac:dyDescent="0.25">
      <c r="A738" s="29"/>
      <c r="B738" s="30" t="s">
        <v>262</v>
      </c>
      <c r="C738" s="31" t="s">
        <v>263</v>
      </c>
      <c r="D738" s="196">
        <v>2200</v>
      </c>
      <c r="E738" s="14"/>
      <c r="F738" s="14">
        <f t="shared" si="277"/>
        <v>2200</v>
      </c>
    </row>
    <row r="739" spans="1:6" ht="14.15" customHeight="1" x14ac:dyDescent="0.25">
      <c r="A739" s="29"/>
      <c r="B739" s="30" t="s">
        <v>125</v>
      </c>
      <c r="C739" s="31" t="s">
        <v>126</v>
      </c>
      <c r="D739" s="196">
        <v>500</v>
      </c>
      <c r="E739" s="14"/>
      <c r="F739" s="14">
        <f t="shared" si="277"/>
        <v>500</v>
      </c>
    </row>
    <row r="740" spans="1:6" ht="14.15" customHeight="1" x14ac:dyDescent="0.25">
      <c r="A740" s="42" t="s">
        <v>576</v>
      </c>
      <c r="B740" s="43"/>
      <c r="C740" s="44" t="s">
        <v>268</v>
      </c>
      <c r="D740" s="46">
        <f t="shared" ref="D740:F740" si="278">+D741+D742</f>
        <v>18500</v>
      </c>
      <c r="E740" s="46">
        <f t="shared" si="278"/>
        <v>0</v>
      </c>
      <c r="F740" s="46">
        <f t="shared" si="278"/>
        <v>18500</v>
      </c>
    </row>
    <row r="741" spans="1:6" ht="14.15" customHeight="1" x14ac:dyDescent="0.25">
      <c r="A741" s="29"/>
      <c r="B741" s="35" t="s">
        <v>88</v>
      </c>
      <c r="C741" s="36" t="s">
        <v>89</v>
      </c>
      <c r="D741" s="129">
        <v>12500</v>
      </c>
      <c r="E741" s="129"/>
      <c r="F741" s="129">
        <f t="shared" ref="F741" si="279">+E741+D741</f>
        <v>12500</v>
      </c>
    </row>
    <row r="742" spans="1:6" ht="14.15" customHeight="1" x14ac:dyDescent="0.25">
      <c r="A742" s="29"/>
      <c r="B742" s="35" t="s">
        <v>90</v>
      </c>
      <c r="C742" s="36" t="s">
        <v>91</v>
      </c>
      <c r="D742" s="123">
        <f>+D743+D745+D746+D755+D756+D757+D758+D759+D761+D762+D760+D744</f>
        <v>6000</v>
      </c>
      <c r="E742" s="123">
        <f t="shared" ref="E742:F742" si="280">+E743+E745+E746+E755+E756+E757+E758+E759+E761+E762+E760+E744</f>
        <v>0</v>
      </c>
      <c r="F742" s="123">
        <f t="shared" si="280"/>
        <v>6000</v>
      </c>
    </row>
    <row r="743" spans="1:6" ht="14.15" customHeight="1" x14ac:dyDescent="0.25">
      <c r="A743" s="29"/>
      <c r="B743" s="30" t="s">
        <v>92</v>
      </c>
      <c r="C743" s="31" t="s">
        <v>102</v>
      </c>
      <c r="D743" s="196">
        <v>1500</v>
      </c>
      <c r="E743" s="14"/>
      <c r="F743" s="14">
        <f>+D743+E743</f>
        <v>1500</v>
      </c>
    </row>
    <row r="744" spans="1:6" ht="14.15" customHeight="1" x14ac:dyDescent="0.25">
      <c r="A744" s="29"/>
      <c r="B744" s="30">
        <v>5503</v>
      </c>
      <c r="C744" s="37" t="s">
        <v>94</v>
      </c>
      <c r="D744" s="196"/>
      <c r="E744" s="14"/>
      <c r="F744" s="14">
        <f t="shared" ref="F744:F745" si="281">+D744+E744</f>
        <v>0</v>
      </c>
    </row>
    <row r="745" spans="1:6" ht="14.15" customHeight="1" x14ac:dyDescent="0.25">
      <c r="A745" s="29"/>
      <c r="B745" s="30">
        <v>5504</v>
      </c>
      <c r="C745" s="31" t="s">
        <v>105</v>
      </c>
      <c r="D745" s="196">
        <v>250</v>
      </c>
      <c r="E745" s="14"/>
      <c r="F745" s="14">
        <f t="shared" si="281"/>
        <v>250</v>
      </c>
    </row>
    <row r="746" spans="1:6" ht="12" customHeight="1" x14ac:dyDescent="0.25">
      <c r="A746" s="29"/>
      <c r="B746" s="30" t="s">
        <v>106</v>
      </c>
      <c r="C746" s="31" t="s">
        <v>97</v>
      </c>
      <c r="D746" s="14">
        <f t="shared" ref="D746" si="282">SUM(D747:D754)</f>
        <v>0</v>
      </c>
      <c r="E746" s="14">
        <f t="shared" ref="E746" si="283">SUM(E747:E754)</f>
        <v>0</v>
      </c>
      <c r="F746" s="14">
        <f>SUM(F747:F754)</f>
        <v>0</v>
      </c>
    </row>
    <row r="747" spans="1:6" s="128" customFormat="1" ht="0.75" hidden="1" customHeight="1" x14ac:dyDescent="0.25">
      <c r="A747" s="130"/>
      <c r="B747" s="131"/>
      <c r="C747" s="132" t="s">
        <v>108</v>
      </c>
      <c r="D747" s="200">
        <v>0</v>
      </c>
      <c r="E747" s="133"/>
      <c r="F747" s="133">
        <f>+D747+E747</f>
        <v>0</v>
      </c>
    </row>
    <row r="748" spans="1:6" s="128" customFormat="1" ht="11.5" hidden="1" x14ac:dyDescent="0.25">
      <c r="A748" s="130"/>
      <c r="B748" s="131"/>
      <c r="C748" s="132" t="s">
        <v>109</v>
      </c>
      <c r="D748" s="200">
        <v>0</v>
      </c>
      <c r="E748" s="133"/>
      <c r="F748" s="133">
        <f t="shared" ref="F748:F754" si="284">+D748+E748</f>
        <v>0</v>
      </c>
    </row>
    <row r="749" spans="1:6" s="128" customFormat="1" ht="11.5" hidden="1" x14ac:dyDescent="0.25">
      <c r="A749" s="130"/>
      <c r="B749" s="131"/>
      <c r="C749" s="132" t="s">
        <v>110</v>
      </c>
      <c r="D749" s="200">
        <v>0</v>
      </c>
      <c r="E749" s="133"/>
      <c r="F749" s="133">
        <f t="shared" si="284"/>
        <v>0</v>
      </c>
    </row>
    <row r="750" spans="1:6" s="128" customFormat="1" ht="11.5" hidden="1" x14ac:dyDescent="0.25">
      <c r="A750" s="130"/>
      <c r="B750" s="131"/>
      <c r="C750" s="132" t="s">
        <v>269</v>
      </c>
      <c r="D750" s="200">
        <v>0</v>
      </c>
      <c r="E750" s="133"/>
      <c r="F750" s="133">
        <f t="shared" si="284"/>
        <v>0</v>
      </c>
    </row>
    <row r="751" spans="1:6" s="128" customFormat="1" ht="11.5" hidden="1" x14ac:dyDescent="0.25">
      <c r="A751" s="130"/>
      <c r="B751" s="131"/>
      <c r="C751" s="132" t="s">
        <v>577</v>
      </c>
      <c r="D751" s="200">
        <v>0</v>
      </c>
      <c r="E751" s="133"/>
      <c r="F751" s="133">
        <f t="shared" si="284"/>
        <v>0</v>
      </c>
    </row>
    <row r="752" spans="1:6" s="128" customFormat="1" ht="11.5" hidden="1" x14ac:dyDescent="0.25">
      <c r="A752" s="130"/>
      <c r="B752" s="131"/>
      <c r="C752" s="132" t="s">
        <v>112</v>
      </c>
      <c r="D752" s="200">
        <v>0</v>
      </c>
      <c r="E752" s="133"/>
      <c r="F752" s="133">
        <f t="shared" si="284"/>
        <v>0</v>
      </c>
    </row>
    <row r="753" spans="1:6" s="128" customFormat="1" ht="11.5" hidden="1" x14ac:dyDescent="0.25">
      <c r="A753" s="130"/>
      <c r="B753" s="131"/>
      <c r="C753" s="132" t="s">
        <v>114</v>
      </c>
      <c r="D753" s="200">
        <v>0</v>
      </c>
      <c r="E753" s="133"/>
      <c r="F753" s="133">
        <f t="shared" si="284"/>
        <v>0</v>
      </c>
    </row>
    <row r="754" spans="1:6" s="128" customFormat="1" ht="11.5" hidden="1" x14ac:dyDescent="0.25">
      <c r="A754" s="130"/>
      <c r="B754" s="131"/>
      <c r="C754" s="132" t="s">
        <v>270</v>
      </c>
      <c r="D754" s="241">
        <v>0</v>
      </c>
      <c r="E754" s="133"/>
      <c r="F754" s="133">
        <f t="shared" si="284"/>
        <v>0</v>
      </c>
    </row>
    <row r="755" spans="1:6" ht="12.5" x14ac:dyDescent="0.25">
      <c r="A755" s="29"/>
      <c r="B755" s="30">
        <v>5513</v>
      </c>
      <c r="C755" s="31" t="s">
        <v>117</v>
      </c>
      <c r="D755" s="196"/>
      <c r="E755" s="14"/>
      <c r="F755" s="14">
        <f t="shared" ref="F755:F762" si="285">+E755+D755</f>
        <v>0</v>
      </c>
    </row>
    <row r="756" spans="1:6" ht="14.15" customHeight="1" x14ac:dyDescent="0.25">
      <c r="A756" s="29"/>
      <c r="B756" s="30" t="s">
        <v>118</v>
      </c>
      <c r="C756" s="31" t="s">
        <v>99</v>
      </c>
      <c r="D756" s="196">
        <v>1200</v>
      </c>
      <c r="E756" s="14"/>
      <c r="F756" s="14">
        <f t="shared" si="285"/>
        <v>1200</v>
      </c>
    </row>
    <row r="757" spans="1:6" ht="14.15" customHeight="1" x14ac:dyDescent="0.25">
      <c r="A757" s="29"/>
      <c r="B757" s="30">
        <v>5515</v>
      </c>
      <c r="C757" s="31" t="s">
        <v>120</v>
      </c>
      <c r="D757" s="196">
        <v>500</v>
      </c>
      <c r="E757" s="14"/>
      <c r="F757" s="14">
        <f t="shared" si="285"/>
        <v>500</v>
      </c>
    </row>
    <row r="758" spans="1:6" ht="14.15" customHeight="1" x14ac:dyDescent="0.25">
      <c r="A758" s="29"/>
      <c r="B758" s="30" t="s">
        <v>121</v>
      </c>
      <c r="C758" s="31" t="s">
        <v>122</v>
      </c>
      <c r="D758" s="196"/>
      <c r="E758" s="14"/>
      <c r="F758" s="14">
        <f t="shared" si="285"/>
        <v>0</v>
      </c>
    </row>
    <row r="759" spans="1:6" ht="14.15" customHeight="1" x14ac:dyDescent="0.25">
      <c r="A759" s="29"/>
      <c r="B759" s="30">
        <v>5522</v>
      </c>
      <c r="C759" s="31" t="s">
        <v>124</v>
      </c>
      <c r="D759" s="196"/>
      <c r="E759" s="14"/>
      <c r="F759" s="14">
        <f t="shared" si="285"/>
        <v>0</v>
      </c>
    </row>
    <row r="760" spans="1:6" ht="14.15" customHeight="1" x14ac:dyDescent="0.25">
      <c r="A760" s="29"/>
      <c r="B760" s="30">
        <v>5524</v>
      </c>
      <c r="C760" s="31" t="s">
        <v>638</v>
      </c>
      <c r="D760" s="196">
        <v>1000</v>
      </c>
      <c r="E760" s="14"/>
      <c r="F760" s="14">
        <f t="shared" si="285"/>
        <v>1000</v>
      </c>
    </row>
    <row r="761" spans="1:6" ht="14.15" customHeight="1" x14ac:dyDescent="0.25">
      <c r="A761" s="29"/>
      <c r="B761" s="30" t="s">
        <v>262</v>
      </c>
      <c r="C761" s="31" t="s">
        <v>263</v>
      </c>
      <c r="D761" s="196">
        <f>400*2.5</f>
        <v>1000</v>
      </c>
      <c r="E761" s="14"/>
      <c r="F761" s="14">
        <f t="shared" si="285"/>
        <v>1000</v>
      </c>
    </row>
    <row r="762" spans="1:6" ht="14.15" customHeight="1" x14ac:dyDescent="0.25">
      <c r="A762" s="29"/>
      <c r="B762" s="30" t="s">
        <v>125</v>
      </c>
      <c r="C762" s="31" t="s">
        <v>126</v>
      </c>
      <c r="D762" s="196">
        <v>550</v>
      </c>
      <c r="E762" s="14"/>
      <c r="F762" s="14">
        <f t="shared" si="285"/>
        <v>550</v>
      </c>
    </row>
    <row r="763" spans="1:6" ht="14.15" customHeight="1" x14ac:dyDescent="0.25">
      <c r="A763" s="42" t="s">
        <v>578</v>
      </c>
      <c r="B763" s="43"/>
      <c r="C763" s="44" t="s">
        <v>271</v>
      </c>
      <c r="D763" s="46">
        <f t="shared" ref="D763:F763" si="286">+D764+D765</f>
        <v>17300</v>
      </c>
      <c r="E763" s="46">
        <f t="shared" si="286"/>
        <v>0</v>
      </c>
      <c r="F763" s="46">
        <f t="shared" si="286"/>
        <v>17300</v>
      </c>
    </row>
    <row r="764" spans="1:6" ht="14.15" customHeight="1" x14ac:dyDescent="0.25">
      <c r="A764" s="29"/>
      <c r="B764" s="35" t="s">
        <v>88</v>
      </c>
      <c r="C764" s="36" t="s">
        <v>89</v>
      </c>
      <c r="D764" s="129">
        <v>8200</v>
      </c>
      <c r="E764" s="129"/>
      <c r="F764" s="129">
        <f t="shared" ref="F764" si="287">+E764+D764</f>
        <v>8200</v>
      </c>
    </row>
    <row r="765" spans="1:6" ht="14.15" customHeight="1" x14ac:dyDescent="0.25">
      <c r="A765" s="29"/>
      <c r="B765" s="35" t="s">
        <v>90</v>
      </c>
      <c r="C765" s="36" t="s">
        <v>91</v>
      </c>
      <c r="D765" s="124">
        <f t="shared" ref="D765:E765" si="288">+D766+D767+D768+D769+D778+D779+D780+D781+D782+D783+D784+D785</f>
        <v>9100</v>
      </c>
      <c r="E765" s="123">
        <f t="shared" si="288"/>
        <v>0</v>
      </c>
      <c r="F765" s="123">
        <f>+F766+F767+F768+F769+F778+F779+F780+F781+F782+F783+F784+F785</f>
        <v>9100</v>
      </c>
    </row>
    <row r="766" spans="1:6" ht="12.75" customHeight="1" x14ac:dyDescent="0.25">
      <c r="A766" s="29"/>
      <c r="B766" s="30" t="s">
        <v>92</v>
      </c>
      <c r="C766" s="31" t="s">
        <v>102</v>
      </c>
      <c r="D766" s="196">
        <v>1500</v>
      </c>
      <c r="E766" s="14"/>
      <c r="F766" s="14">
        <f t="shared" ref="F766:F767" si="289">+D766+E766</f>
        <v>1500</v>
      </c>
    </row>
    <row r="767" spans="1:6" ht="13.5" hidden="1" customHeight="1" x14ac:dyDescent="0.25">
      <c r="A767" s="29"/>
      <c r="B767" s="30">
        <v>5503</v>
      </c>
      <c r="C767" s="31" t="s">
        <v>272</v>
      </c>
      <c r="D767" s="196"/>
      <c r="E767" s="14"/>
      <c r="F767" s="14">
        <f t="shared" si="289"/>
        <v>0</v>
      </c>
    </row>
    <row r="768" spans="1:6" ht="14.15" customHeight="1" x14ac:dyDescent="0.25">
      <c r="A768" s="29"/>
      <c r="B768" s="30" t="s">
        <v>95</v>
      </c>
      <c r="C768" s="31" t="s">
        <v>105</v>
      </c>
      <c r="D768" s="196">
        <v>250</v>
      </c>
      <c r="E768" s="14"/>
      <c r="F768" s="14">
        <f>+D768+E768</f>
        <v>250</v>
      </c>
    </row>
    <row r="769" spans="1:6" ht="14.15" customHeight="1" x14ac:dyDescent="0.25">
      <c r="A769" s="29"/>
      <c r="B769" s="30" t="s">
        <v>106</v>
      </c>
      <c r="C769" s="31" t="s">
        <v>97</v>
      </c>
      <c r="D769" s="194">
        <f>SUM(D770:D777)</f>
        <v>3000</v>
      </c>
      <c r="E769" s="14">
        <f t="shared" ref="E769:F769" si="290">SUM(E770:E777)</f>
        <v>0</v>
      </c>
      <c r="F769" s="14">
        <f t="shared" si="290"/>
        <v>3000</v>
      </c>
    </row>
    <row r="770" spans="1:6" s="8" customFormat="1" ht="14.15" customHeight="1" x14ac:dyDescent="0.2">
      <c r="A770" s="154"/>
      <c r="B770" s="155"/>
      <c r="C770" s="156" t="s">
        <v>107</v>
      </c>
      <c r="D770" s="197">
        <v>1200</v>
      </c>
      <c r="E770" s="158"/>
      <c r="F770" s="158">
        <f>+D770+E770</f>
        <v>1200</v>
      </c>
    </row>
    <row r="771" spans="1:6" s="8" customFormat="1" ht="13.5" hidden="1" customHeight="1" x14ac:dyDescent="0.2">
      <c r="A771" s="154"/>
      <c r="B771" s="155"/>
      <c r="C771" s="156" t="s">
        <v>108</v>
      </c>
      <c r="D771" s="197"/>
      <c r="E771" s="158"/>
      <c r="F771" s="158">
        <f t="shared" ref="F771:F777" si="291">+D771+E771</f>
        <v>0</v>
      </c>
    </row>
    <row r="772" spans="1:6" s="8" customFormat="1" ht="13.5" hidden="1" customHeight="1" x14ac:dyDescent="0.2">
      <c r="A772" s="154"/>
      <c r="B772" s="155"/>
      <c r="C772" s="156" t="s">
        <v>109</v>
      </c>
      <c r="D772" s="197"/>
      <c r="E772" s="158"/>
      <c r="F772" s="158">
        <f t="shared" si="291"/>
        <v>0</v>
      </c>
    </row>
    <row r="773" spans="1:6" s="8" customFormat="1" ht="14.15" customHeight="1" x14ac:dyDescent="0.2">
      <c r="A773" s="154"/>
      <c r="B773" s="155"/>
      <c r="C773" s="156" t="s">
        <v>110</v>
      </c>
      <c r="D773" s="197">
        <v>50</v>
      </c>
      <c r="E773" s="158"/>
      <c r="F773" s="158">
        <f t="shared" si="291"/>
        <v>50</v>
      </c>
    </row>
    <row r="774" spans="1:6" s="8" customFormat="1" ht="14.15" customHeight="1" x14ac:dyDescent="0.2">
      <c r="A774" s="154"/>
      <c r="B774" s="155"/>
      <c r="C774" s="156" t="s">
        <v>112</v>
      </c>
      <c r="D774" s="197">
        <v>425</v>
      </c>
      <c r="E774" s="158"/>
      <c r="F774" s="158">
        <f t="shared" si="291"/>
        <v>425</v>
      </c>
    </row>
    <row r="775" spans="1:6" s="8" customFormat="1" ht="14.15" customHeight="1" x14ac:dyDescent="0.2">
      <c r="A775" s="154"/>
      <c r="B775" s="155"/>
      <c r="C775" s="156" t="s">
        <v>265</v>
      </c>
      <c r="D775" s="197"/>
      <c r="E775" s="158"/>
      <c r="F775" s="158">
        <f t="shared" si="291"/>
        <v>0</v>
      </c>
    </row>
    <row r="776" spans="1:6" s="8" customFormat="1" ht="14.15" customHeight="1" x14ac:dyDescent="0.2">
      <c r="A776" s="154"/>
      <c r="B776" s="155"/>
      <c r="C776" s="156" t="s">
        <v>114</v>
      </c>
      <c r="D776" s="197">
        <v>25</v>
      </c>
      <c r="E776" s="158"/>
      <c r="F776" s="158">
        <f t="shared" si="291"/>
        <v>25</v>
      </c>
    </row>
    <row r="777" spans="1:6" s="8" customFormat="1" ht="14.15" customHeight="1" x14ac:dyDescent="0.2">
      <c r="A777" s="154"/>
      <c r="B777" s="155"/>
      <c r="C777" s="156" t="s">
        <v>115</v>
      </c>
      <c r="D777" s="197">
        <v>1300</v>
      </c>
      <c r="E777" s="158"/>
      <c r="F777" s="158">
        <f t="shared" si="291"/>
        <v>1300</v>
      </c>
    </row>
    <row r="778" spans="1:6" s="3" customFormat="1" ht="14.15" customHeight="1" x14ac:dyDescent="0.25">
      <c r="A778" s="65"/>
      <c r="B778" s="30">
        <v>5513</v>
      </c>
      <c r="C778" s="31" t="s">
        <v>117</v>
      </c>
      <c r="D778" s="196"/>
      <c r="E778" s="14"/>
      <c r="F778" s="14">
        <f t="shared" ref="F778:F785" si="292">+E778+D778</f>
        <v>0</v>
      </c>
    </row>
    <row r="779" spans="1:6" ht="14.15" customHeight="1" x14ac:dyDescent="0.25">
      <c r="A779" s="29"/>
      <c r="B779" s="30" t="s">
        <v>118</v>
      </c>
      <c r="C779" s="31" t="s">
        <v>99</v>
      </c>
      <c r="D779" s="196">
        <v>800</v>
      </c>
      <c r="E779" s="14"/>
      <c r="F779" s="14">
        <f t="shared" si="292"/>
        <v>800</v>
      </c>
    </row>
    <row r="780" spans="1:6" ht="14.15" customHeight="1" x14ac:dyDescent="0.25">
      <c r="A780" s="29"/>
      <c r="B780" s="30" t="s">
        <v>119</v>
      </c>
      <c r="C780" s="31" t="s">
        <v>120</v>
      </c>
      <c r="D780" s="196">
        <v>100</v>
      </c>
      <c r="E780" s="14"/>
      <c r="F780" s="14">
        <f t="shared" si="292"/>
        <v>100</v>
      </c>
    </row>
    <row r="781" spans="1:6" ht="14.15" customHeight="1" x14ac:dyDescent="0.25">
      <c r="A781" s="29"/>
      <c r="B781" s="30" t="s">
        <v>121</v>
      </c>
      <c r="C781" s="31" t="s">
        <v>122</v>
      </c>
      <c r="D781" s="196"/>
      <c r="E781" s="14"/>
      <c r="F781" s="14">
        <f t="shared" si="292"/>
        <v>0</v>
      </c>
    </row>
    <row r="782" spans="1:6" ht="14.15" customHeight="1" x14ac:dyDescent="0.25">
      <c r="A782" s="29"/>
      <c r="B782" s="30" t="s">
        <v>123</v>
      </c>
      <c r="C782" s="31" t="s">
        <v>124</v>
      </c>
      <c r="D782" s="196">
        <v>250</v>
      </c>
      <c r="E782" s="14"/>
      <c r="F782" s="14">
        <f t="shared" si="292"/>
        <v>250</v>
      </c>
    </row>
    <row r="783" spans="1:6" ht="14.15" customHeight="1" x14ac:dyDescent="0.25">
      <c r="A783" s="29"/>
      <c r="B783" s="30" t="s">
        <v>262</v>
      </c>
      <c r="C783" s="31" t="s">
        <v>263</v>
      </c>
      <c r="D783" s="196">
        <f>600*2.5</f>
        <v>1500</v>
      </c>
      <c r="E783" s="14"/>
      <c r="F783" s="14">
        <f t="shared" si="292"/>
        <v>1500</v>
      </c>
    </row>
    <row r="784" spans="1:6" ht="14.15" customHeight="1" x14ac:dyDescent="0.25">
      <c r="A784" s="29"/>
      <c r="B784" s="30" t="s">
        <v>125</v>
      </c>
      <c r="C784" s="31" t="s">
        <v>126</v>
      </c>
      <c r="D784" s="196">
        <v>1600</v>
      </c>
      <c r="E784" s="14"/>
      <c r="F784" s="14">
        <f t="shared" si="292"/>
        <v>1600</v>
      </c>
    </row>
    <row r="785" spans="1:7" ht="14.15" customHeight="1" x14ac:dyDescent="0.25">
      <c r="A785" s="29"/>
      <c r="B785" s="30" t="s">
        <v>150</v>
      </c>
      <c r="C785" s="31" t="s">
        <v>178</v>
      </c>
      <c r="D785" s="196">
        <v>100</v>
      </c>
      <c r="E785" s="14"/>
      <c r="F785" s="14">
        <f t="shared" si="292"/>
        <v>100</v>
      </c>
    </row>
    <row r="786" spans="1:7" ht="14.15" customHeight="1" x14ac:dyDescent="0.25">
      <c r="A786" s="42" t="s">
        <v>579</v>
      </c>
      <c r="B786" s="43"/>
      <c r="C786" s="44" t="s">
        <v>274</v>
      </c>
      <c r="D786" s="46">
        <f t="shared" ref="D786:F786" si="293">+D787+D788</f>
        <v>23400</v>
      </c>
      <c r="E786" s="46">
        <f t="shared" si="293"/>
        <v>0</v>
      </c>
      <c r="F786" s="46">
        <f t="shared" si="293"/>
        <v>23400</v>
      </c>
    </row>
    <row r="787" spans="1:7" ht="14.15" customHeight="1" x14ac:dyDescent="0.25">
      <c r="A787" s="29"/>
      <c r="B787" s="35" t="s">
        <v>88</v>
      </c>
      <c r="C787" s="36" t="s">
        <v>89</v>
      </c>
      <c r="D787" s="129">
        <v>11800</v>
      </c>
      <c r="E787" s="129"/>
      <c r="F787" s="129">
        <f t="shared" ref="F787" si="294">+E787+D787</f>
        <v>11800</v>
      </c>
    </row>
    <row r="788" spans="1:7" ht="14.15" customHeight="1" x14ac:dyDescent="0.25">
      <c r="A788" s="29"/>
      <c r="B788" s="35" t="s">
        <v>90</v>
      </c>
      <c r="C788" s="36" t="s">
        <v>91</v>
      </c>
      <c r="D788" s="123">
        <f t="shared" ref="D788:F788" si="295">+D789+D790+D791+D792+D795+D796+D797+D798+D799+D800+D801</f>
        <v>11600</v>
      </c>
      <c r="E788" s="123">
        <f t="shared" si="295"/>
        <v>0</v>
      </c>
      <c r="F788" s="123">
        <f t="shared" si="295"/>
        <v>11600</v>
      </c>
    </row>
    <row r="789" spans="1:7" ht="13.5" customHeight="1" x14ac:dyDescent="0.25">
      <c r="A789" s="29"/>
      <c r="B789" s="30" t="s">
        <v>92</v>
      </c>
      <c r="C789" s="31" t="s">
        <v>102</v>
      </c>
      <c r="D789" s="196">
        <v>3000</v>
      </c>
      <c r="E789" s="14"/>
      <c r="F789" s="14">
        <f t="shared" ref="F789:F790" si="296">+D789+E789</f>
        <v>3000</v>
      </c>
    </row>
    <row r="790" spans="1:7" ht="13.5" hidden="1" customHeight="1" x14ac:dyDescent="0.25">
      <c r="A790" s="29"/>
      <c r="B790" s="30">
        <v>5503</v>
      </c>
      <c r="C790" s="31" t="s">
        <v>94</v>
      </c>
      <c r="D790" s="196"/>
      <c r="E790" s="14"/>
      <c r="F790" s="14">
        <f t="shared" si="296"/>
        <v>0</v>
      </c>
    </row>
    <row r="791" spans="1:7" ht="14.15" customHeight="1" x14ac:dyDescent="0.25">
      <c r="A791" s="29"/>
      <c r="B791" s="30" t="s">
        <v>95</v>
      </c>
      <c r="C791" s="31" t="s">
        <v>105</v>
      </c>
      <c r="D791" s="196">
        <v>1000</v>
      </c>
      <c r="E791" s="14"/>
      <c r="F791" s="14">
        <f>+D791+E791</f>
        <v>1000</v>
      </c>
    </row>
    <row r="792" spans="1:7" ht="12.75" customHeight="1" x14ac:dyDescent="0.25">
      <c r="A792" s="29"/>
      <c r="B792" s="30" t="s">
        <v>106</v>
      </c>
      <c r="C792" s="31" t="s">
        <v>205</v>
      </c>
      <c r="D792" s="196">
        <f t="shared" ref="D792:F792" si="297">SUM(D793:D794)</f>
        <v>600</v>
      </c>
      <c r="E792" s="14">
        <f t="shared" si="297"/>
        <v>0</v>
      </c>
      <c r="F792" s="14">
        <f t="shared" si="297"/>
        <v>600</v>
      </c>
    </row>
    <row r="793" spans="1:7" s="128" customFormat="1" ht="13.5" hidden="1" customHeight="1" x14ac:dyDescent="0.25">
      <c r="A793" s="130"/>
      <c r="B793" s="131"/>
      <c r="C793" s="132" t="s">
        <v>110</v>
      </c>
      <c r="D793" s="199"/>
      <c r="E793" s="133"/>
      <c r="F793" s="133">
        <f t="shared" ref="F793:F794" si="298">+D793+E793</f>
        <v>0</v>
      </c>
    </row>
    <row r="794" spans="1:7" s="128" customFormat="1" ht="14.15" customHeight="1" x14ac:dyDescent="0.25">
      <c r="A794" s="130"/>
      <c r="B794" s="155"/>
      <c r="C794" s="156" t="s">
        <v>269</v>
      </c>
      <c r="D794" s="197">
        <v>600</v>
      </c>
      <c r="E794" s="158"/>
      <c r="F794" s="158">
        <f t="shared" si="298"/>
        <v>600</v>
      </c>
      <c r="G794" s="8"/>
    </row>
    <row r="795" spans="1:7" ht="14.15" customHeight="1" x14ac:dyDescent="0.25">
      <c r="A795" s="29"/>
      <c r="B795" s="30">
        <v>5513</v>
      </c>
      <c r="C795" s="31" t="s">
        <v>275</v>
      </c>
      <c r="D795" s="196">
        <v>300</v>
      </c>
      <c r="E795" s="14"/>
      <c r="F795" s="14">
        <f>+D795+E795</f>
        <v>300</v>
      </c>
    </row>
    <row r="796" spans="1:7" ht="14.15" customHeight="1" x14ac:dyDescent="0.25">
      <c r="A796" s="29"/>
      <c r="B796" s="30" t="s">
        <v>118</v>
      </c>
      <c r="C796" s="31" t="s">
        <v>99</v>
      </c>
      <c r="D796" s="196">
        <v>800</v>
      </c>
      <c r="E796" s="14"/>
      <c r="F796" s="14">
        <f t="shared" ref="F796:F801" si="299">+D796+E796</f>
        <v>800</v>
      </c>
    </row>
    <row r="797" spans="1:7" ht="14.15" customHeight="1" x14ac:dyDescent="0.25">
      <c r="A797" s="29"/>
      <c r="B797" s="30" t="s">
        <v>119</v>
      </c>
      <c r="C797" s="31" t="s">
        <v>120</v>
      </c>
      <c r="D797" s="196">
        <v>700</v>
      </c>
      <c r="E797" s="14"/>
      <c r="F797" s="14">
        <f t="shared" si="299"/>
        <v>700</v>
      </c>
    </row>
    <row r="798" spans="1:7" ht="14.15" customHeight="1" x14ac:dyDescent="0.25">
      <c r="A798" s="29"/>
      <c r="B798" s="30" t="s">
        <v>123</v>
      </c>
      <c r="C798" s="31" t="s">
        <v>124</v>
      </c>
      <c r="D798" s="196">
        <v>200</v>
      </c>
      <c r="E798" s="14"/>
      <c r="F798" s="14">
        <f t="shared" si="299"/>
        <v>200</v>
      </c>
    </row>
    <row r="799" spans="1:7" ht="14.15" customHeight="1" x14ac:dyDescent="0.25">
      <c r="A799" s="29"/>
      <c r="B799" s="30" t="s">
        <v>262</v>
      </c>
      <c r="C799" s="31" t="s">
        <v>263</v>
      </c>
      <c r="D799" s="196">
        <v>4000</v>
      </c>
      <c r="E799" s="14"/>
      <c r="F799" s="14">
        <f t="shared" si="299"/>
        <v>4000</v>
      </c>
    </row>
    <row r="800" spans="1:7" ht="14.15" customHeight="1" x14ac:dyDescent="0.25">
      <c r="A800" s="29"/>
      <c r="B800" s="30" t="s">
        <v>125</v>
      </c>
      <c r="C800" s="31" t="s">
        <v>126</v>
      </c>
      <c r="D800" s="196">
        <v>1000</v>
      </c>
      <c r="E800" s="14"/>
      <c r="F800" s="14">
        <f t="shared" si="299"/>
        <v>1000</v>
      </c>
    </row>
    <row r="801" spans="1:6" ht="14.15" customHeight="1" x14ac:dyDescent="0.25">
      <c r="A801" s="29"/>
      <c r="B801" s="30">
        <v>5540</v>
      </c>
      <c r="C801" s="31" t="s">
        <v>178</v>
      </c>
      <c r="D801" s="196"/>
      <c r="E801" s="14"/>
      <c r="F801" s="14">
        <f t="shared" si="299"/>
        <v>0</v>
      </c>
    </row>
    <row r="802" spans="1:6" ht="14.15" customHeight="1" x14ac:dyDescent="0.25">
      <c r="A802" s="42" t="s">
        <v>580</v>
      </c>
      <c r="B802" s="43"/>
      <c r="C802" s="44" t="s">
        <v>276</v>
      </c>
      <c r="D802" s="46">
        <f t="shared" ref="D802:F802" si="300">+D803+D804</f>
        <v>230000</v>
      </c>
      <c r="E802" s="46">
        <f t="shared" si="300"/>
        <v>0</v>
      </c>
      <c r="F802" s="226">
        <f t="shared" si="300"/>
        <v>230000</v>
      </c>
    </row>
    <row r="803" spans="1:6" ht="14.15" customHeight="1" x14ac:dyDescent="0.25">
      <c r="A803" s="29"/>
      <c r="B803" s="30" t="s">
        <v>88</v>
      </c>
      <c r="C803" s="36" t="s">
        <v>89</v>
      </c>
      <c r="D803" s="229">
        <v>103000</v>
      </c>
      <c r="E803" s="129"/>
      <c r="F803" s="229">
        <f t="shared" ref="F803" si="301">+E803+D803</f>
        <v>103000</v>
      </c>
    </row>
    <row r="804" spans="1:6" ht="13.5" customHeight="1" x14ac:dyDescent="0.25">
      <c r="A804" s="29"/>
      <c r="B804" s="35">
        <v>55</v>
      </c>
      <c r="C804" s="36" t="s">
        <v>91</v>
      </c>
      <c r="D804" s="123">
        <f t="shared" ref="D804:F804" si="302">+D805</f>
        <v>127000</v>
      </c>
      <c r="E804" s="123">
        <f t="shared" si="302"/>
        <v>0</v>
      </c>
      <c r="F804" s="123">
        <f t="shared" si="302"/>
        <v>127000</v>
      </c>
    </row>
    <row r="805" spans="1:6" ht="13.5" customHeight="1" x14ac:dyDescent="0.25">
      <c r="A805" s="29"/>
      <c r="B805" s="30">
        <v>5523</v>
      </c>
      <c r="C805" s="31" t="s">
        <v>277</v>
      </c>
      <c r="D805" s="196">
        <v>127000</v>
      </c>
      <c r="E805" s="14"/>
      <c r="F805" s="14">
        <f t="shared" ref="F805" si="303">+E805+D805</f>
        <v>127000</v>
      </c>
    </row>
    <row r="806" spans="1:6" ht="13.5" customHeight="1" x14ac:dyDescent="0.25">
      <c r="A806" s="42" t="s">
        <v>573</v>
      </c>
      <c r="B806" s="43"/>
      <c r="C806" s="44" t="s">
        <v>278</v>
      </c>
      <c r="D806" s="46">
        <f t="shared" ref="D806:F806" si="304">+D807+D808</f>
        <v>29000</v>
      </c>
      <c r="E806" s="46">
        <f t="shared" si="304"/>
        <v>0</v>
      </c>
      <c r="F806" s="46">
        <f t="shared" si="304"/>
        <v>29000</v>
      </c>
    </row>
    <row r="807" spans="1:6" ht="13.5" customHeight="1" x14ac:dyDescent="0.25">
      <c r="A807" s="29"/>
      <c r="B807" s="35" t="s">
        <v>88</v>
      </c>
      <c r="C807" s="36" t="s">
        <v>89</v>
      </c>
      <c r="D807" s="129">
        <v>18600</v>
      </c>
      <c r="E807" s="129"/>
      <c r="F807" s="129">
        <f t="shared" ref="F807" si="305">+E807+D807</f>
        <v>18600</v>
      </c>
    </row>
    <row r="808" spans="1:6" ht="13.5" customHeight="1" x14ac:dyDescent="0.25">
      <c r="A808" s="29"/>
      <c r="B808" s="35">
        <v>55</v>
      </c>
      <c r="C808" s="36" t="s">
        <v>91</v>
      </c>
      <c r="D808" s="123">
        <f>+D809+D810+D811+D812+D820+D821+D822+D824+D825+D826+D823</f>
        <v>10400</v>
      </c>
      <c r="E808" s="123">
        <f t="shared" ref="E808:F808" si="306">+E809+E810+E811+E812+E820+E821+E822+E824+E825+E826+E823</f>
        <v>0</v>
      </c>
      <c r="F808" s="123">
        <f t="shared" si="306"/>
        <v>10400</v>
      </c>
    </row>
    <row r="809" spans="1:6" ht="13" customHeight="1" x14ac:dyDescent="0.25">
      <c r="A809" s="29"/>
      <c r="B809" s="30">
        <v>5500</v>
      </c>
      <c r="C809" s="31" t="s">
        <v>102</v>
      </c>
      <c r="D809" s="196">
        <v>1600</v>
      </c>
      <c r="E809" s="14"/>
      <c r="F809" s="14">
        <f t="shared" ref="F809:F811" si="307">+D809+E809</f>
        <v>1600</v>
      </c>
    </row>
    <row r="810" spans="1:6" ht="13.5" hidden="1" customHeight="1" x14ac:dyDescent="0.25">
      <c r="A810" s="29"/>
      <c r="B810" s="30">
        <v>5503</v>
      </c>
      <c r="C810" s="31" t="s">
        <v>94</v>
      </c>
      <c r="D810" s="196"/>
      <c r="E810" s="14"/>
      <c r="F810" s="14">
        <f t="shared" si="307"/>
        <v>0</v>
      </c>
    </row>
    <row r="811" spans="1:6" ht="13.5" customHeight="1" x14ac:dyDescent="0.25">
      <c r="A811" s="29"/>
      <c r="B811" s="30">
        <v>5504</v>
      </c>
      <c r="C811" s="31" t="s">
        <v>105</v>
      </c>
      <c r="D811" s="196">
        <v>250</v>
      </c>
      <c r="E811" s="14"/>
      <c r="F811" s="14">
        <f t="shared" si="307"/>
        <v>250</v>
      </c>
    </row>
    <row r="812" spans="1:6" ht="13.5" customHeight="1" x14ac:dyDescent="0.25">
      <c r="A812" s="29"/>
      <c r="B812" s="30">
        <v>5511</v>
      </c>
      <c r="C812" s="31" t="s">
        <v>205</v>
      </c>
      <c r="D812" s="196">
        <f t="shared" ref="D812:F812" si="308">SUM(D813:D819)</f>
        <v>4400</v>
      </c>
      <c r="E812" s="14">
        <f t="shared" si="308"/>
        <v>0</v>
      </c>
      <c r="F812" s="14">
        <f t="shared" si="308"/>
        <v>4400</v>
      </c>
    </row>
    <row r="813" spans="1:6" s="8" customFormat="1" ht="13.5" customHeight="1" x14ac:dyDescent="0.2">
      <c r="A813" s="154"/>
      <c r="B813" s="155"/>
      <c r="C813" s="156" t="s">
        <v>107</v>
      </c>
      <c r="D813" s="197">
        <v>2500</v>
      </c>
      <c r="E813" s="158"/>
      <c r="F813" s="158">
        <f>+D813+E813</f>
        <v>2500</v>
      </c>
    </row>
    <row r="814" spans="1:6" s="8" customFormat="1" ht="13.5" customHeight="1" x14ac:dyDescent="0.2">
      <c r="A814" s="154"/>
      <c r="B814" s="155"/>
      <c r="C814" s="156" t="s">
        <v>108</v>
      </c>
      <c r="D814" s="197">
        <v>900</v>
      </c>
      <c r="E814" s="158"/>
      <c r="F814" s="158">
        <f t="shared" ref="F814:F819" si="309">+D814+E814</f>
        <v>900</v>
      </c>
    </row>
    <row r="815" spans="1:6" s="8" customFormat="1" ht="13.5" customHeight="1" x14ac:dyDescent="0.2">
      <c r="A815" s="154"/>
      <c r="B815" s="155"/>
      <c r="C815" s="156" t="s">
        <v>109</v>
      </c>
      <c r="D815" s="197">
        <v>60</v>
      </c>
      <c r="E815" s="158"/>
      <c r="F815" s="158">
        <f t="shared" si="309"/>
        <v>60</v>
      </c>
    </row>
    <row r="816" spans="1:6" s="8" customFormat="1" ht="13.5" customHeight="1" x14ac:dyDescent="0.2">
      <c r="A816" s="154"/>
      <c r="B816" s="155"/>
      <c r="C816" s="156" t="s">
        <v>110</v>
      </c>
      <c r="D816" s="197">
        <v>740</v>
      </c>
      <c r="E816" s="158"/>
      <c r="F816" s="158">
        <f t="shared" si="309"/>
        <v>740</v>
      </c>
    </row>
    <row r="817" spans="1:6" s="8" customFormat="1" ht="13.5" customHeight="1" x14ac:dyDescent="0.2">
      <c r="A817" s="154"/>
      <c r="B817" s="155"/>
      <c r="C817" s="156" t="s">
        <v>111</v>
      </c>
      <c r="D817" s="197"/>
      <c r="E817" s="158"/>
      <c r="F817" s="158">
        <f t="shared" si="309"/>
        <v>0</v>
      </c>
    </row>
    <row r="818" spans="1:6" s="8" customFormat="1" ht="13.5" customHeight="1" x14ac:dyDescent="0.2">
      <c r="A818" s="154"/>
      <c r="B818" s="155"/>
      <c r="C818" s="156" t="s">
        <v>265</v>
      </c>
      <c r="D818" s="197">
        <v>200</v>
      </c>
      <c r="E818" s="158"/>
      <c r="F818" s="158">
        <f t="shared" si="309"/>
        <v>200</v>
      </c>
    </row>
    <row r="819" spans="1:6" s="8" customFormat="1" ht="13.5" hidden="1" customHeight="1" x14ac:dyDescent="0.2">
      <c r="A819" s="154"/>
      <c r="B819" s="155"/>
      <c r="C819" s="156" t="s">
        <v>114</v>
      </c>
      <c r="D819" s="197"/>
      <c r="E819" s="158"/>
      <c r="F819" s="158">
        <f t="shared" si="309"/>
        <v>0</v>
      </c>
    </row>
    <row r="820" spans="1:6" ht="13.5" customHeight="1" x14ac:dyDescent="0.25">
      <c r="A820" s="29"/>
      <c r="B820" s="30">
        <v>5513</v>
      </c>
      <c r="C820" s="31" t="s">
        <v>275</v>
      </c>
      <c r="D820" s="196">
        <v>200</v>
      </c>
      <c r="E820" s="14"/>
      <c r="F820" s="14">
        <f t="shared" ref="F820:F826" si="310">+E820+D820</f>
        <v>200</v>
      </c>
    </row>
    <row r="821" spans="1:6" ht="13" customHeight="1" x14ac:dyDescent="0.25">
      <c r="A821" s="29"/>
      <c r="B821" s="30">
        <v>5514</v>
      </c>
      <c r="C821" s="31" t="s">
        <v>99</v>
      </c>
      <c r="D821" s="196">
        <v>300</v>
      </c>
      <c r="E821" s="14"/>
      <c r="F821" s="14">
        <f t="shared" si="310"/>
        <v>300</v>
      </c>
    </row>
    <row r="822" spans="1:6" ht="13" customHeight="1" x14ac:dyDescent="0.25">
      <c r="A822" s="29"/>
      <c r="B822" s="30">
        <v>5515</v>
      </c>
      <c r="C822" s="31" t="s">
        <v>120</v>
      </c>
      <c r="D822" s="196">
        <v>100</v>
      </c>
      <c r="E822" s="14"/>
      <c r="F822" s="14">
        <f t="shared" si="310"/>
        <v>100</v>
      </c>
    </row>
    <row r="823" spans="1:6" ht="13" customHeight="1" x14ac:dyDescent="0.25">
      <c r="A823" s="29"/>
      <c r="B823" s="30" t="s">
        <v>121</v>
      </c>
      <c r="C823" s="31" t="s">
        <v>122</v>
      </c>
      <c r="D823" s="196">
        <v>500</v>
      </c>
      <c r="E823" s="14"/>
      <c r="F823" s="14">
        <f t="shared" si="310"/>
        <v>500</v>
      </c>
    </row>
    <row r="824" spans="1:6" ht="13.4" customHeight="1" x14ac:dyDescent="0.25">
      <c r="A824" s="29"/>
      <c r="B824" s="30">
        <v>5522</v>
      </c>
      <c r="C824" s="31" t="s">
        <v>124</v>
      </c>
      <c r="D824" s="196">
        <v>250</v>
      </c>
      <c r="E824" s="14"/>
      <c r="F824" s="14">
        <f t="shared" si="310"/>
        <v>250</v>
      </c>
    </row>
    <row r="825" spans="1:6" ht="13.5" customHeight="1" x14ac:dyDescent="0.25">
      <c r="A825" s="29"/>
      <c r="B825" s="30">
        <v>5523</v>
      </c>
      <c r="C825" s="31" t="s">
        <v>263</v>
      </c>
      <c r="D825" s="196">
        <v>2000</v>
      </c>
      <c r="E825" s="14"/>
      <c r="F825" s="14">
        <f t="shared" si="310"/>
        <v>2000</v>
      </c>
    </row>
    <row r="826" spans="1:6" ht="13.5" customHeight="1" x14ac:dyDescent="0.25">
      <c r="A826" s="29"/>
      <c r="B826" s="30">
        <v>5525</v>
      </c>
      <c r="C826" s="31" t="s">
        <v>126</v>
      </c>
      <c r="D826" s="196">
        <v>800</v>
      </c>
      <c r="E826" s="14"/>
      <c r="F826" s="14">
        <f t="shared" si="310"/>
        <v>800</v>
      </c>
    </row>
    <row r="827" spans="1:6" ht="13.5" customHeight="1" x14ac:dyDescent="0.25">
      <c r="A827" s="42" t="s">
        <v>581</v>
      </c>
      <c r="B827" s="43"/>
      <c r="C827" s="44" t="s">
        <v>279</v>
      </c>
      <c r="D827" s="46">
        <f t="shared" ref="D827:F827" si="311">+D828+D829</f>
        <v>28000</v>
      </c>
      <c r="E827" s="46">
        <f t="shared" si="311"/>
        <v>600</v>
      </c>
      <c r="F827" s="46">
        <f t="shared" si="311"/>
        <v>28600</v>
      </c>
    </row>
    <row r="828" spans="1:6" ht="13.5" customHeight="1" x14ac:dyDescent="0.25">
      <c r="A828" s="59"/>
      <c r="B828" s="53" t="s">
        <v>88</v>
      </c>
      <c r="C828" s="54" t="s">
        <v>89</v>
      </c>
      <c r="D828" s="129">
        <v>20900</v>
      </c>
      <c r="E828" s="129"/>
      <c r="F828" s="129">
        <f t="shared" ref="F828" si="312">+E828+D828</f>
        <v>20900</v>
      </c>
    </row>
    <row r="829" spans="1:6" ht="13.5" customHeight="1" x14ac:dyDescent="0.25">
      <c r="A829" s="29"/>
      <c r="B829" s="35" t="s">
        <v>90</v>
      </c>
      <c r="C829" s="36" t="s">
        <v>91</v>
      </c>
      <c r="D829" s="123">
        <f t="shared" ref="D829:F829" si="313">+D830+D831+D832+D833+D836+D837+D838+D839+D840</f>
        <v>7100</v>
      </c>
      <c r="E829" s="123">
        <f t="shared" si="313"/>
        <v>600</v>
      </c>
      <c r="F829" s="123">
        <f t="shared" si="313"/>
        <v>7700</v>
      </c>
    </row>
    <row r="830" spans="1:6" ht="13.5" customHeight="1" x14ac:dyDescent="0.25">
      <c r="A830" s="29"/>
      <c r="B830" s="30">
        <v>5500</v>
      </c>
      <c r="C830" s="31" t="s">
        <v>166</v>
      </c>
      <c r="D830" s="196">
        <v>1900</v>
      </c>
      <c r="E830" s="14"/>
      <c r="F830" s="14">
        <f>+D830+E830</f>
        <v>1900</v>
      </c>
    </row>
    <row r="831" spans="1:6" ht="0.75" hidden="1" customHeight="1" x14ac:dyDescent="0.25">
      <c r="A831" s="29"/>
      <c r="B831" s="30">
        <v>5503</v>
      </c>
      <c r="C831" s="31" t="s">
        <v>94</v>
      </c>
      <c r="D831" s="196"/>
      <c r="E831" s="14"/>
      <c r="F831" s="14">
        <f>+D831+E831</f>
        <v>0</v>
      </c>
    </row>
    <row r="832" spans="1:6" ht="13.5" customHeight="1" x14ac:dyDescent="0.25">
      <c r="A832" s="29"/>
      <c r="B832" s="30">
        <v>5504</v>
      </c>
      <c r="C832" s="31" t="s">
        <v>105</v>
      </c>
      <c r="D832" s="196">
        <v>250</v>
      </c>
      <c r="E832" s="14"/>
      <c r="F832" s="14">
        <f t="shared" ref="F832" si="314">+D832+E832</f>
        <v>250</v>
      </c>
    </row>
    <row r="833" spans="1:7" ht="13.5" customHeight="1" x14ac:dyDescent="0.25">
      <c r="A833" s="29"/>
      <c r="B833" s="30">
        <v>5511</v>
      </c>
      <c r="C833" s="31" t="s">
        <v>205</v>
      </c>
      <c r="D833" s="194">
        <f t="shared" ref="D833:F833" si="315">SUM(D834:D835)</f>
        <v>50</v>
      </c>
      <c r="E833" s="14">
        <f t="shared" si="315"/>
        <v>0</v>
      </c>
      <c r="F833" s="14">
        <f t="shared" si="315"/>
        <v>50</v>
      </c>
    </row>
    <row r="834" spans="1:7" ht="13.5" customHeight="1" x14ac:dyDescent="0.25">
      <c r="A834" s="130"/>
      <c r="B834" s="131"/>
      <c r="C834" s="132" t="s">
        <v>110</v>
      </c>
      <c r="D834" s="199">
        <v>50</v>
      </c>
      <c r="E834" s="133"/>
      <c r="F834" s="133">
        <f t="shared" ref="F834:F835" si="316">+D834+E834</f>
        <v>50</v>
      </c>
    </row>
    <row r="835" spans="1:7" ht="13.5" customHeight="1" x14ac:dyDescent="0.25">
      <c r="A835" s="130"/>
      <c r="B835" s="131"/>
      <c r="C835" s="132" t="s">
        <v>115</v>
      </c>
      <c r="D835" s="199"/>
      <c r="E835" s="133"/>
      <c r="F835" s="133">
        <f t="shared" si="316"/>
        <v>0</v>
      </c>
    </row>
    <row r="836" spans="1:7" ht="13.5" customHeight="1" x14ac:dyDescent="0.25">
      <c r="A836" s="29"/>
      <c r="B836" s="30">
        <v>5514</v>
      </c>
      <c r="C836" s="31" t="s">
        <v>280</v>
      </c>
      <c r="D836" s="196">
        <v>500</v>
      </c>
      <c r="E836" s="14"/>
      <c r="F836" s="14">
        <f>+D836+E836</f>
        <v>500</v>
      </c>
    </row>
    <row r="837" spans="1:7" ht="13.5" customHeight="1" x14ac:dyDescent="0.25">
      <c r="A837" s="29"/>
      <c r="B837" s="30">
        <v>5515</v>
      </c>
      <c r="C837" s="31" t="s">
        <v>281</v>
      </c>
      <c r="D837" s="196">
        <v>250</v>
      </c>
      <c r="E837" s="14"/>
      <c r="F837" s="14">
        <f t="shared" ref="F837:F840" si="317">+D837+E837</f>
        <v>250</v>
      </c>
    </row>
    <row r="838" spans="1:7" ht="13.5" customHeight="1" x14ac:dyDescent="0.25">
      <c r="A838" s="29"/>
      <c r="B838" s="30">
        <v>5522</v>
      </c>
      <c r="C838" s="31" t="s">
        <v>124</v>
      </c>
      <c r="D838" s="196">
        <v>50</v>
      </c>
      <c r="E838" s="14"/>
      <c r="F838" s="14">
        <f t="shared" si="317"/>
        <v>50</v>
      </c>
    </row>
    <row r="839" spans="1:7" ht="13.5" customHeight="1" x14ac:dyDescent="0.25">
      <c r="A839" s="29"/>
      <c r="B839" s="30">
        <v>5523</v>
      </c>
      <c r="C839" s="31" t="s">
        <v>263</v>
      </c>
      <c r="D839" s="196">
        <v>3300</v>
      </c>
      <c r="E839" s="14">
        <v>600</v>
      </c>
      <c r="F839" s="14">
        <f t="shared" si="317"/>
        <v>3900</v>
      </c>
      <c r="G839" s="1" t="s">
        <v>1071</v>
      </c>
    </row>
    <row r="840" spans="1:7" ht="13.5" customHeight="1" x14ac:dyDescent="0.25">
      <c r="A840" s="29"/>
      <c r="B840" s="30">
        <v>5525</v>
      </c>
      <c r="C840" s="31" t="s">
        <v>282</v>
      </c>
      <c r="D840" s="196">
        <v>800</v>
      </c>
      <c r="E840" s="14"/>
      <c r="F840" s="14">
        <f t="shared" si="317"/>
        <v>800</v>
      </c>
    </row>
    <row r="841" spans="1:7" ht="13.5" customHeight="1" x14ac:dyDescent="0.25">
      <c r="A841" s="42" t="s">
        <v>582</v>
      </c>
      <c r="B841" s="43"/>
      <c r="C841" s="56" t="s">
        <v>283</v>
      </c>
      <c r="D841" s="46">
        <f t="shared" ref="D841:F841" si="318">+D842+D843</f>
        <v>0</v>
      </c>
      <c r="E841" s="46">
        <f t="shared" si="318"/>
        <v>0</v>
      </c>
      <c r="F841" s="46">
        <f t="shared" si="318"/>
        <v>0</v>
      </c>
    </row>
    <row r="842" spans="1:7" ht="13.5" customHeight="1" x14ac:dyDescent="0.25">
      <c r="A842" s="29"/>
      <c r="B842" s="35" t="s">
        <v>88</v>
      </c>
      <c r="C842" s="36" t="s">
        <v>89</v>
      </c>
      <c r="D842" s="129"/>
      <c r="E842" s="129"/>
      <c r="F842" s="129">
        <f>+D842+E842</f>
        <v>0</v>
      </c>
    </row>
    <row r="843" spans="1:7" ht="13.5" customHeight="1" x14ac:dyDescent="0.25">
      <c r="A843" s="29"/>
      <c r="B843" s="35" t="s">
        <v>90</v>
      </c>
      <c r="C843" s="36" t="s">
        <v>91</v>
      </c>
      <c r="D843" s="123">
        <f>+D844+D846+D847+D853+D854+D855+D856+D857+D858+D845</f>
        <v>0</v>
      </c>
      <c r="E843" s="123">
        <f t="shared" ref="E843:F843" si="319">+E844+E846+E847+E853+E854+E855+E856+E857+E858+E845</f>
        <v>0</v>
      </c>
      <c r="F843" s="123">
        <f t="shared" si="319"/>
        <v>0</v>
      </c>
    </row>
    <row r="844" spans="1:7" ht="0.75" customHeight="1" x14ac:dyDescent="0.25">
      <c r="A844" s="29"/>
      <c r="B844" s="30">
        <v>5500</v>
      </c>
      <c r="C844" s="31" t="s">
        <v>166</v>
      </c>
      <c r="D844" s="196"/>
      <c r="E844" s="14"/>
      <c r="F844" s="14">
        <f>+D844+E844</f>
        <v>0</v>
      </c>
    </row>
    <row r="845" spans="1:7" ht="13.5" hidden="1" customHeight="1" x14ac:dyDescent="0.25">
      <c r="A845" s="29"/>
      <c r="B845" s="30">
        <v>5503</v>
      </c>
      <c r="C845" s="31" t="s">
        <v>94</v>
      </c>
      <c r="D845" s="196"/>
      <c r="E845" s="14"/>
      <c r="F845" s="14">
        <f t="shared" ref="F845:F846" si="320">+D845+E845</f>
        <v>0</v>
      </c>
    </row>
    <row r="846" spans="1:7" ht="13.5" hidden="1" customHeight="1" x14ac:dyDescent="0.25">
      <c r="A846" s="29"/>
      <c r="B846" s="30">
        <v>5504</v>
      </c>
      <c r="C846" s="31" t="s">
        <v>105</v>
      </c>
      <c r="D846" s="196"/>
      <c r="E846" s="14"/>
      <c r="F846" s="14">
        <f t="shared" si="320"/>
        <v>0</v>
      </c>
    </row>
    <row r="847" spans="1:7" ht="13.5" hidden="1" customHeight="1" x14ac:dyDescent="0.25">
      <c r="A847" s="29"/>
      <c r="B847" s="30">
        <v>5511</v>
      </c>
      <c r="C847" s="31" t="s">
        <v>205</v>
      </c>
      <c r="D847" s="196">
        <f t="shared" ref="D847" si="321">SUM(D848:D851)</f>
        <v>0</v>
      </c>
      <c r="E847" s="14">
        <f>SUM(E848:E852)</f>
        <v>0</v>
      </c>
      <c r="F847" s="14">
        <f>SUM(F848:F852)</f>
        <v>0</v>
      </c>
    </row>
    <row r="848" spans="1:7" s="128" customFormat="1" ht="13.5" hidden="1" customHeight="1" x14ac:dyDescent="0.25">
      <c r="A848" s="130"/>
      <c r="B848" s="131"/>
      <c r="C848" s="132" t="s">
        <v>107</v>
      </c>
      <c r="D848" s="199"/>
      <c r="E848" s="133"/>
      <c r="F848" s="133">
        <f>+D848+E848</f>
        <v>0</v>
      </c>
    </row>
    <row r="849" spans="1:6" s="128" customFormat="1" ht="13.5" hidden="1" customHeight="1" x14ac:dyDescent="0.25">
      <c r="A849" s="130"/>
      <c r="B849" s="131"/>
      <c r="C849" s="132" t="s">
        <v>187</v>
      </c>
      <c r="D849" s="199"/>
      <c r="E849" s="133"/>
      <c r="F849" s="133">
        <f t="shared" ref="F849:F852" si="322">+D849+E849</f>
        <v>0</v>
      </c>
    </row>
    <row r="850" spans="1:6" s="128" customFormat="1" ht="13.5" hidden="1" customHeight="1" x14ac:dyDescent="0.25">
      <c r="A850" s="130"/>
      <c r="B850" s="131"/>
      <c r="C850" s="132" t="s">
        <v>110</v>
      </c>
      <c r="D850" s="199"/>
      <c r="E850" s="133"/>
      <c r="F850" s="133">
        <f t="shared" si="322"/>
        <v>0</v>
      </c>
    </row>
    <row r="851" spans="1:6" s="128" customFormat="1" ht="13.5" hidden="1" customHeight="1" x14ac:dyDescent="0.25">
      <c r="A851" s="130"/>
      <c r="B851" s="131"/>
      <c r="C851" s="132" t="s">
        <v>267</v>
      </c>
      <c r="D851" s="199"/>
      <c r="E851" s="133"/>
      <c r="F851" s="133">
        <f t="shared" si="322"/>
        <v>0</v>
      </c>
    </row>
    <row r="852" spans="1:6" s="128" customFormat="1" ht="13.5" hidden="1" customHeight="1" x14ac:dyDescent="0.25">
      <c r="A852" s="130"/>
      <c r="B852" s="131"/>
      <c r="C852" s="132" t="s">
        <v>863</v>
      </c>
      <c r="D852" s="199"/>
      <c r="E852" s="133"/>
      <c r="F852" s="133">
        <f t="shared" si="322"/>
        <v>0</v>
      </c>
    </row>
    <row r="853" spans="1:6" ht="13.5" hidden="1" customHeight="1" x14ac:dyDescent="0.25">
      <c r="A853" s="29"/>
      <c r="B853" s="30">
        <v>5513</v>
      </c>
      <c r="C853" s="31" t="s">
        <v>226</v>
      </c>
      <c r="D853" s="196"/>
      <c r="E853" s="14"/>
      <c r="F853" s="14">
        <f>+D853+E853</f>
        <v>0</v>
      </c>
    </row>
    <row r="854" spans="1:6" ht="13.5" hidden="1" customHeight="1" x14ac:dyDescent="0.25">
      <c r="A854" s="29"/>
      <c r="B854" s="30">
        <v>5514</v>
      </c>
      <c r="C854" s="31" t="s">
        <v>280</v>
      </c>
      <c r="D854" s="196"/>
      <c r="E854" s="14"/>
      <c r="F854" s="14">
        <f t="shared" ref="F854:F858" si="323">+D854+E854</f>
        <v>0</v>
      </c>
    </row>
    <row r="855" spans="1:6" ht="13.5" hidden="1" customHeight="1" x14ac:dyDescent="0.25">
      <c r="A855" s="29"/>
      <c r="B855" s="30">
        <v>5515</v>
      </c>
      <c r="C855" s="31" t="s">
        <v>281</v>
      </c>
      <c r="D855" s="196"/>
      <c r="E855" s="14"/>
      <c r="F855" s="14">
        <f t="shared" si="323"/>
        <v>0</v>
      </c>
    </row>
    <row r="856" spans="1:6" ht="13.5" hidden="1" customHeight="1" x14ac:dyDescent="0.25">
      <c r="A856" s="29"/>
      <c r="B856" s="30">
        <v>5522</v>
      </c>
      <c r="C856" s="31" t="s">
        <v>285</v>
      </c>
      <c r="D856" s="196"/>
      <c r="E856" s="14"/>
      <c r="F856" s="14">
        <f t="shared" si="323"/>
        <v>0</v>
      </c>
    </row>
    <row r="857" spans="1:6" ht="13.5" hidden="1" customHeight="1" x14ac:dyDescent="0.25">
      <c r="A857" s="29"/>
      <c r="B857" s="30">
        <v>5523</v>
      </c>
      <c r="C857" s="31" t="s">
        <v>263</v>
      </c>
      <c r="D857" s="196"/>
      <c r="E857" s="14"/>
      <c r="F857" s="14">
        <f t="shared" si="323"/>
        <v>0</v>
      </c>
    </row>
    <row r="858" spans="1:6" ht="13.5" hidden="1" customHeight="1" x14ac:dyDescent="0.25">
      <c r="A858" s="29"/>
      <c r="B858" s="30">
        <v>5525</v>
      </c>
      <c r="C858" s="31" t="s">
        <v>282</v>
      </c>
      <c r="D858" s="196"/>
      <c r="E858" s="14"/>
      <c r="F858" s="14">
        <f t="shared" si="323"/>
        <v>0</v>
      </c>
    </row>
    <row r="859" spans="1:6" ht="13.5" customHeight="1" x14ac:dyDescent="0.25">
      <c r="A859" s="42" t="s">
        <v>286</v>
      </c>
      <c r="B859" s="43"/>
      <c r="C859" s="56" t="s">
        <v>856</v>
      </c>
      <c r="D859" s="95">
        <f t="shared" ref="D859:F859" si="324">+D860+D861</f>
        <v>25000</v>
      </c>
      <c r="E859" s="95">
        <f t="shared" si="324"/>
        <v>400</v>
      </c>
      <c r="F859" s="95">
        <f t="shared" si="324"/>
        <v>25400</v>
      </c>
    </row>
    <row r="860" spans="1:6" ht="13.5" customHeight="1" x14ac:dyDescent="0.25">
      <c r="A860" s="29"/>
      <c r="B860" s="35" t="s">
        <v>88</v>
      </c>
      <c r="C860" s="36" t="s">
        <v>89</v>
      </c>
      <c r="D860" s="129">
        <v>18700</v>
      </c>
      <c r="E860" s="129"/>
      <c r="F860" s="129">
        <f>+D860+E860</f>
        <v>18700</v>
      </c>
    </row>
    <row r="861" spans="1:6" ht="13.5" customHeight="1" x14ac:dyDescent="0.25">
      <c r="A861" s="29"/>
      <c r="B861" s="35" t="s">
        <v>90</v>
      </c>
      <c r="C861" s="36" t="s">
        <v>91</v>
      </c>
      <c r="D861" s="123">
        <f>+D862+D863+D864+D865+D870+D871+D872+D874+D875+D877+D878+D873</f>
        <v>6300</v>
      </c>
      <c r="E861" s="123">
        <f t="shared" ref="E861:F861" si="325">+E862+E863+E864+E865+E870+E871+E872+E874+E875+E877+E878+E873</f>
        <v>400</v>
      </c>
      <c r="F861" s="123">
        <f t="shared" si="325"/>
        <v>6700</v>
      </c>
    </row>
    <row r="862" spans="1:6" ht="13.5" customHeight="1" x14ac:dyDescent="0.25">
      <c r="A862" s="29"/>
      <c r="B862" s="30">
        <v>5500</v>
      </c>
      <c r="C862" s="31" t="s">
        <v>166</v>
      </c>
      <c r="D862" s="196">
        <v>2100</v>
      </c>
      <c r="E862" s="14"/>
      <c r="F862" s="14">
        <f t="shared" ref="F862:F864" si="326">+D862+E862</f>
        <v>2100</v>
      </c>
    </row>
    <row r="863" spans="1:6" ht="13.5" customHeight="1" x14ac:dyDescent="0.25">
      <c r="A863" s="29"/>
      <c r="B863" s="30">
        <v>5503</v>
      </c>
      <c r="C863" s="31" t="s">
        <v>94</v>
      </c>
      <c r="D863" s="196"/>
      <c r="E863" s="14"/>
      <c r="F863" s="14">
        <f t="shared" si="326"/>
        <v>0</v>
      </c>
    </row>
    <row r="864" spans="1:6" ht="13.5" customHeight="1" x14ac:dyDescent="0.25">
      <c r="A864" s="29"/>
      <c r="B864" s="30">
        <v>5504</v>
      </c>
      <c r="C864" s="31" t="s">
        <v>105</v>
      </c>
      <c r="D864" s="196">
        <v>250</v>
      </c>
      <c r="E864" s="14"/>
      <c r="F864" s="14">
        <f t="shared" si="326"/>
        <v>250</v>
      </c>
    </row>
    <row r="865" spans="1:7" ht="13.5" customHeight="1" x14ac:dyDescent="0.25">
      <c r="A865" s="29"/>
      <c r="B865" s="30">
        <v>5511</v>
      </c>
      <c r="C865" s="31" t="s">
        <v>205</v>
      </c>
      <c r="D865" s="196">
        <f>D866+D868+D869</f>
        <v>50</v>
      </c>
      <c r="E865" s="14">
        <f>SUM(E866:E869)</f>
        <v>0</v>
      </c>
      <c r="F865" s="14">
        <f>SUM(F866:F869)</f>
        <v>50</v>
      </c>
    </row>
    <row r="866" spans="1:7" ht="13.5" customHeight="1" x14ac:dyDescent="0.25">
      <c r="A866" s="130"/>
      <c r="B866" s="131"/>
      <c r="C866" s="132" t="s">
        <v>110</v>
      </c>
      <c r="D866" s="199">
        <v>50</v>
      </c>
      <c r="E866" s="133"/>
      <c r="F866" s="133">
        <f t="shared" ref="F866:F869" si="327">+D866+E866</f>
        <v>50</v>
      </c>
    </row>
    <row r="867" spans="1:7" ht="13.5" hidden="1" customHeight="1" x14ac:dyDescent="0.25">
      <c r="A867" s="130"/>
      <c r="B867" s="131"/>
      <c r="C867" s="132" t="s">
        <v>111</v>
      </c>
      <c r="D867" s="199"/>
      <c r="E867" s="133"/>
      <c r="F867" s="133">
        <f t="shared" si="327"/>
        <v>0</v>
      </c>
    </row>
    <row r="868" spans="1:7" ht="13.5" hidden="1" customHeight="1" x14ac:dyDescent="0.25">
      <c r="A868" s="130"/>
      <c r="B868" s="131"/>
      <c r="C868" s="132" t="s">
        <v>235</v>
      </c>
      <c r="D868" s="199"/>
      <c r="E868" s="133"/>
      <c r="F868" s="133">
        <f t="shared" si="327"/>
        <v>0</v>
      </c>
    </row>
    <row r="869" spans="1:7" ht="13.5" hidden="1" customHeight="1" x14ac:dyDescent="0.25">
      <c r="A869" s="130"/>
      <c r="B869" s="131"/>
      <c r="C869" s="132" t="s">
        <v>115</v>
      </c>
      <c r="D869" s="199"/>
      <c r="E869" s="133"/>
      <c r="F869" s="133">
        <f t="shared" si="327"/>
        <v>0</v>
      </c>
    </row>
    <row r="870" spans="1:7" ht="13.5" customHeight="1" x14ac:dyDescent="0.25">
      <c r="A870" s="29"/>
      <c r="B870" s="30">
        <v>5513</v>
      </c>
      <c r="C870" s="31" t="s">
        <v>226</v>
      </c>
      <c r="D870" s="196">
        <v>150</v>
      </c>
      <c r="E870" s="14"/>
      <c r="F870" s="14">
        <f>+D870+E870</f>
        <v>150</v>
      </c>
    </row>
    <row r="871" spans="1:7" ht="13.5" customHeight="1" x14ac:dyDescent="0.25">
      <c r="A871" s="29"/>
      <c r="B871" s="30">
        <v>5514</v>
      </c>
      <c r="C871" s="31" t="s">
        <v>280</v>
      </c>
      <c r="D871" s="196">
        <v>450</v>
      </c>
      <c r="E871" s="14"/>
      <c r="F871" s="14">
        <f t="shared" ref="F871:F878" si="328">+D871+E871</f>
        <v>450</v>
      </c>
    </row>
    <row r="872" spans="1:7" ht="13.5" customHeight="1" x14ac:dyDescent="0.25">
      <c r="A872" s="29"/>
      <c r="B872" s="30">
        <v>5515</v>
      </c>
      <c r="C872" s="31" t="s">
        <v>281</v>
      </c>
      <c r="D872" s="196">
        <v>500</v>
      </c>
      <c r="E872" s="14"/>
      <c r="F872" s="14">
        <f t="shared" si="328"/>
        <v>500</v>
      </c>
    </row>
    <row r="873" spans="1:7" ht="13.5" customHeight="1" x14ac:dyDescent="0.25">
      <c r="A873" s="29"/>
      <c r="B873" s="30">
        <v>5516</v>
      </c>
      <c r="C873" s="31" t="s">
        <v>122</v>
      </c>
      <c r="D873" s="196">
        <v>200</v>
      </c>
      <c r="E873" s="14"/>
      <c r="F873" s="14">
        <f t="shared" si="328"/>
        <v>200</v>
      </c>
    </row>
    <row r="874" spans="1:7" ht="13.5" customHeight="1" x14ac:dyDescent="0.25">
      <c r="A874" s="29"/>
      <c r="B874" s="30">
        <v>5522</v>
      </c>
      <c r="C874" s="31" t="s">
        <v>285</v>
      </c>
      <c r="D874" s="196">
        <v>100</v>
      </c>
      <c r="E874" s="14"/>
      <c r="F874" s="14">
        <f t="shared" si="328"/>
        <v>100</v>
      </c>
    </row>
    <row r="875" spans="1:7" ht="13.5" customHeight="1" x14ac:dyDescent="0.25">
      <c r="A875" s="29"/>
      <c r="B875" s="30">
        <v>5523</v>
      </c>
      <c r="C875" s="31" t="s">
        <v>263</v>
      </c>
      <c r="D875" s="196">
        <f>2.5*600</f>
        <v>1500</v>
      </c>
      <c r="E875" s="14">
        <v>400</v>
      </c>
      <c r="F875" s="14">
        <f t="shared" si="328"/>
        <v>1900</v>
      </c>
      <c r="G875" s="1" t="s">
        <v>1071</v>
      </c>
    </row>
    <row r="876" spans="1:7" ht="13.5" customHeight="1" x14ac:dyDescent="0.25">
      <c r="A876" s="29"/>
      <c r="B876" s="30">
        <v>5524</v>
      </c>
      <c r="C876" s="31" t="s">
        <v>638</v>
      </c>
      <c r="D876" s="196">
        <v>1500</v>
      </c>
      <c r="E876" s="14"/>
      <c r="F876" s="14">
        <f t="shared" si="328"/>
        <v>1500</v>
      </c>
    </row>
    <row r="877" spans="1:7" ht="13.5" customHeight="1" x14ac:dyDescent="0.25">
      <c r="A877" s="29"/>
      <c r="B877" s="30">
        <v>5525</v>
      </c>
      <c r="C877" s="31" t="s">
        <v>282</v>
      </c>
      <c r="D877" s="196">
        <v>1000</v>
      </c>
      <c r="E877" s="14"/>
      <c r="F877" s="14">
        <f t="shared" si="328"/>
        <v>1000</v>
      </c>
    </row>
    <row r="878" spans="1:7" ht="13.5" customHeight="1" x14ac:dyDescent="0.25">
      <c r="A878" s="29"/>
      <c r="B878" s="30">
        <v>5540</v>
      </c>
      <c r="C878" s="31" t="s">
        <v>239</v>
      </c>
      <c r="D878" s="196"/>
      <c r="E878" s="14"/>
      <c r="F878" s="14">
        <f t="shared" si="328"/>
        <v>0</v>
      </c>
    </row>
    <row r="879" spans="1:7" ht="13.5" customHeight="1" x14ac:dyDescent="0.25">
      <c r="A879" s="42" t="s">
        <v>583</v>
      </c>
      <c r="B879" s="43"/>
      <c r="C879" s="44" t="s">
        <v>287</v>
      </c>
      <c r="D879" s="46">
        <f t="shared" ref="D879:F879" si="329">+D880+D881</f>
        <v>9300</v>
      </c>
      <c r="E879" s="46">
        <f t="shared" si="329"/>
        <v>0</v>
      </c>
      <c r="F879" s="46">
        <f t="shared" si="329"/>
        <v>9300</v>
      </c>
    </row>
    <row r="880" spans="1:7" ht="13.5" customHeight="1" x14ac:dyDescent="0.25">
      <c r="A880" s="29"/>
      <c r="B880" s="35" t="s">
        <v>88</v>
      </c>
      <c r="C880" s="36" t="s">
        <v>89</v>
      </c>
      <c r="D880" s="135">
        <v>7350</v>
      </c>
      <c r="E880" s="129"/>
      <c r="F880" s="129">
        <f>+D880+E880</f>
        <v>7350</v>
      </c>
    </row>
    <row r="881" spans="1:6" ht="13.5" customHeight="1" x14ac:dyDescent="0.25">
      <c r="A881" s="29"/>
      <c r="B881" s="35" t="s">
        <v>90</v>
      </c>
      <c r="C881" s="36" t="s">
        <v>91</v>
      </c>
      <c r="D881" s="123">
        <f t="shared" ref="D881:F881" si="330">+D882+D883+D884+D887+D888+D889+D890</f>
        <v>1950</v>
      </c>
      <c r="E881" s="123">
        <f t="shared" si="330"/>
        <v>0</v>
      </c>
      <c r="F881" s="123">
        <f t="shared" si="330"/>
        <v>1950</v>
      </c>
    </row>
    <row r="882" spans="1:6" ht="13.5" customHeight="1" x14ac:dyDescent="0.25">
      <c r="A882" s="29"/>
      <c r="B882" s="30">
        <v>5500</v>
      </c>
      <c r="C882" s="31" t="s">
        <v>166</v>
      </c>
      <c r="D882" s="196">
        <v>600</v>
      </c>
      <c r="E882" s="14"/>
      <c r="F882" s="14">
        <f>+D882+E882</f>
        <v>600</v>
      </c>
    </row>
    <row r="883" spans="1:6" ht="13.5" customHeight="1" x14ac:dyDescent="0.25">
      <c r="A883" s="29"/>
      <c r="B883" s="30">
        <v>5504</v>
      </c>
      <c r="C883" s="31" t="s">
        <v>105</v>
      </c>
      <c r="D883" s="196"/>
      <c r="E883" s="14"/>
      <c r="F883" s="14">
        <f>+D883+E883</f>
        <v>0</v>
      </c>
    </row>
    <row r="884" spans="1:6" ht="13.5" customHeight="1" x14ac:dyDescent="0.25">
      <c r="A884" s="29"/>
      <c r="B884" s="30">
        <v>5511</v>
      </c>
      <c r="C884" s="31" t="s">
        <v>205</v>
      </c>
      <c r="D884" s="194">
        <f t="shared" ref="D884:F884" si="331">SUM(D885:D886)</f>
        <v>250</v>
      </c>
      <c r="E884" s="14">
        <f t="shared" si="331"/>
        <v>0</v>
      </c>
      <c r="F884" s="14">
        <f t="shared" si="331"/>
        <v>250</v>
      </c>
    </row>
    <row r="885" spans="1:6" ht="13.5" hidden="1" customHeight="1" x14ac:dyDescent="0.25">
      <c r="A885" s="130"/>
      <c r="B885" s="131"/>
      <c r="C885" s="132" t="s">
        <v>110</v>
      </c>
      <c r="D885" s="199"/>
      <c r="E885" s="133"/>
      <c r="F885" s="133">
        <f t="shared" ref="F885:F890" si="332">+D885+E885</f>
        <v>0</v>
      </c>
    </row>
    <row r="886" spans="1:6" ht="13.5" customHeight="1" x14ac:dyDescent="0.25">
      <c r="A886" s="130"/>
      <c r="B886" s="131"/>
      <c r="C886" s="132" t="s">
        <v>639</v>
      </c>
      <c r="D886" s="199">
        <v>250</v>
      </c>
      <c r="E886" s="133"/>
      <c r="F886" s="133">
        <f t="shared" si="332"/>
        <v>250</v>
      </c>
    </row>
    <row r="887" spans="1:6" ht="13.5" customHeight="1" x14ac:dyDescent="0.25">
      <c r="A887" s="29"/>
      <c r="B887" s="30">
        <v>5514</v>
      </c>
      <c r="C887" s="31" t="s">
        <v>280</v>
      </c>
      <c r="D887" s="196">
        <v>250</v>
      </c>
      <c r="E887" s="14"/>
      <c r="F887" s="133">
        <f t="shared" si="332"/>
        <v>250</v>
      </c>
    </row>
    <row r="888" spans="1:6" ht="13.5" customHeight="1" x14ac:dyDescent="0.25">
      <c r="A888" s="29"/>
      <c r="B888" s="30">
        <v>5515</v>
      </c>
      <c r="C888" s="31" t="s">
        <v>281</v>
      </c>
      <c r="D888" s="196">
        <v>50</v>
      </c>
      <c r="E888" s="14"/>
      <c r="F888" s="133">
        <f t="shared" si="332"/>
        <v>50</v>
      </c>
    </row>
    <row r="889" spans="1:6" ht="13.5" customHeight="1" x14ac:dyDescent="0.25">
      <c r="A889" s="29"/>
      <c r="B889" s="30">
        <v>5523</v>
      </c>
      <c r="C889" s="31" t="s">
        <v>263</v>
      </c>
      <c r="D889" s="196">
        <v>300</v>
      </c>
      <c r="E889" s="14"/>
      <c r="F889" s="133">
        <f t="shared" si="332"/>
        <v>300</v>
      </c>
    </row>
    <row r="890" spans="1:6" ht="13.5" customHeight="1" x14ac:dyDescent="0.25">
      <c r="A890" s="29"/>
      <c r="B890" s="30">
        <v>5525</v>
      </c>
      <c r="C890" s="31" t="s">
        <v>282</v>
      </c>
      <c r="D890" s="196">
        <v>500</v>
      </c>
      <c r="E890" s="14"/>
      <c r="F890" s="133">
        <f t="shared" si="332"/>
        <v>500</v>
      </c>
    </row>
    <row r="891" spans="1:6" ht="13.5" customHeight="1" x14ac:dyDescent="0.25">
      <c r="A891" s="42" t="s">
        <v>288</v>
      </c>
      <c r="B891" s="43"/>
      <c r="C891" s="44" t="s">
        <v>289</v>
      </c>
      <c r="D891" s="46">
        <f t="shared" ref="D891:F891" si="333">+D892+D893</f>
        <v>104200</v>
      </c>
      <c r="E891" s="46">
        <f t="shared" si="333"/>
        <v>0</v>
      </c>
      <c r="F891" s="46">
        <f t="shared" si="333"/>
        <v>104200</v>
      </c>
    </row>
    <row r="892" spans="1:6" ht="13.5" customHeight="1" x14ac:dyDescent="0.25">
      <c r="A892" s="29"/>
      <c r="B892" s="35" t="s">
        <v>88</v>
      </c>
      <c r="C892" s="36" t="s">
        <v>89</v>
      </c>
      <c r="D892" s="129">
        <v>54200</v>
      </c>
      <c r="E892" s="129"/>
      <c r="F892" s="129">
        <f t="shared" ref="F892" si="334">+E892+D892</f>
        <v>54200</v>
      </c>
    </row>
    <row r="893" spans="1:6" ht="13.5" customHeight="1" x14ac:dyDescent="0.25">
      <c r="A893" s="29"/>
      <c r="B893" s="35">
        <v>55</v>
      </c>
      <c r="C893" s="36" t="s">
        <v>91</v>
      </c>
      <c r="D893" s="123">
        <f>+D894+D895+D896+D907+D908+D909+D911+D912+D914+D910+D906+D913</f>
        <v>50000</v>
      </c>
      <c r="E893" s="123">
        <f t="shared" ref="E893:F893" si="335">+E894+E895+E896+E907+E908+E909+E911+E912+E914+E910+E906+E913</f>
        <v>0</v>
      </c>
      <c r="F893" s="123">
        <f t="shared" si="335"/>
        <v>50000</v>
      </c>
    </row>
    <row r="894" spans="1:6" ht="13.5" customHeight="1" x14ac:dyDescent="0.25">
      <c r="A894" s="29"/>
      <c r="B894" s="30">
        <v>5500</v>
      </c>
      <c r="C894" s="31" t="s">
        <v>166</v>
      </c>
      <c r="D894" s="194">
        <v>1300</v>
      </c>
      <c r="E894" s="14"/>
      <c r="F894" s="14">
        <f t="shared" ref="F894:F895" si="336">+E894+D894</f>
        <v>1300</v>
      </c>
    </row>
    <row r="895" spans="1:6" ht="13.5" customHeight="1" x14ac:dyDescent="0.25">
      <c r="A895" s="29"/>
      <c r="B895" s="30">
        <v>5504</v>
      </c>
      <c r="C895" s="31" t="s">
        <v>105</v>
      </c>
      <c r="D895" s="194">
        <v>400</v>
      </c>
      <c r="E895" s="14"/>
      <c r="F895" s="14">
        <f t="shared" si="336"/>
        <v>400</v>
      </c>
    </row>
    <row r="896" spans="1:6" ht="13.5" customHeight="1" x14ac:dyDescent="0.25">
      <c r="A896" s="29"/>
      <c r="B896" s="30">
        <v>5511</v>
      </c>
      <c r="C896" s="31" t="s">
        <v>205</v>
      </c>
      <c r="D896" s="14">
        <f t="shared" ref="D896" si="337">SUM(D897:D905)</f>
        <v>21900</v>
      </c>
      <c r="E896" s="14">
        <f>SUM(E897:E905)</f>
        <v>0</v>
      </c>
      <c r="F896" s="14">
        <f>SUM(F897:F905)</f>
        <v>21900</v>
      </c>
    </row>
    <row r="897" spans="1:6" s="8" customFormat="1" ht="13.5" customHeight="1" x14ac:dyDescent="0.2">
      <c r="A897" s="154"/>
      <c r="B897" s="155"/>
      <c r="C897" s="156" t="s">
        <v>108</v>
      </c>
      <c r="D897" s="197">
        <v>11000</v>
      </c>
      <c r="E897" s="158"/>
      <c r="F897" s="158">
        <f t="shared" ref="F897:F914" si="338">+E897+D897</f>
        <v>11000</v>
      </c>
    </row>
    <row r="898" spans="1:6" s="8" customFormat="1" ht="13.5" customHeight="1" x14ac:dyDescent="0.2">
      <c r="A898" s="154"/>
      <c r="B898" s="155"/>
      <c r="C898" s="156" t="s">
        <v>109</v>
      </c>
      <c r="D898" s="197">
        <v>160</v>
      </c>
      <c r="E898" s="158"/>
      <c r="F898" s="158">
        <f t="shared" si="338"/>
        <v>160</v>
      </c>
    </row>
    <row r="899" spans="1:6" s="8" customFormat="1" ht="13.5" customHeight="1" x14ac:dyDescent="0.2">
      <c r="A899" s="154"/>
      <c r="B899" s="155"/>
      <c r="C899" s="156" t="s">
        <v>110</v>
      </c>
      <c r="D899" s="197">
        <v>1200</v>
      </c>
      <c r="E899" s="158"/>
      <c r="F899" s="158">
        <f t="shared" si="338"/>
        <v>1200</v>
      </c>
    </row>
    <row r="900" spans="1:6" s="8" customFormat="1" ht="13.5" customHeight="1" x14ac:dyDescent="0.2">
      <c r="A900" s="154"/>
      <c r="B900" s="155"/>
      <c r="C900" s="156" t="s">
        <v>111</v>
      </c>
      <c r="D900" s="197">
        <v>4000</v>
      </c>
      <c r="E900" s="158"/>
      <c r="F900" s="158">
        <f t="shared" si="338"/>
        <v>4000</v>
      </c>
    </row>
    <row r="901" spans="1:6" s="8" customFormat="1" ht="13.5" customHeight="1" x14ac:dyDescent="0.2">
      <c r="A901" s="154"/>
      <c r="B901" s="155"/>
      <c r="C901" s="156" t="s">
        <v>112</v>
      </c>
      <c r="D901" s="197">
        <v>600</v>
      </c>
      <c r="E901" s="158"/>
      <c r="F901" s="158">
        <f t="shared" si="338"/>
        <v>600</v>
      </c>
    </row>
    <row r="902" spans="1:6" s="8" customFormat="1" ht="13.5" customHeight="1" x14ac:dyDescent="0.2">
      <c r="A902" s="154"/>
      <c r="B902" s="155"/>
      <c r="C902" s="156" t="s">
        <v>265</v>
      </c>
      <c r="D902" s="197">
        <v>2500</v>
      </c>
      <c r="E902" s="158"/>
      <c r="F902" s="158">
        <f t="shared" si="338"/>
        <v>2500</v>
      </c>
    </row>
    <row r="903" spans="1:6" s="8" customFormat="1" ht="13.5" customHeight="1" x14ac:dyDescent="0.2">
      <c r="A903" s="154"/>
      <c r="B903" s="155"/>
      <c r="C903" s="156" t="s">
        <v>114</v>
      </c>
      <c r="D903" s="197">
        <v>450</v>
      </c>
      <c r="E903" s="158"/>
      <c r="F903" s="158">
        <f t="shared" si="338"/>
        <v>450</v>
      </c>
    </row>
    <row r="904" spans="1:6" s="8" customFormat="1" ht="13.5" hidden="1" customHeight="1" x14ac:dyDescent="0.2">
      <c r="A904" s="154"/>
      <c r="B904" s="155"/>
      <c r="C904" s="156" t="s">
        <v>290</v>
      </c>
      <c r="D904" s="197"/>
      <c r="E904" s="158"/>
      <c r="F904" s="158">
        <f t="shared" si="338"/>
        <v>0</v>
      </c>
    </row>
    <row r="905" spans="1:6" s="8" customFormat="1" ht="13.5" customHeight="1" x14ac:dyDescent="0.2">
      <c r="A905" s="154"/>
      <c r="B905" s="155"/>
      <c r="C905" s="156" t="s">
        <v>858</v>
      </c>
      <c r="D905" s="197">
        <v>1990</v>
      </c>
      <c r="E905" s="158"/>
      <c r="F905" s="158">
        <f t="shared" si="338"/>
        <v>1990</v>
      </c>
    </row>
    <row r="906" spans="1:6" s="128" customFormat="1" ht="13.5" customHeight="1" x14ac:dyDescent="0.25">
      <c r="A906" s="130"/>
      <c r="B906" s="30">
        <v>5512</v>
      </c>
      <c r="C906" s="31" t="s">
        <v>174</v>
      </c>
      <c r="D906" s="196"/>
      <c r="E906" s="14"/>
      <c r="F906" s="14">
        <f t="shared" si="338"/>
        <v>0</v>
      </c>
    </row>
    <row r="907" spans="1:6" ht="13.5" customHeight="1" x14ac:dyDescent="0.25">
      <c r="A907" s="29"/>
      <c r="B907" s="30">
        <v>5513</v>
      </c>
      <c r="C907" s="31" t="s">
        <v>291</v>
      </c>
      <c r="D907" s="196">
        <v>600</v>
      </c>
      <c r="E907" s="14"/>
      <c r="F907" s="14">
        <f t="shared" si="338"/>
        <v>600</v>
      </c>
    </row>
    <row r="908" spans="1:6" ht="13.5" customHeight="1" x14ac:dyDescent="0.25">
      <c r="A908" s="29"/>
      <c r="B908" s="30">
        <v>5514</v>
      </c>
      <c r="C908" s="31" t="s">
        <v>280</v>
      </c>
      <c r="D908" s="196">
        <v>500</v>
      </c>
      <c r="E908" s="14"/>
      <c r="F908" s="14">
        <f t="shared" si="338"/>
        <v>500</v>
      </c>
    </row>
    <row r="909" spans="1:6" ht="13.5" customHeight="1" x14ac:dyDescent="0.25">
      <c r="A909" s="29"/>
      <c r="B909" s="30">
        <v>5515</v>
      </c>
      <c r="C909" s="31" t="s">
        <v>281</v>
      </c>
      <c r="D909" s="196">
        <v>5000</v>
      </c>
      <c r="E909" s="14"/>
      <c r="F909" s="14">
        <f t="shared" si="338"/>
        <v>5000</v>
      </c>
    </row>
    <row r="910" spans="1:6" ht="13.5" customHeight="1" x14ac:dyDescent="0.25">
      <c r="A910" s="29"/>
      <c r="B910" s="30" t="s">
        <v>121</v>
      </c>
      <c r="C910" s="31" t="s">
        <v>122</v>
      </c>
      <c r="D910" s="196">
        <v>2000</v>
      </c>
      <c r="E910" s="14"/>
      <c r="F910" s="14">
        <f t="shared" si="338"/>
        <v>2000</v>
      </c>
    </row>
    <row r="911" spans="1:6" ht="13.5" customHeight="1" x14ac:dyDescent="0.25">
      <c r="A911" s="29"/>
      <c r="B911" s="30">
        <v>5522</v>
      </c>
      <c r="C911" s="31" t="s">
        <v>124</v>
      </c>
      <c r="D911" s="196">
        <v>100</v>
      </c>
      <c r="E911" s="14"/>
      <c r="F911" s="14">
        <f t="shared" si="338"/>
        <v>100</v>
      </c>
    </row>
    <row r="912" spans="1:6" ht="13.5" customHeight="1" x14ac:dyDescent="0.25">
      <c r="A912" s="29"/>
      <c r="B912" s="30">
        <v>5525</v>
      </c>
      <c r="C912" s="31" t="s">
        <v>282</v>
      </c>
      <c r="D912" s="196">
        <v>16000</v>
      </c>
      <c r="E912" s="14"/>
      <c r="F912" s="14">
        <f t="shared" si="338"/>
        <v>16000</v>
      </c>
    </row>
    <row r="913" spans="1:6" ht="13.5" customHeight="1" x14ac:dyDescent="0.25">
      <c r="A913" s="29"/>
      <c r="B913" s="30">
        <v>5532</v>
      </c>
      <c r="C913" s="31" t="s">
        <v>189</v>
      </c>
      <c r="D913" s="196">
        <v>1700</v>
      </c>
      <c r="E913" s="14"/>
      <c r="F913" s="14">
        <f t="shared" si="338"/>
        <v>1700</v>
      </c>
    </row>
    <row r="914" spans="1:6" ht="13.5" customHeight="1" x14ac:dyDescent="0.25">
      <c r="A914" s="29"/>
      <c r="B914" s="30">
        <v>5540</v>
      </c>
      <c r="C914" s="31" t="s">
        <v>239</v>
      </c>
      <c r="D914" s="196">
        <v>500</v>
      </c>
      <c r="E914" s="14"/>
      <c r="F914" s="14">
        <f t="shared" si="338"/>
        <v>500</v>
      </c>
    </row>
    <row r="915" spans="1:6" ht="13.5" customHeight="1" x14ac:dyDescent="0.25">
      <c r="A915" s="42" t="s">
        <v>292</v>
      </c>
      <c r="B915" s="43"/>
      <c r="C915" s="44" t="s">
        <v>293</v>
      </c>
      <c r="D915" s="46">
        <f t="shared" ref="D915:F915" si="339">+D916+D917</f>
        <v>92200</v>
      </c>
      <c r="E915" s="46">
        <f t="shared" si="339"/>
        <v>0</v>
      </c>
      <c r="F915" s="46">
        <f t="shared" si="339"/>
        <v>92200</v>
      </c>
    </row>
    <row r="916" spans="1:6" ht="13.5" customHeight="1" x14ac:dyDescent="0.25">
      <c r="A916" s="29"/>
      <c r="B916" s="35" t="s">
        <v>88</v>
      </c>
      <c r="C916" s="36" t="s">
        <v>89</v>
      </c>
      <c r="D916" s="129">
        <v>47400</v>
      </c>
      <c r="E916" s="129"/>
      <c r="F916" s="129">
        <f t="shared" ref="F916" si="340">+E916+D916</f>
        <v>47400</v>
      </c>
    </row>
    <row r="917" spans="1:6" ht="13.5" customHeight="1" x14ac:dyDescent="0.25">
      <c r="A917" s="29"/>
      <c r="B917" s="35" t="s">
        <v>90</v>
      </c>
      <c r="C917" s="36" t="s">
        <v>91</v>
      </c>
      <c r="D917" s="123">
        <f>+D918+D919+D920+D931+D932+D933+D934+D935+D936+D930</f>
        <v>44800</v>
      </c>
      <c r="E917" s="123">
        <f t="shared" ref="E917:F917" si="341">+E918+E919+E920+E931+E932+E933+E934+E935+E936+E930</f>
        <v>0</v>
      </c>
      <c r="F917" s="123">
        <f t="shared" si="341"/>
        <v>44800</v>
      </c>
    </row>
    <row r="918" spans="1:6" ht="13.5" customHeight="1" x14ac:dyDescent="0.25">
      <c r="A918" s="29"/>
      <c r="B918" s="30">
        <v>5500</v>
      </c>
      <c r="C918" s="31" t="s">
        <v>166</v>
      </c>
      <c r="D918" s="196">
        <v>1800</v>
      </c>
      <c r="E918" s="14"/>
      <c r="F918" s="14">
        <f>+D918+E918</f>
        <v>1800</v>
      </c>
    </row>
    <row r="919" spans="1:6" ht="13.5" customHeight="1" x14ac:dyDescent="0.25">
      <c r="A919" s="29"/>
      <c r="B919" s="30">
        <v>5504</v>
      </c>
      <c r="C919" s="31" t="s">
        <v>105</v>
      </c>
      <c r="D919" s="196">
        <v>350</v>
      </c>
      <c r="E919" s="14"/>
      <c r="F919" s="14">
        <f>+D919+E919</f>
        <v>350</v>
      </c>
    </row>
    <row r="920" spans="1:6" ht="13.5" customHeight="1" x14ac:dyDescent="0.25">
      <c r="A920" s="29"/>
      <c r="B920" s="30">
        <v>5511</v>
      </c>
      <c r="C920" s="31" t="s">
        <v>205</v>
      </c>
      <c r="D920" s="14">
        <f t="shared" ref="D920:F920" si="342">SUM(D921:D929)</f>
        <v>13000</v>
      </c>
      <c r="E920" s="14">
        <f t="shared" si="342"/>
        <v>0</v>
      </c>
      <c r="F920" s="14">
        <f t="shared" si="342"/>
        <v>13000</v>
      </c>
    </row>
    <row r="921" spans="1:6" s="8" customFormat="1" ht="14.15" customHeight="1" x14ac:dyDescent="0.2">
      <c r="A921" s="161"/>
      <c r="B921" s="162"/>
      <c r="C921" s="156" t="s">
        <v>107</v>
      </c>
      <c r="D921" s="197"/>
      <c r="E921" s="158"/>
      <c r="F921" s="158">
        <f>+D921+E921</f>
        <v>0</v>
      </c>
    </row>
    <row r="922" spans="1:6" s="8" customFormat="1" ht="13.5" customHeight="1" x14ac:dyDescent="0.2">
      <c r="A922" s="161"/>
      <c r="B922" s="162"/>
      <c r="C922" s="156" t="s">
        <v>108</v>
      </c>
      <c r="D922" s="197">
        <v>6500</v>
      </c>
      <c r="E922" s="158"/>
      <c r="F922" s="158">
        <f t="shared" ref="F922:F929" si="343">+D922+E922</f>
        <v>6500</v>
      </c>
    </row>
    <row r="923" spans="1:6" s="8" customFormat="1" ht="13.5" customHeight="1" x14ac:dyDescent="0.2">
      <c r="A923" s="161"/>
      <c r="B923" s="162"/>
      <c r="C923" s="156" t="s">
        <v>109</v>
      </c>
      <c r="D923" s="197">
        <v>150</v>
      </c>
      <c r="E923" s="158"/>
      <c r="F923" s="158">
        <f t="shared" si="343"/>
        <v>150</v>
      </c>
    </row>
    <row r="924" spans="1:6" s="8" customFormat="1" ht="13.5" customHeight="1" x14ac:dyDescent="0.2">
      <c r="A924" s="161"/>
      <c r="B924" s="162"/>
      <c r="C924" s="156" t="s">
        <v>110</v>
      </c>
      <c r="D924" s="197">
        <v>500</v>
      </c>
      <c r="E924" s="158"/>
      <c r="F924" s="158">
        <f t="shared" si="343"/>
        <v>500</v>
      </c>
    </row>
    <row r="925" spans="1:6" s="8" customFormat="1" ht="13.5" customHeight="1" x14ac:dyDescent="0.2">
      <c r="A925" s="161"/>
      <c r="B925" s="162"/>
      <c r="C925" s="156" t="s">
        <v>111</v>
      </c>
      <c r="D925" s="197">
        <v>600</v>
      </c>
      <c r="E925" s="158"/>
      <c r="F925" s="158">
        <f t="shared" si="343"/>
        <v>600</v>
      </c>
    </row>
    <row r="926" spans="1:6" s="8" customFormat="1" ht="13.5" customHeight="1" x14ac:dyDescent="0.2">
      <c r="A926" s="161"/>
      <c r="B926" s="162"/>
      <c r="C926" s="156" t="s">
        <v>112</v>
      </c>
      <c r="D926" s="197">
        <v>830</v>
      </c>
      <c r="E926" s="158"/>
      <c r="F926" s="158">
        <f t="shared" si="343"/>
        <v>830</v>
      </c>
    </row>
    <row r="927" spans="1:6" s="8" customFormat="1" ht="13.5" customHeight="1" x14ac:dyDescent="0.2">
      <c r="A927" s="161"/>
      <c r="B927" s="162"/>
      <c r="C927" s="156" t="s">
        <v>265</v>
      </c>
      <c r="D927" s="197">
        <v>100</v>
      </c>
      <c r="E927" s="210"/>
      <c r="F927" s="158">
        <f t="shared" si="343"/>
        <v>100</v>
      </c>
    </row>
    <row r="928" spans="1:6" s="8" customFormat="1" ht="13.5" customHeight="1" x14ac:dyDescent="0.2">
      <c r="A928" s="161"/>
      <c r="B928" s="162"/>
      <c r="C928" s="156" t="s">
        <v>273</v>
      </c>
      <c r="D928" s="197">
        <v>4320</v>
      </c>
      <c r="E928" s="158"/>
      <c r="F928" s="158">
        <f t="shared" si="343"/>
        <v>4320</v>
      </c>
    </row>
    <row r="929" spans="1:6" s="8" customFormat="1" ht="13.5" customHeight="1" x14ac:dyDescent="0.2">
      <c r="A929" s="161"/>
      <c r="B929" s="162"/>
      <c r="C929" s="156" t="s">
        <v>290</v>
      </c>
      <c r="D929" s="197">
        <v>0</v>
      </c>
      <c r="E929" s="158"/>
      <c r="F929" s="158">
        <f t="shared" si="343"/>
        <v>0</v>
      </c>
    </row>
    <row r="930" spans="1:6" s="128" customFormat="1" ht="13.5" customHeight="1" x14ac:dyDescent="0.25">
      <c r="A930" s="139"/>
      <c r="B930" s="30">
        <v>5512</v>
      </c>
      <c r="C930" s="31" t="s">
        <v>174</v>
      </c>
      <c r="D930" s="196">
        <f>200+4800</f>
        <v>5000</v>
      </c>
      <c r="E930" s="14"/>
      <c r="F930" s="14">
        <f t="shared" ref="F930:F936" si="344">+E930+D930</f>
        <v>5000</v>
      </c>
    </row>
    <row r="931" spans="1:6" ht="13.5" customHeight="1" x14ac:dyDescent="0.25">
      <c r="A931" s="29"/>
      <c r="B931" s="30">
        <v>5513</v>
      </c>
      <c r="C931" s="31" t="s">
        <v>226</v>
      </c>
      <c r="D931" s="196">
        <v>200</v>
      </c>
      <c r="E931" s="14"/>
      <c r="F931" s="14">
        <f t="shared" si="344"/>
        <v>200</v>
      </c>
    </row>
    <row r="932" spans="1:6" ht="13.5" customHeight="1" x14ac:dyDescent="0.25">
      <c r="A932" s="29"/>
      <c r="B932" s="30">
        <v>5514</v>
      </c>
      <c r="C932" s="31" t="s">
        <v>280</v>
      </c>
      <c r="D932" s="196">
        <v>700</v>
      </c>
      <c r="E932" s="14"/>
      <c r="F932" s="14">
        <f t="shared" si="344"/>
        <v>700</v>
      </c>
    </row>
    <row r="933" spans="1:6" ht="13.5" customHeight="1" x14ac:dyDescent="0.25">
      <c r="A933" s="29"/>
      <c r="B933" s="30">
        <v>5515</v>
      </c>
      <c r="C933" s="31" t="s">
        <v>281</v>
      </c>
      <c r="D933" s="196">
        <v>5000</v>
      </c>
      <c r="E933" s="14"/>
      <c r="F933" s="14">
        <f t="shared" si="344"/>
        <v>5000</v>
      </c>
    </row>
    <row r="934" spans="1:6" ht="13.5" customHeight="1" x14ac:dyDescent="0.25">
      <c r="A934" s="29"/>
      <c r="B934" s="30">
        <v>5522</v>
      </c>
      <c r="C934" s="31" t="s">
        <v>285</v>
      </c>
      <c r="D934" s="196">
        <v>250</v>
      </c>
      <c r="E934" s="14"/>
      <c r="F934" s="14">
        <f t="shared" si="344"/>
        <v>250</v>
      </c>
    </row>
    <row r="935" spans="1:6" ht="13.5" customHeight="1" x14ac:dyDescent="0.25">
      <c r="A935" s="29"/>
      <c r="B935" s="30">
        <v>5525</v>
      </c>
      <c r="C935" s="31" t="s">
        <v>282</v>
      </c>
      <c r="D935" s="196">
        <v>16000</v>
      </c>
      <c r="E935" s="14"/>
      <c r="F935" s="14">
        <f t="shared" si="344"/>
        <v>16000</v>
      </c>
    </row>
    <row r="936" spans="1:6" ht="13.5" customHeight="1" x14ac:dyDescent="0.25">
      <c r="A936" s="29"/>
      <c r="B936" s="30">
        <v>5540</v>
      </c>
      <c r="C936" s="31" t="s">
        <v>178</v>
      </c>
      <c r="D936" s="196">
        <v>2500</v>
      </c>
      <c r="E936" s="14"/>
      <c r="F936" s="14">
        <f t="shared" si="344"/>
        <v>2500</v>
      </c>
    </row>
    <row r="937" spans="1:6" ht="13.5" customHeight="1" x14ac:dyDescent="0.25">
      <c r="A937" s="42" t="s">
        <v>294</v>
      </c>
      <c r="B937" s="43"/>
      <c r="C937" s="44" t="s">
        <v>295</v>
      </c>
      <c r="D937" s="46">
        <f t="shared" ref="D937:F937" si="345">+D938+D939</f>
        <v>197000</v>
      </c>
      <c r="E937" s="46">
        <f t="shared" si="345"/>
        <v>0</v>
      </c>
      <c r="F937" s="46">
        <f t="shared" si="345"/>
        <v>197000</v>
      </c>
    </row>
    <row r="938" spans="1:6" ht="13.5" customHeight="1" x14ac:dyDescent="0.25">
      <c r="A938" s="29"/>
      <c r="B938" s="35" t="s">
        <v>88</v>
      </c>
      <c r="C938" s="36" t="s">
        <v>89</v>
      </c>
      <c r="D938" s="129">
        <v>68300</v>
      </c>
      <c r="E938" s="129"/>
      <c r="F938" s="129">
        <f t="shared" ref="F938" si="346">+E938+D938</f>
        <v>68300</v>
      </c>
    </row>
    <row r="939" spans="1:6" ht="13.5" customHeight="1" x14ac:dyDescent="0.25">
      <c r="A939" s="29"/>
      <c r="B939" s="35" t="s">
        <v>90</v>
      </c>
      <c r="C939" s="36" t="s">
        <v>91</v>
      </c>
      <c r="D939" s="123">
        <f>+D940+D941+D942+D954+D955+D956+D958+D959+D961+D953+D960+D957</f>
        <v>128700</v>
      </c>
      <c r="E939" s="123">
        <f t="shared" ref="E939:F939" si="347">+E940+E941+E942+E954+E955+E956+E958+E959+E961+E953+E960+E957</f>
        <v>0</v>
      </c>
      <c r="F939" s="123">
        <f t="shared" si="347"/>
        <v>128700</v>
      </c>
    </row>
    <row r="940" spans="1:6" ht="13.5" customHeight="1" x14ac:dyDescent="0.25">
      <c r="A940" s="29"/>
      <c r="B940" s="30">
        <v>5500</v>
      </c>
      <c r="C940" s="31" t="s">
        <v>220</v>
      </c>
      <c r="D940" s="196">
        <v>2000</v>
      </c>
      <c r="E940" s="14"/>
      <c r="F940" s="14">
        <f t="shared" ref="F940:F941" si="348">+E940+D940</f>
        <v>2000</v>
      </c>
    </row>
    <row r="941" spans="1:6" ht="13.5" customHeight="1" x14ac:dyDescent="0.25">
      <c r="A941" s="29"/>
      <c r="B941" s="30">
        <v>5504</v>
      </c>
      <c r="C941" s="31" t="s">
        <v>105</v>
      </c>
      <c r="D941" s="196">
        <v>800</v>
      </c>
      <c r="E941" s="14"/>
      <c r="F941" s="14">
        <f t="shared" si="348"/>
        <v>800</v>
      </c>
    </row>
    <row r="942" spans="1:6" ht="13.5" customHeight="1" x14ac:dyDescent="0.25">
      <c r="A942" s="29"/>
      <c r="B942" s="30">
        <v>5511</v>
      </c>
      <c r="C942" s="31" t="s">
        <v>205</v>
      </c>
      <c r="D942" s="14">
        <f t="shared" ref="D942" si="349">SUM(D943:D952)</f>
        <v>81900</v>
      </c>
      <c r="E942" s="14">
        <f>SUM(E943:E952)</f>
        <v>0</v>
      </c>
      <c r="F942" s="14">
        <f>SUM(F943:F952)</f>
        <v>81900</v>
      </c>
    </row>
    <row r="943" spans="1:6" s="134" customFormat="1" ht="13.5" customHeight="1" x14ac:dyDescent="0.25">
      <c r="A943" s="139"/>
      <c r="B943" s="140"/>
      <c r="C943" s="132" t="s">
        <v>107</v>
      </c>
      <c r="D943" s="199">
        <v>30000</v>
      </c>
      <c r="E943" s="133"/>
      <c r="F943" s="133">
        <f t="shared" ref="F943:F961" si="350">+E943+D943</f>
        <v>30000</v>
      </c>
    </row>
    <row r="944" spans="1:6" s="134" customFormat="1" ht="13.5" customHeight="1" x14ac:dyDescent="0.25">
      <c r="A944" s="139"/>
      <c r="B944" s="140"/>
      <c r="C944" s="132" t="s">
        <v>108</v>
      </c>
      <c r="D944" s="199">
        <v>20000</v>
      </c>
      <c r="E944" s="133"/>
      <c r="F944" s="133">
        <f t="shared" si="350"/>
        <v>20000</v>
      </c>
    </row>
    <row r="945" spans="1:6" s="134" customFormat="1" ht="13.5" customHeight="1" x14ac:dyDescent="0.25">
      <c r="A945" s="139"/>
      <c r="B945" s="140"/>
      <c r="C945" s="132" t="s">
        <v>109</v>
      </c>
      <c r="D945" s="199">
        <v>2500</v>
      </c>
      <c r="E945" s="133"/>
      <c r="F945" s="133">
        <f t="shared" si="350"/>
        <v>2500</v>
      </c>
    </row>
    <row r="946" spans="1:6" s="134" customFormat="1" ht="13.5" customHeight="1" x14ac:dyDescent="0.25">
      <c r="A946" s="139"/>
      <c r="B946" s="140"/>
      <c r="C946" s="132" t="s">
        <v>110</v>
      </c>
      <c r="D946" s="199">
        <v>3070</v>
      </c>
      <c r="E946" s="133"/>
      <c r="F946" s="133">
        <f t="shared" si="350"/>
        <v>3070</v>
      </c>
    </row>
    <row r="947" spans="1:6" s="134" customFormat="1" ht="13.5" customHeight="1" x14ac:dyDescent="0.25">
      <c r="A947" s="139"/>
      <c r="B947" s="140"/>
      <c r="C947" s="132" t="s">
        <v>111</v>
      </c>
      <c r="D947" s="199">
        <v>5000</v>
      </c>
      <c r="E947" s="133"/>
      <c r="F947" s="133">
        <f t="shared" si="350"/>
        <v>5000</v>
      </c>
    </row>
    <row r="948" spans="1:6" s="134" customFormat="1" ht="13.5" customHeight="1" x14ac:dyDescent="0.25">
      <c r="A948" s="139"/>
      <c r="B948" s="140"/>
      <c r="C948" s="132" t="s">
        <v>112</v>
      </c>
      <c r="D948" s="199">
        <v>2100</v>
      </c>
      <c r="E948" s="133"/>
      <c r="F948" s="133">
        <f t="shared" si="350"/>
        <v>2100</v>
      </c>
    </row>
    <row r="949" spans="1:6" s="134" customFormat="1" ht="13.5" customHeight="1" x14ac:dyDescent="0.25">
      <c r="A949" s="139"/>
      <c r="B949" s="140"/>
      <c r="C949" s="132" t="s">
        <v>265</v>
      </c>
      <c r="D949" s="199">
        <f>8000+4500</f>
        <v>12500</v>
      </c>
      <c r="E949" s="203"/>
      <c r="F949" s="133">
        <f t="shared" si="350"/>
        <v>12500</v>
      </c>
    </row>
    <row r="950" spans="1:6" s="134" customFormat="1" ht="13.5" customHeight="1" x14ac:dyDescent="0.25">
      <c r="A950" s="139"/>
      <c r="B950" s="140"/>
      <c r="C950" s="132" t="s">
        <v>114</v>
      </c>
      <c r="D950" s="199">
        <v>700</v>
      </c>
      <c r="E950" s="203"/>
      <c r="F950" s="133">
        <f t="shared" si="350"/>
        <v>700</v>
      </c>
    </row>
    <row r="951" spans="1:6" s="134" customFormat="1" ht="13.5" customHeight="1" x14ac:dyDescent="0.25">
      <c r="A951" s="139"/>
      <c r="B951" s="140"/>
      <c r="C951" s="132" t="s">
        <v>115</v>
      </c>
      <c r="D951" s="199">
        <v>700</v>
      </c>
      <c r="E951" s="203"/>
      <c r="F951" s="133">
        <f t="shared" si="350"/>
        <v>700</v>
      </c>
    </row>
    <row r="952" spans="1:6" s="134" customFormat="1" ht="13.5" customHeight="1" x14ac:dyDescent="0.25">
      <c r="A952" s="139"/>
      <c r="B952" s="140"/>
      <c r="C952" s="132" t="s">
        <v>858</v>
      </c>
      <c r="D952" s="199">
        <v>5330</v>
      </c>
      <c r="E952" s="203"/>
      <c r="F952" s="133">
        <f t="shared" si="350"/>
        <v>5330</v>
      </c>
    </row>
    <row r="953" spans="1:6" s="134" customFormat="1" ht="13.5" customHeight="1" x14ac:dyDescent="0.25">
      <c r="A953" s="139"/>
      <c r="B953" s="30">
        <v>5512</v>
      </c>
      <c r="C953" s="31" t="s">
        <v>174</v>
      </c>
      <c r="D953" s="196">
        <v>200</v>
      </c>
      <c r="E953" s="14"/>
      <c r="F953" s="14">
        <f t="shared" si="350"/>
        <v>200</v>
      </c>
    </row>
    <row r="954" spans="1:6" ht="13.5" customHeight="1" x14ac:dyDescent="0.25">
      <c r="A954" s="29"/>
      <c r="B954" s="30">
        <v>5513</v>
      </c>
      <c r="C954" s="31" t="s">
        <v>226</v>
      </c>
      <c r="D954" s="196">
        <v>600</v>
      </c>
      <c r="E954" s="14"/>
      <c r="F954" s="14">
        <f t="shared" si="350"/>
        <v>600</v>
      </c>
    </row>
    <row r="955" spans="1:6" ht="13.5" customHeight="1" x14ac:dyDescent="0.25">
      <c r="A955" s="29"/>
      <c r="B955" s="30">
        <v>5514</v>
      </c>
      <c r="C955" s="31" t="s">
        <v>280</v>
      </c>
      <c r="D955" s="196">
        <v>1000</v>
      </c>
      <c r="E955" s="14"/>
      <c r="F955" s="14">
        <f t="shared" si="350"/>
        <v>1000</v>
      </c>
    </row>
    <row r="956" spans="1:6" ht="13.5" customHeight="1" x14ac:dyDescent="0.25">
      <c r="A956" s="29"/>
      <c r="B956" s="30">
        <v>5515</v>
      </c>
      <c r="C956" s="31" t="s">
        <v>281</v>
      </c>
      <c r="D956" s="196">
        <v>8000</v>
      </c>
      <c r="E956" s="14"/>
      <c r="F956" s="14">
        <f t="shared" si="350"/>
        <v>8000</v>
      </c>
    </row>
    <row r="957" spans="1:6" ht="13.5" customHeight="1" x14ac:dyDescent="0.25">
      <c r="A957" s="29"/>
      <c r="B957" s="30" t="s">
        <v>121</v>
      </c>
      <c r="C957" s="31" t="s">
        <v>122</v>
      </c>
      <c r="D957" s="196">
        <v>3000</v>
      </c>
      <c r="E957" s="14"/>
      <c r="F957" s="14">
        <f t="shared" si="350"/>
        <v>3000</v>
      </c>
    </row>
    <row r="958" spans="1:6" ht="13.5" customHeight="1" x14ac:dyDescent="0.25">
      <c r="A958" s="29"/>
      <c r="B958" s="30">
        <v>5522</v>
      </c>
      <c r="C958" s="31" t="s">
        <v>296</v>
      </c>
      <c r="D958" s="196">
        <v>200</v>
      </c>
      <c r="E958" s="14"/>
      <c r="F958" s="14">
        <f t="shared" si="350"/>
        <v>200</v>
      </c>
    </row>
    <row r="959" spans="1:6" ht="13.5" customHeight="1" x14ac:dyDescent="0.25">
      <c r="A959" s="29"/>
      <c r="B959" s="30">
        <v>5525</v>
      </c>
      <c r="C959" s="31" t="s">
        <v>282</v>
      </c>
      <c r="D959" s="196">
        <v>30000</v>
      </c>
      <c r="E959" s="14"/>
      <c r="F959" s="14">
        <f t="shared" si="350"/>
        <v>30000</v>
      </c>
    </row>
    <row r="960" spans="1:6" ht="13.5" customHeight="1" x14ac:dyDescent="0.25">
      <c r="A960" s="29"/>
      <c r="B960" s="30">
        <v>5532</v>
      </c>
      <c r="C960" s="31" t="s">
        <v>189</v>
      </c>
      <c r="D960" s="196">
        <v>0</v>
      </c>
      <c r="E960" s="14"/>
      <c r="F960" s="14">
        <f t="shared" si="350"/>
        <v>0</v>
      </c>
    </row>
    <row r="961" spans="1:6" ht="12.5" x14ac:dyDescent="0.25">
      <c r="A961" s="29"/>
      <c r="B961" s="30">
        <v>5540</v>
      </c>
      <c r="C961" s="31" t="s">
        <v>178</v>
      </c>
      <c r="D961" s="196">
        <v>1000</v>
      </c>
      <c r="E961" s="14"/>
      <c r="F961" s="14">
        <f t="shared" si="350"/>
        <v>1000</v>
      </c>
    </row>
    <row r="962" spans="1:6" ht="13.5" customHeight="1" x14ac:dyDescent="0.25">
      <c r="A962" s="42" t="s">
        <v>584</v>
      </c>
      <c r="B962" s="43"/>
      <c r="C962" s="44" t="s">
        <v>297</v>
      </c>
      <c r="D962" s="46">
        <f t="shared" ref="D962:F962" si="351">+D963+D964</f>
        <v>83500</v>
      </c>
      <c r="E962" s="46">
        <f t="shared" si="351"/>
        <v>0</v>
      </c>
      <c r="F962" s="46">
        <f t="shared" si="351"/>
        <v>83500</v>
      </c>
    </row>
    <row r="963" spans="1:6" ht="13.5" customHeight="1" x14ac:dyDescent="0.25">
      <c r="A963" s="29"/>
      <c r="B963" s="35" t="s">
        <v>88</v>
      </c>
      <c r="C963" s="36" t="s">
        <v>89</v>
      </c>
      <c r="D963" s="129">
        <v>30600</v>
      </c>
      <c r="E963" s="129"/>
      <c r="F963" s="129">
        <f t="shared" ref="F963" si="352">+E963+D963</f>
        <v>30600</v>
      </c>
    </row>
    <row r="964" spans="1:6" ht="13.5" customHeight="1" x14ac:dyDescent="0.25">
      <c r="A964" s="29"/>
      <c r="B964" s="35" t="s">
        <v>90</v>
      </c>
      <c r="C964" s="36" t="s">
        <v>91</v>
      </c>
      <c r="D964" s="123">
        <f>+D965+D966+D967+D979+D980+D981+D983+D985+D987+D978+D982+D984+D986</f>
        <v>52900</v>
      </c>
      <c r="E964" s="123">
        <f t="shared" ref="E964:F964" si="353">+E965+E966+E967+E979+E980+E981+E983+E985+E987+E978+E982+E984+E986</f>
        <v>0</v>
      </c>
      <c r="F964" s="123">
        <f t="shared" si="353"/>
        <v>52900</v>
      </c>
    </row>
    <row r="965" spans="1:6" ht="13.5" customHeight="1" x14ac:dyDescent="0.25">
      <c r="A965" s="29"/>
      <c r="B965" s="30">
        <v>5500</v>
      </c>
      <c r="C965" s="31" t="s">
        <v>220</v>
      </c>
      <c r="D965" s="196">
        <v>1100</v>
      </c>
      <c r="E965" s="14"/>
      <c r="F965" s="14">
        <f t="shared" ref="F965:F966" si="354">+E965+D965</f>
        <v>1100</v>
      </c>
    </row>
    <row r="966" spans="1:6" ht="13.5" customHeight="1" x14ac:dyDescent="0.25">
      <c r="A966" s="29"/>
      <c r="B966" s="30">
        <v>5504</v>
      </c>
      <c r="C966" s="31" t="s">
        <v>105</v>
      </c>
      <c r="D966" s="196">
        <v>600</v>
      </c>
      <c r="E966" s="14"/>
      <c r="F966" s="14">
        <f t="shared" si="354"/>
        <v>600</v>
      </c>
    </row>
    <row r="967" spans="1:6" ht="13.5" customHeight="1" x14ac:dyDescent="0.25">
      <c r="A967" s="29"/>
      <c r="B967" s="30">
        <v>5511</v>
      </c>
      <c r="C967" s="31" t="s">
        <v>205</v>
      </c>
      <c r="D967" s="14">
        <f t="shared" ref="D967:F967" si="355">SUM(D968:D977)</f>
        <v>22200</v>
      </c>
      <c r="E967" s="14">
        <f t="shared" si="355"/>
        <v>0</v>
      </c>
      <c r="F967" s="14">
        <f t="shared" si="355"/>
        <v>22200</v>
      </c>
    </row>
    <row r="968" spans="1:6" s="128" customFormat="1" ht="13.5" customHeight="1" x14ac:dyDescent="0.25">
      <c r="A968" s="130"/>
      <c r="B968" s="140" t="s">
        <v>896</v>
      </c>
      <c r="C968" s="132" t="s">
        <v>107</v>
      </c>
      <c r="D968" s="199"/>
      <c r="E968" s="133"/>
      <c r="F968" s="133">
        <f t="shared" ref="F968:F987" si="356">+E968+D968</f>
        <v>0</v>
      </c>
    </row>
    <row r="969" spans="1:6" s="128" customFormat="1" ht="13.5" customHeight="1" x14ac:dyDescent="0.25">
      <c r="A969" s="130"/>
      <c r="B969" s="140" t="s">
        <v>897</v>
      </c>
      <c r="C969" s="132" t="s">
        <v>108</v>
      </c>
      <c r="D969" s="199">
        <v>12000</v>
      </c>
      <c r="E969" s="133"/>
      <c r="F969" s="133">
        <f t="shared" si="356"/>
        <v>12000</v>
      </c>
    </row>
    <row r="970" spans="1:6" s="128" customFormat="1" ht="13.5" customHeight="1" x14ac:dyDescent="0.25">
      <c r="A970" s="130"/>
      <c r="B970" s="140" t="s">
        <v>895</v>
      </c>
      <c r="C970" s="132" t="s">
        <v>109</v>
      </c>
      <c r="D970" s="199">
        <v>150</v>
      </c>
      <c r="E970" s="133"/>
      <c r="F970" s="133">
        <f t="shared" si="356"/>
        <v>150</v>
      </c>
    </row>
    <row r="971" spans="1:6" s="128" customFormat="1" ht="13.5" customHeight="1" x14ac:dyDescent="0.25">
      <c r="A971" s="130"/>
      <c r="B971" s="140" t="s">
        <v>891</v>
      </c>
      <c r="C971" s="132" t="s">
        <v>110</v>
      </c>
      <c r="D971" s="199">
        <v>2000</v>
      </c>
      <c r="E971" s="133"/>
      <c r="F971" s="133">
        <f t="shared" si="356"/>
        <v>2000</v>
      </c>
    </row>
    <row r="972" spans="1:6" s="128" customFormat="1" ht="13.5" customHeight="1" x14ac:dyDescent="0.25">
      <c r="A972" s="130"/>
      <c r="B972" s="140" t="s">
        <v>892</v>
      </c>
      <c r="C972" s="132" t="s">
        <v>111</v>
      </c>
      <c r="D972" s="199">
        <v>2000</v>
      </c>
      <c r="E972" s="133"/>
      <c r="F972" s="133">
        <f t="shared" si="356"/>
        <v>2000</v>
      </c>
    </row>
    <row r="973" spans="1:6" s="128" customFormat="1" ht="13.5" customHeight="1" x14ac:dyDescent="0.25">
      <c r="A973" s="130"/>
      <c r="B973" s="140" t="s">
        <v>894</v>
      </c>
      <c r="C973" s="132" t="s">
        <v>112</v>
      </c>
      <c r="D973" s="199">
        <v>720</v>
      </c>
      <c r="E973" s="133"/>
      <c r="F973" s="133">
        <f t="shared" si="356"/>
        <v>720</v>
      </c>
    </row>
    <row r="974" spans="1:6" s="128" customFormat="1" ht="13.5" customHeight="1" x14ac:dyDescent="0.25">
      <c r="A974" s="130"/>
      <c r="B974" s="140" t="s">
        <v>898</v>
      </c>
      <c r="C974" s="132" t="s">
        <v>265</v>
      </c>
      <c r="D974" s="199">
        <v>3900</v>
      </c>
      <c r="E974" s="133"/>
      <c r="F974" s="133">
        <f t="shared" si="356"/>
        <v>3900</v>
      </c>
    </row>
    <row r="975" spans="1:6" s="128" customFormat="1" ht="13.5" customHeight="1" x14ac:dyDescent="0.25">
      <c r="A975" s="130"/>
      <c r="B975" s="140" t="s">
        <v>899</v>
      </c>
      <c r="C975" s="132" t="s">
        <v>114</v>
      </c>
      <c r="D975" s="199">
        <v>160</v>
      </c>
      <c r="E975" s="133"/>
      <c r="F975" s="133">
        <f t="shared" si="356"/>
        <v>160</v>
      </c>
    </row>
    <row r="976" spans="1:6" s="128" customFormat="1" ht="13.5" customHeight="1" x14ac:dyDescent="0.25">
      <c r="A976" s="130"/>
      <c r="B976" s="140" t="s">
        <v>974</v>
      </c>
      <c r="C976" s="132" t="s">
        <v>168</v>
      </c>
      <c r="D976" s="199">
        <v>70</v>
      </c>
      <c r="E976" s="133"/>
      <c r="F976" s="133">
        <f t="shared" si="356"/>
        <v>70</v>
      </c>
    </row>
    <row r="977" spans="1:6" s="128" customFormat="1" ht="13.5" customHeight="1" x14ac:dyDescent="0.25">
      <c r="A977" s="130"/>
      <c r="B977" s="140" t="s">
        <v>974</v>
      </c>
      <c r="C977" s="132" t="s">
        <v>858</v>
      </c>
      <c r="D977" s="199">
        <v>1200</v>
      </c>
      <c r="E977" s="133"/>
      <c r="F977" s="133">
        <f t="shared" si="356"/>
        <v>1200</v>
      </c>
    </row>
    <row r="978" spans="1:6" s="128" customFormat="1" ht="13.5" customHeight="1" x14ac:dyDescent="0.25">
      <c r="A978" s="130"/>
      <c r="B978" s="30">
        <v>5512</v>
      </c>
      <c r="C978" s="31" t="s">
        <v>174</v>
      </c>
      <c r="D978" s="196">
        <v>100</v>
      </c>
      <c r="E978" s="14"/>
      <c r="F978" s="14">
        <f t="shared" si="356"/>
        <v>100</v>
      </c>
    </row>
    <row r="979" spans="1:6" ht="13.5" customHeight="1" x14ac:dyDescent="0.25">
      <c r="A979" s="29"/>
      <c r="B979" s="30">
        <v>5513</v>
      </c>
      <c r="C979" s="31" t="s">
        <v>226</v>
      </c>
      <c r="D979" s="196">
        <v>400</v>
      </c>
      <c r="E979" s="14"/>
      <c r="F979" s="14">
        <f t="shared" si="356"/>
        <v>400</v>
      </c>
    </row>
    <row r="980" spans="1:6" ht="13.5" customHeight="1" x14ac:dyDescent="0.25">
      <c r="A980" s="29"/>
      <c r="B980" s="30">
        <v>5514</v>
      </c>
      <c r="C980" s="31" t="s">
        <v>280</v>
      </c>
      <c r="D980" s="196">
        <v>800</v>
      </c>
      <c r="E980" s="14"/>
      <c r="F980" s="14">
        <f t="shared" si="356"/>
        <v>800</v>
      </c>
    </row>
    <row r="981" spans="1:6" ht="13.5" customHeight="1" x14ac:dyDescent="0.25">
      <c r="A981" s="29"/>
      <c r="B981" s="30">
        <v>5515</v>
      </c>
      <c r="C981" s="31" t="s">
        <v>281</v>
      </c>
      <c r="D981" s="196">
        <v>5000</v>
      </c>
      <c r="E981" s="14"/>
      <c r="F981" s="14">
        <f t="shared" si="356"/>
        <v>5000</v>
      </c>
    </row>
    <row r="982" spans="1:6" ht="13.5" customHeight="1" x14ac:dyDescent="0.25">
      <c r="A982" s="29"/>
      <c r="B982" s="30" t="s">
        <v>121</v>
      </c>
      <c r="C982" s="31" t="s">
        <v>122</v>
      </c>
      <c r="D982" s="196">
        <v>2000</v>
      </c>
      <c r="E982" s="14"/>
      <c r="F982" s="14">
        <f t="shared" si="356"/>
        <v>2000</v>
      </c>
    </row>
    <row r="983" spans="1:6" ht="13.5" customHeight="1" x14ac:dyDescent="0.25">
      <c r="A983" s="29"/>
      <c r="B983" s="30">
        <v>5522</v>
      </c>
      <c r="C983" s="31" t="s">
        <v>296</v>
      </c>
      <c r="D983" s="196">
        <v>200</v>
      </c>
      <c r="E983" s="14"/>
      <c r="F983" s="14">
        <f t="shared" si="356"/>
        <v>200</v>
      </c>
    </row>
    <row r="984" spans="1:6" ht="13.5" hidden="1" customHeight="1" x14ac:dyDescent="0.25">
      <c r="A984" s="29"/>
      <c r="B984" s="30">
        <v>5524</v>
      </c>
      <c r="C984" s="31" t="s">
        <v>640</v>
      </c>
      <c r="D984" s="196"/>
      <c r="E984" s="14"/>
      <c r="F984" s="14">
        <f t="shared" si="356"/>
        <v>0</v>
      </c>
    </row>
    <row r="985" spans="1:6" ht="13.5" customHeight="1" x14ac:dyDescent="0.25">
      <c r="A985" s="29"/>
      <c r="B985" s="30">
        <v>5525</v>
      </c>
      <c r="C985" s="31" t="s">
        <v>282</v>
      </c>
      <c r="D985" s="196">
        <v>16000</v>
      </c>
      <c r="E985" s="14"/>
      <c r="F985" s="14">
        <f t="shared" si="356"/>
        <v>16000</v>
      </c>
    </row>
    <row r="986" spans="1:6" ht="13.5" customHeight="1" x14ac:dyDescent="0.25">
      <c r="A986" s="29"/>
      <c r="B986" s="30">
        <v>5532</v>
      </c>
      <c r="C986" s="31" t="s">
        <v>189</v>
      </c>
      <c r="D986" s="196">
        <v>1000</v>
      </c>
      <c r="E986" s="14"/>
      <c r="F986" s="14">
        <f t="shared" si="356"/>
        <v>1000</v>
      </c>
    </row>
    <row r="987" spans="1:6" ht="13.5" customHeight="1" x14ac:dyDescent="0.25">
      <c r="A987" s="29"/>
      <c r="B987" s="30">
        <v>5540</v>
      </c>
      <c r="C987" s="31" t="s">
        <v>178</v>
      </c>
      <c r="D987" s="196">
        <v>3500</v>
      </c>
      <c r="E987" s="14"/>
      <c r="F987" s="14">
        <f t="shared" si="356"/>
        <v>3500</v>
      </c>
    </row>
    <row r="988" spans="1:6" ht="13.5" customHeight="1" x14ac:dyDescent="0.25">
      <c r="A988" s="49" t="s">
        <v>298</v>
      </c>
      <c r="B988" s="43"/>
      <c r="C988" s="44" t="s">
        <v>299</v>
      </c>
      <c r="D988" s="47">
        <f t="shared" ref="D988:F988" si="357">+D989+D990</f>
        <v>65000</v>
      </c>
      <c r="E988" s="47">
        <f t="shared" si="357"/>
        <v>0</v>
      </c>
      <c r="F988" s="47">
        <f t="shared" si="357"/>
        <v>65000</v>
      </c>
    </row>
    <row r="989" spans="1:6" ht="13.5" customHeight="1" x14ac:dyDescent="0.25">
      <c r="A989" s="34"/>
      <c r="B989" s="30">
        <v>4521</v>
      </c>
      <c r="C989" s="31" t="s">
        <v>300</v>
      </c>
      <c r="D989" s="126">
        <v>65000</v>
      </c>
      <c r="E989" s="126"/>
      <c r="F989" s="126">
        <f>+D989+E989</f>
        <v>65000</v>
      </c>
    </row>
    <row r="990" spans="1:6" ht="0.75" customHeight="1" x14ac:dyDescent="0.25">
      <c r="A990" s="29"/>
      <c r="B990" s="30" t="s">
        <v>92</v>
      </c>
      <c r="C990" s="31" t="s">
        <v>301</v>
      </c>
      <c r="D990" s="196">
        <v>0</v>
      </c>
      <c r="E990" s="14"/>
      <c r="F990" s="123">
        <f>+D990+E990</f>
        <v>0</v>
      </c>
    </row>
    <row r="991" spans="1:6" ht="13.5" customHeight="1" x14ac:dyDescent="0.25">
      <c r="A991" s="42" t="s">
        <v>302</v>
      </c>
      <c r="B991" s="43"/>
      <c r="C991" s="44" t="s">
        <v>303</v>
      </c>
      <c r="D991" s="46">
        <f t="shared" ref="D991:F991" si="358">+D992+D993</f>
        <v>9200</v>
      </c>
      <c r="E991" s="46">
        <f t="shared" si="358"/>
        <v>0</v>
      </c>
      <c r="F991" s="46">
        <f t="shared" si="358"/>
        <v>9200</v>
      </c>
    </row>
    <row r="992" spans="1:6" ht="13.5" customHeight="1" x14ac:dyDescent="0.25">
      <c r="A992" s="59"/>
      <c r="B992" s="57">
        <v>4528</v>
      </c>
      <c r="C992" s="37" t="s">
        <v>304</v>
      </c>
      <c r="D992" s="126">
        <v>4760</v>
      </c>
      <c r="E992" s="126"/>
      <c r="F992" s="126">
        <f>+D992+E992</f>
        <v>4760</v>
      </c>
    </row>
    <row r="993" spans="1:6" ht="13.5" customHeight="1" x14ac:dyDescent="0.25">
      <c r="A993" s="29"/>
      <c r="B993" s="35">
        <v>55</v>
      </c>
      <c r="C993" s="36" t="s">
        <v>91</v>
      </c>
      <c r="D993" s="125">
        <f t="shared" ref="D993:F993" si="359">+D994</f>
        <v>4440</v>
      </c>
      <c r="E993" s="125">
        <f t="shared" si="359"/>
        <v>0</v>
      </c>
      <c r="F993" s="125">
        <f t="shared" si="359"/>
        <v>4440</v>
      </c>
    </row>
    <row r="994" spans="1:6" ht="13.5" customHeight="1" x14ac:dyDescent="0.25">
      <c r="A994" s="29"/>
      <c r="B994" s="30">
        <v>5511</v>
      </c>
      <c r="C994" s="31" t="s">
        <v>205</v>
      </c>
      <c r="D994" s="195">
        <f>SUM(D995:D999)</f>
        <v>4440</v>
      </c>
      <c r="E994" s="14">
        <f t="shared" ref="E994:F994" si="360">SUM(E995:E999)</f>
        <v>0</v>
      </c>
      <c r="F994" s="14">
        <f t="shared" si="360"/>
        <v>4440</v>
      </c>
    </row>
    <row r="995" spans="1:6" s="134" customFormat="1" ht="13.5" customHeight="1" x14ac:dyDescent="0.25">
      <c r="A995" s="139"/>
      <c r="B995" s="140"/>
      <c r="C995" s="132" t="s">
        <v>558</v>
      </c>
      <c r="D995" s="199">
        <v>4040</v>
      </c>
      <c r="E995" s="133"/>
      <c r="F995" s="133">
        <f t="shared" ref="F995:F999" si="361">+E995+D995</f>
        <v>4040</v>
      </c>
    </row>
    <row r="996" spans="1:6" s="134" customFormat="1" ht="13.5" customHeight="1" x14ac:dyDescent="0.25">
      <c r="A996" s="139"/>
      <c r="B996" s="140"/>
      <c r="C996" s="132" t="s">
        <v>109</v>
      </c>
      <c r="D996" s="199">
        <v>10</v>
      </c>
      <c r="E996" s="133"/>
      <c r="F996" s="133">
        <f t="shared" si="361"/>
        <v>10</v>
      </c>
    </row>
    <row r="997" spans="1:6" s="134" customFormat="1" ht="13.5" customHeight="1" x14ac:dyDescent="0.25">
      <c r="A997" s="139"/>
      <c r="B997" s="140"/>
      <c r="C997" s="132" t="s">
        <v>112</v>
      </c>
      <c r="D997" s="199">
        <v>200</v>
      </c>
      <c r="E997" s="133"/>
      <c r="F997" s="133">
        <f t="shared" si="361"/>
        <v>200</v>
      </c>
    </row>
    <row r="998" spans="1:6" s="134" customFormat="1" ht="13.5" customHeight="1" x14ac:dyDescent="0.25">
      <c r="A998" s="139"/>
      <c r="B998" s="140"/>
      <c r="C998" s="132" t="s">
        <v>114</v>
      </c>
      <c r="D998" s="199">
        <v>190</v>
      </c>
      <c r="E998" s="133"/>
      <c r="F998" s="133">
        <f t="shared" si="361"/>
        <v>190</v>
      </c>
    </row>
    <row r="999" spans="1:6" s="134" customFormat="1" ht="13.5" customHeight="1" x14ac:dyDescent="0.25">
      <c r="A999" s="139"/>
      <c r="B999" s="140"/>
      <c r="C999" s="132" t="s">
        <v>115</v>
      </c>
      <c r="D999" s="199">
        <v>0</v>
      </c>
      <c r="E999" s="133"/>
      <c r="F999" s="133">
        <f t="shared" si="361"/>
        <v>0</v>
      </c>
    </row>
    <row r="1000" spans="1:6" ht="14.15" customHeight="1" x14ac:dyDescent="0.25">
      <c r="A1000" s="42" t="s">
        <v>305</v>
      </c>
      <c r="B1000" s="43"/>
      <c r="C1000" s="44" t="s">
        <v>306</v>
      </c>
      <c r="D1000" s="46">
        <f t="shared" ref="D1000:F1000" si="362">+D1001+D1002</f>
        <v>84200</v>
      </c>
      <c r="E1000" s="46">
        <f t="shared" si="362"/>
        <v>0</v>
      </c>
      <c r="F1000" s="46">
        <f t="shared" si="362"/>
        <v>84200</v>
      </c>
    </row>
    <row r="1001" spans="1:6" ht="14.15" customHeight="1" x14ac:dyDescent="0.25">
      <c r="A1001" s="34"/>
      <c r="B1001" s="35">
        <v>50</v>
      </c>
      <c r="C1001" s="36" t="s">
        <v>89</v>
      </c>
      <c r="D1001" s="129">
        <v>600</v>
      </c>
      <c r="E1001" s="129"/>
      <c r="F1001" s="129">
        <f>+D1001+E1001</f>
        <v>600</v>
      </c>
    </row>
    <row r="1002" spans="1:6" ht="14.15" customHeight="1" x14ac:dyDescent="0.25">
      <c r="A1002" s="34"/>
      <c r="B1002" s="35">
        <v>55</v>
      </c>
      <c r="C1002" s="36" t="s">
        <v>91</v>
      </c>
      <c r="D1002" s="123">
        <f t="shared" ref="D1002:F1002" si="363">+D1003+D1004+D1005</f>
        <v>83600</v>
      </c>
      <c r="E1002" s="123">
        <f t="shared" si="363"/>
        <v>0</v>
      </c>
      <c r="F1002" s="123">
        <f t="shared" si="363"/>
        <v>83600</v>
      </c>
    </row>
    <row r="1003" spans="1:6" ht="13.5" customHeight="1" x14ac:dyDescent="0.25">
      <c r="A1003" s="29"/>
      <c r="B1003" s="30">
        <v>5500</v>
      </c>
      <c r="C1003" s="31" t="s">
        <v>220</v>
      </c>
      <c r="D1003" s="196">
        <v>75000</v>
      </c>
      <c r="E1003" s="14"/>
      <c r="F1003" s="14">
        <f>+D1003+E1003</f>
        <v>75000</v>
      </c>
    </row>
    <row r="1004" spans="1:6" ht="13.5" customHeight="1" x14ac:dyDescent="0.25">
      <c r="A1004" s="29"/>
      <c r="B1004" s="30">
        <v>5514</v>
      </c>
      <c r="C1004" s="31" t="s">
        <v>280</v>
      </c>
      <c r="D1004" s="196">
        <f>4000+4600</f>
        <v>8600</v>
      </c>
      <c r="E1004" s="14"/>
      <c r="F1004" s="14">
        <f t="shared" ref="F1004:F1005" si="364">+D1004+E1004</f>
        <v>8600</v>
      </c>
    </row>
    <row r="1005" spans="1:6" ht="13.5" customHeight="1" x14ac:dyDescent="0.25">
      <c r="A1005" s="29"/>
      <c r="B1005" s="30">
        <v>5540</v>
      </c>
      <c r="C1005" s="31" t="s">
        <v>178</v>
      </c>
      <c r="D1005" s="196"/>
      <c r="E1005" s="14"/>
      <c r="F1005" s="14">
        <f t="shared" si="364"/>
        <v>0</v>
      </c>
    </row>
    <row r="1006" spans="1:6" ht="14.15" customHeight="1" x14ac:dyDescent="0.25">
      <c r="A1006" s="42" t="s">
        <v>307</v>
      </c>
      <c r="B1006" s="43">
        <v>45</v>
      </c>
      <c r="C1006" s="44" t="s">
        <v>308</v>
      </c>
      <c r="D1006" s="46">
        <f t="shared" ref="D1006:F1006" si="365">+D1007</f>
        <v>11300</v>
      </c>
      <c r="E1006" s="46">
        <f t="shared" si="365"/>
        <v>0</v>
      </c>
      <c r="F1006" s="46">
        <f t="shared" si="365"/>
        <v>11300</v>
      </c>
    </row>
    <row r="1007" spans="1:6" ht="14.15" customHeight="1" x14ac:dyDescent="0.25">
      <c r="A1007" s="34" t="s">
        <v>309</v>
      </c>
      <c r="B1007" s="35"/>
      <c r="C1007" s="36" t="s">
        <v>310</v>
      </c>
      <c r="D1007" s="126">
        <f>7000+4000+300</f>
        <v>11300</v>
      </c>
      <c r="E1007" s="126"/>
      <c r="F1007" s="126">
        <f>+D1007+E1007</f>
        <v>11300</v>
      </c>
    </row>
    <row r="1008" spans="1:6" ht="14.15" customHeight="1" x14ac:dyDescent="0.25">
      <c r="A1008" s="42" t="s">
        <v>311</v>
      </c>
      <c r="B1008" s="43"/>
      <c r="C1008" s="44" t="s">
        <v>641</v>
      </c>
      <c r="D1008" s="46">
        <f t="shared" ref="D1008:F1008" si="366">+D1009+D1010</f>
        <v>35400</v>
      </c>
      <c r="E1008" s="46">
        <f t="shared" si="366"/>
        <v>0</v>
      </c>
      <c r="F1008" s="46">
        <f t="shared" si="366"/>
        <v>35400</v>
      </c>
    </row>
    <row r="1009" spans="1:6" ht="14.15" customHeight="1" x14ac:dyDescent="0.25">
      <c r="A1009" s="34"/>
      <c r="B1009" s="35">
        <v>50</v>
      </c>
      <c r="C1009" s="36" t="s">
        <v>89</v>
      </c>
      <c r="D1009" s="129">
        <v>31100</v>
      </c>
      <c r="E1009" s="129"/>
      <c r="F1009" s="129">
        <f t="shared" ref="F1009" si="367">+E1009+D1009</f>
        <v>31100</v>
      </c>
    </row>
    <row r="1010" spans="1:6" ht="14.15" customHeight="1" x14ac:dyDescent="0.25">
      <c r="A1010" s="34"/>
      <c r="B1010" s="35">
        <v>55</v>
      </c>
      <c r="C1010" s="36" t="s">
        <v>91</v>
      </c>
      <c r="D1010" s="123">
        <f>SUM(D1011:D1019)</f>
        <v>4300</v>
      </c>
      <c r="E1010" s="123">
        <f t="shared" ref="E1010:F1010" si="368">SUM(E1011:E1019)</f>
        <v>0</v>
      </c>
      <c r="F1010" s="123">
        <f t="shared" si="368"/>
        <v>4300</v>
      </c>
    </row>
    <row r="1011" spans="1:6" ht="14.15" customHeight="1" x14ac:dyDescent="0.25">
      <c r="A1011" s="29"/>
      <c r="B1011" s="30">
        <v>5500</v>
      </c>
      <c r="C1011" s="31" t="s">
        <v>220</v>
      </c>
      <c r="D1011" s="196">
        <v>200</v>
      </c>
      <c r="E1011" s="14"/>
      <c r="F1011" s="14">
        <f>+D1011+E1011</f>
        <v>200</v>
      </c>
    </row>
    <row r="1012" spans="1:6" ht="14.15" customHeight="1" x14ac:dyDescent="0.25">
      <c r="A1012" s="29"/>
      <c r="B1012" s="30">
        <v>5504</v>
      </c>
      <c r="C1012" s="31" t="s">
        <v>204</v>
      </c>
      <c r="D1012" s="196">
        <v>300</v>
      </c>
      <c r="E1012" s="14"/>
      <c r="F1012" s="14">
        <f t="shared" ref="F1012:F1019" si="369">+D1012+E1012</f>
        <v>300</v>
      </c>
    </row>
    <row r="1013" spans="1:6" ht="14.15" customHeight="1" x14ac:dyDescent="0.25">
      <c r="A1013" s="29"/>
      <c r="B1013" s="30">
        <v>5513</v>
      </c>
      <c r="C1013" s="31" t="s">
        <v>226</v>
      </c>
      <c r="D1013" s="196">
        <v>100</v>
      </c>
      <c r="E1013" s="14"/>
      <c r="F1013" s="14">
        <f t="shared" si="369"/>
        <v>100</v>
      </c>
    </row>
    <row r="1014" spans="1:6" ht="14.15" customHeight="1" x14ac:dyDescent="0.25">
      <c r="A1014" s="29"/>
      <c r="B1014" s="30">
        <v>5514</v>
      </c>
      <c r="C1014" s="31" t="s">
        <v>280</v>
      </c>
      <c r="D1014" s="196">
        <v>3200</v>
      </c>
      <c r="E1014" s="14"/>
      <c r="F1014" s="14">
        <f t="shared" si="369"/>
        <v>3200</v>
      </c>
    </row>
    <row r="1015" spans="1:6" ht="13.5" hidden="1" customHeight="1" x14ac:dyDescent="0.25">
      <c r="A1015" s="29"/>
      <c r="B1015" s="30">
        <v>5515</v>
      </c>
      <c r="C1015" s="31" t="s">
        <v>120</v>
      </c>
      <c r="D1015" s="196"/>
      <c r="E1015" s="14"/>
      <c r="F1015" s="14">
        <f t="shared" si="369"/>
        <v>0</v>
      </c>
    </row>
    <row r="1016" spans="1:6" ht="13.5" hidden="1" customHeight="1" x14ac:dyDescent="0.25">
      <c r="A1016" s="29"/>
      <c r="B1016" s="30">
        <v>5522</v>
      </c>
      <c r="C1016" s="31" t="s">
        <v>124</v>
      </c>
      <c r="D1016" s="196"/>
      <c r="E1016" s="14"/>
      <c r="F1016" s="14">
        <f t="shared" si="369"/>
        <v>0</v>
      </c>
    </row>
    <row r="1017" spans="1:6" ht="13.5" hidden="1" customHeight="1" x14ac:dyDescent="0.25">
      <c r="A1017" s="29"/>
      <c r="B1017" s="30">
        <v>5525</v>
      </c>
      <c r="C1017" s="31" t="s">
        <v>282</v>
      </c>
      <c r="D1017" s="196"/>
      <c r="E1017" s="14"/>
      <c r="F1017" s="14">
        <f t="shared" si="369"/>
        <v>0</v>
      </c>
    </row>
    <row r="1018" spans="1:6" ht="13.5" hidden="1" customHeight="1" x14ac:dyDescent="0.25">
      <c r="A1018" s="29"/>
      <c r="B1018" s="30">
        <v>5532</v>
      </c>
      <c r="C1018" s="31" t="s">
        <v>189</v>
      </c>
      <c r="D1018" s="196"/>
      <c r="E1018" s="14"/>
      <c r="F1018" s="14">
        <f t="shared" si="369"/>
        <v>0</v>
      </c>
    </row>
    <row r="1019" spans="1:6" ht="14.15" customHeight="1" x14ac:dyDescent="0.25">
      <c r="A1019" s="29"/>
      <c r="B1019" s="30" t="s">
        <v>150</v>
      </c>
      <c r="C1019" s="31" t="s">
        <v>178</v>
      </c>
      <c r="D1019" s="196">
        <v>500</v>
      </c>
      <c r="E1019" s="14"/>
      <c r="F1019" s="14">
        <f t="shared" si="369"/>
        <v>500</v>
      </c>
    </row>
    <row r="1020" spans="1:6" ht="14.15" customHeight="1" x14ac:dyDescent="0.25">
      <c r="A1020" s="25" t="s">
        <v>312</v>
      </c>
      <c r="B1020" s="26">
        <v>9</v>
      </c>
      <c r="C1020" s="27" t="s">
        <v>313</v>
      </c>
      <c r="D1020" s="39">
        <f>+D1026+D1052+D1078+D1104+D1131+D1135+D1161+D1186+D1213+D1219+D1221+D1247+D1253+D1255+D1257+D1284+D1290+D1292+D1319+D1325+D1327+D1333+D1335+D1364+D1366+D1376+D1395+D1398+D1411+D1425+D1427+D1440+D1456+D1476+D1485+D1495+D1512+D1514+D1529</f>
        <v>17578700</v>
      </c>
      <c r="E1020" s="39">
        <f>+E1026+E1052+E1078+E1104+E1131+E1135+E1161+E1186+E1213+E1219+E1221+E1247+E1253+E1255+E1257+E1284+E1290+E1292+E1319+E1325+E1327+E1333+E1335+E1364+E1366+E1376+E1395+E1398+E1411+E1425+E1427+E1440+E1456+E1476+E1485+E1495+E1512+E1514+E1529</f>
        <v>-15300</v>
      </c>
      <c r="F1020" s="39">
        <f>+F1026+F1052+F1078+F1104+F1131+F1135+F1161+F1186+F1213+F1219+F1221+F1247+F1253+F1255+F1257+F1284+F1290+F1292+F1319+F1325+F1327+F1333+F1335+F1364+F1366+F1376+F1395+F1398+F1411+F1425+F1427+F1440+F1456+F1476+F1485+F1495+F1512+F1514+F1529</f>
        <v>17563400</v>
      </c>
    </row>
    <row r="1021" spans="1:6" ht="12.5" x14ac:dyDescent="0.25">
      <c r="A1021" s="47"/>
      <c r="B1021" s="47"/>
      <c r="C1021" s="47" t="s">
        <v>686</v>
      </c>
      <c r="D1021" s="47">
        <f t="shared" ref="D1021" si="370">D1023+D1024+D1022+D1025</f>
        <v>17578700</v>
      </c>
      <c r="E1021" s="47">
        <f t="shared" ref="E1021:F1021" si="371">E1023+E1024+E1022+E1025</f>
        <v>-15300</v>
      </c>
      <c r="F1021" s="47">
        <f t="shared" si="371"/>
        <v>17563400</v>
      </c>
    </row>
    <row r="1022" spans="1:6" ht="14.15" customHeight="1" x14ac:dyDescent="0.25">
      <c r="A1022" s="127"/>
      <c r="B1022" s="127">
        <v>45</v>
      </c>
      <c r="C1022" s="127" t="s">
        <v>687</v>
      </c>
      <c r="D1022" s="127">
        <f>D1027+D1053+D1105+D1377+D1396+D1399+D1513+D1412</f>
        <v>80500</v>
      </c>
      <c r="E1022" s="127">
        <f>E1027+E1053+E1105+E1377+E1396+E1399+E1513+E1412</f>
        <v>1800</v>
      </c>
      <c r="F1022" s="127">
        <f>F1027+F1053+F1105+F1377+F1396+F1399+F1513+F1412</f>
        <v>82300</v>
      </c>
    </row>
    <row r="1023" spans="1:6" ht="14.15" customHeight="1" x14ac:dyDescent="0.25">
      <c r="A1023" s="129"/>
      <c r="B1023" s="129">
        <v>50</v>
      </c>
      <c r="C1023" s="129" t="s">
        <v>688</v>
      </c>
      <c r="D1023" s="129">
        <f>D1028+D1054+D1079+D1106+D1136+D1162+D1187+D1214+D1220+D1222+D1248+D1254+D1258+D1285+D1291+D1293+D1320+D1326+D1328+D1334+D1336+D1365+D1378+D1400+D1413+D1428+D1441+D1457+D1477+D1486+D1496+D1515+D1530</f>
        <v>12346100</v>
      </c>
      <c r="E1023" s="129">
        <f>E1028+E1054+E1079+E1106+E1136+E1162+E1187+E1214+E1220+E1222+E1248+E1254+E1258+E1285+E1291+E1293+E1320+E1326+E1328+E1334+E1336+E1365+E1378+E1400+E1413+E1428+E1441+E1457+E1477+E1486+E1496+E1515+E1530</f>
        <v>45800</v>
      </c>
      <c r="F1023" s="129">
        <f>F1028+F1054+F1079+F1106+F1136+F1162+F1187+F1214+F1220+F1222+F1248+F1254+F1258+F1285+F1291+F1293+F1320+F1326+F1328+F1334+F1336+F1365+F1378+F1400+F1413+F1428+F1441+F1457+F1477+F1486+F1496+F1515+F1530</f>
        <v>12391900</v>
      </c>
    </row>
    <row r="1024" spans="1:6" ht="14.15" customHeight="1" x14ac:dyDescent="0.25">
      <c r="A1024" s="123"/>
      <c r="B1024" s="123">
        <v>55</v>
      </c>
      <c r="C1024" s="123" t="s">
        <v>689</v>
      </c>
      <c r="D1024" s="123">
        <f>D1029+D1055+D1080+D1107+D1132+D1137+D1163+D1188+D1215+D1223+D1249+D1256+D1259+D1286+D1294+D1321+D1329+D1337+D1367+D1379+D1397+D1401+D1414+D1426+D1429+D1442+D1458+D1478+D1487+D1497+D1516+D1531</f>
        <v>5152100</v>
      </c>
      <c r="E1024" s="123">
        <f>E1029+E1055+E1080+E1107+E1132+E1137+E1163+E1188+E1215+E1223+E1249+E1256+E1259+E1286+E1294+E1321+E1329+E1337+E1367+E1379+E1397+E1401+E1414+E1426+E1429+E1442+E1458+E1478+E1487+E1497+E1516+E1531</f>
        <v>-62900</v>
      </c>
      <c r="F1024" s="123">
        <f>F1029+F1055+F1080+F1107+F1132+F1137+F1163+F1188+F1215+F1223+F1249+F1256+F1259+F1286+F1294+F1321+F1329+F1337+F1367+F1379+F1397+F1401+F1414+F1426+F1429+F1442+F1458+F1478+F1487+F1497+F1516+F1531</f>
        <v>5089200</v>
      </c>
    </row>
    <row r="1025" spans="1:6" ht="14.15" customHeight="1" x14ac:dyDescent="0.25">
      <c r="A1025" s="126"/>
      <c r="B1025" s="126">
        <v>60</v>
      </c>
      <c r="C1025" s="126" t="s">
        <v>690</v>
      </c>
      <c r="D1025" s="126">
        <v>0</v>
      </c>
      <c r="E1025" s="126">
        <v>0</v>
      </c>
      <c r="F1025" s="126">
        <v>0</v>
      </c>
    </row>
    <row r="1026" spans="1:6" ht="14.15" customHeight="1" x14ac:dyDescent="0.25">
      <c r="A1026" s="42" t="s">
        <v>589</v>
      </c>
      <c r="B1026" s="43"/>
      <c r="C1026" s="44" t="s">
        <v>314</v>
      </c>
      <c r="D1026" s="46">
        <f t="shared" ref="D1026:F1026" si="372">+D1027+D1028+D1029</f>
        <v>2506000</v>
      </c>
      <c r="E1026" s="46">
        <f t="shared" si="372"/>
        <v>-80000</v>
      </c>
      <c r="F1026" s="46">
        <f t="shared" si="372"/>
        <v>2426000</v>
      </c>
    </row>
    <row r="1027" spans="1:6" ht="14.15" customHeight="1" x14ac:dyDescent="0.25">
      <c r="A1027" s="29" t="s">
        <v>315</v>
      </c>
      <c r="B1027" s="35">
        <v>45</v>
      </c>
      <c r="C1027" s="66" t="s">
        <v>316</v>
      </c>
      <c r="D1027" s="126"/>
      <c r="E1027" s="126">
        <v>0</v>
      </c>
      <c r="F1027" s="126">
        <f>+E1027+D1027</f>
        <v>0</v>
      </c>
    </row>
    <row r="1028" spans="1:6" ht="14.15" customHeight="1" x14ac:dyDescent="0.25">
      <c r="A1028" s="29"/>
      <c r="B1028" s="35" t="s">
        <v>88</v>
      </c>
      <c r="C1028" s="36" t="s">
        <v>89</v>
      </c>
      <c r="D1028" s="129">
        <v>1756000</v>
      </c>
      <c r="E1028" s="129"/>
      <c r="F1028" s="129">
        <f>+D1028+E1028</f>
        <v>1756000</v>
      </c>
    </row>
    <row r="1029" spans="1:6" ht="14.15" customHeight="1" x14ac:dyDescent="0.25">
      <c r="A1029" s="29"/>
      <c r="B1029" s="35" t="s">
        <v>90</v>
      </c>
      <c r="C1029" s="36" t="s">
        <v>91</v>
      </c>
      <c r="D1029" s="124">
        <f>+D1030+D1031+D1032+D1043+D1044+D1045+D1046+D1047+D1048+D1049+D1051</f>
        <v>750000</v>
      </c>
      <c r="E1029" s="124">
        <f>+E1030+E1031+E1032+E1043+E1044+E1045+E1046+E1047+E1048+E1049+E1051</f>
        <v>-80000</v>
      </c>
      <c r="F1029" s="124">
        <f>+F1030+F1031+F1032+F1043+F1044+F1045+F1046+F1047+F1048+F1049+F1051</f>
        <v>670000</v>
      </c>
    </row>
    <row r="1030" spans="1:6" ht="14.15" customHeight="1" x14ac:dyDescent="0.25">
      <c r="A1030" s="29"/>
      <c r="B1030" s="30" t="s">
        <v>92</v>
      </c>
      <c r="C1030" s="31" t="s">
        <v>102</v>
      </c>
      <c r="D1030" s="194">
        <v>4000</v>
      </c>
      <c r="E1030" s="14"/>
      <c r="F1030" s="14">
        <f>+D1030+E1030</f>
        <v>4000</v>
      </c>
    </row>
    <row r="1031" spans="1:6" ht="14.15" customHeight="1" x14ac:dyDescent="0.25">
      <c r="A1031" s="29"/>
      <c r="B1031" s="30" t="s">
        <v>95</v>
      </c>
      <c r="C1031" s="51" t="s">
        <v>105</v>
      </c>
      <c r="D1031" s="194">
        <v>4700</v>
      </c>
      <c r="E1031" s="14"/>
      <c r="F1031" s="14">
        <f>+D1031+E1031</f>
        <v>4700</v>
      </c>
    </row>
    <row r="1032" spans="1:6" ht="14.15" customHeight="1" x14ac:dyDescent="0.25">
      <c r="A1032" s="29"/>
      <c r="B1032" s="30" t="s">
        <v>106</v>
      </c>
      <c r="C1032" s="51" t="s">
        <v>97</v>
      </c>
      <c r="D1032" s="194">
        <f>SUM(D1033:D1041)</f>
        <v>507600</v>
      </c>
      <c r="E1032" s="14">
        <f>SUM(E1033:E1042)</f>
        <v>0</v>
      </c>
      <c r="F1032" s="14">
        <f>SUM(F1033:F1042)</f>
        <v>507600</v>
      </c>
    </row>
    <row r="1033" spans="1:6" s="4" customFormat="1" ht="14.15" customHeight="1" x14ac:dyDescent="0.2">
      <c r="A1033" s="161"/>
      <c r="B1033" s="162" t="s">
        <v>896</v>
      </c>
      <c r="C1033" s="156" t="s">
        <v>206</v>
      </c>
      <c r="D1033" s="208">
        <v>40000</v>
      </c>
      <c r="E1033" s="158"/>
      <c r="F1033" s="157">
        <f t="shared" ref="F1033:F1051" si="373">+E1033+D1033</f>
        <v>40000</v>
      </c>
    </row>
    <row r="1034" spans="1:6" s="4" customFormat="1" ht="14.15" customHeight="1" x14ac:dyDescent="0.2">
      <c r="A1034" s="161"/>
      <c r="B1034" s="162" t="s">
        <v>897</v>
      </c>
      <c r="C1034" s="156" t="s">
        <v>317</v>
      </c>
      <c r="D1034" s="208">
        <v>50000</v>
      </c>
      <c r="E1034" s="158"/>
      <c r="F1034" s="157">
        <f t="shared" si="373"/>
        <v>50000</v>
      </c>
    </row>
    <row r="1035" spans="1:6" s="4" customFormat="1" ht="14.15" customHeight="1" x14ac:dyDescent="0.2">
      <c r="A1035" s="161"/>
      <c r="B1035" s="162" t="s">
        <v>895</v>
      </c>
      <c r="C1035" s="156" t="s">
        <v>318</v>
      </c>
      <c r="D1035" s="208">
        <v>5000</v>
      </c>
      <c r="E1035" s="158"/>
      <c r="F1035" s="157">
        <f t="shared" si="373"/>
        <v>5000</v>
      </c>
    </row>
    <row r="1036" spans="1:6" s="4" customFormat="1" ht="14.15" customHeight="1" x14ac:dyDescent="0.2">
      <c r="A1036" s="161"/>
      <c r="B1036" s="162" t="s">
        <v>891</v>
      </c>
      <c r="C1036" s="156" t="s">
        <v>209</v>
      </c>
      <c r="D1036" s="208">
        <v>17500</v>
      </c>
      <c r="E1036" s="158"/>
      <c r="F1036" s="157">
        <f t="shared" si="373"/>
        <v>17500</v>
      </c>
    </row>
    <row r="1037" spans="1:6" s="4" customFormat="1" ht="14.15" customHeight="1" x14ac:dyDescent="0.2">
      <c r="A1037" s="161"/>
      <c r="B1037" s="162" t="s">
        <v>892</v>
      </c>
      <c r="C1037" s="156" t="s">
        <v>210</v>
      </c>
      <c r="D1037" s="208">
        <v>18000</v>
      </c>
      <c r="E1037" s="158"/>
      <c r="F1037" s="157">
        <f t="shared" si="373"/>
        <v>18000</v>
      </c>
    </row>
    <row r="1038" spans="1:6" s="4" customFormat="1" ht="14.15" customHeight="1" x14ac:dyDescent="0.2">
      <c r="A1038" s="161"/>
      <c r="B1038" s="162" t="s">
        <v>894</v>
      </c>
      <c r="C1038" s="156" t="s">
        <v>319</v>
      </c>
      <c r="D1038" s="208">
        <v>6000</v>
      </c>
      <c r="E1038" s="158"/>
      <c r="F1038" s="157">
        <f t="shared" si="373"/>
        <v>6000</v>
      </c>
    </row>
    <row r="1039" spans="1:6" s="4" customFormat="1" ht="14.15" customHeight="1" x14ac:dyDescent="0.2">
      <c r="A1039" s="161"/>
      <c r="B1039" s="162" t="s">
        <v>898</v>
      </c>
      <c r="C1039" s="156" t="s">
        <v>213</v>
      </c>
      <c r="D1039" s="208">
        <v>1000</v>
      </c>
      <c r="E1039" s="158"/>
      <c r="F1039" s="157">
        <f t="shared" si="373"/>
        <v>1000</v>
      </c>
    </row>
    <row r="1040" spans="1:6" s="4" customFormat="1" ht="14.15" customHeight="1" x14ac:dyDescent="0.2">
      <c r="A1040" s="161"/>
      <c r="B1040" s="162" t="s">
        <v>899</v>
      </c>
      <c r="C1040" s="156" t="s">
        <v>320</v>
      </c>
      <c r="D1040" s="208"/>
      <c r="E1040" s="158"/>
      <c r="F1040" s="157">
        <f t="shared" si="373"/>
        <v>0</v>
      </c>
    </row>
    <row r="1041" spans="1:7" s="4" customFormat="1" ht="14.15" customHeight="1" x14ac:dyDescent="0.2">
      <c r="A1041" s="161"/>
      <c r="B1041" s="162" t="s">
        <v>975</v>
      </c>
      <c r="C1041" s="156" t="s">
        <v>212</v>
      </c>
      <c r="D1041" s="208">
        <f>51100+319000</f>
        <v>370100</v>
      </c>
      <c r="E1041" s="158"/>
      <c r="F1041" s="157">
        <f t="shared" si="373"/>
        <v>370100</v>
      </c>
    </row>
    <row r="1042" spans="1:7" s="4" customFormat="1" ht="14.15" customHeight="1" x14ac:dyDescent="0.2">
      <c r="A1042" s="161"/>
      <c r="B1042" s="162" t="s">
        <v>974</v>
      </c>
      <c r="C1042" s="156" t="s">
        <v>233</v>
      </c>
      <c r="D1042" s="208"/>
      <c r="E1042" s="158"/>
      <c r="F1042" s="157"/>
    </row>
    <row r="1043" spans="1:7" ht="14.15" customHeight="1" x14ac:dyDescent="0.25">
      <c r="A1043" s="29"/>
      <c r="B1043" s="30" t="s">
        <v>118</v>
      </c>
      <c r="C1043" s="31" t="s">
        <v>99</v>
      </c>
      <c r="D1043" s="194">
        <v>11500</v>
      </c>
      <c r="E1043" s="14"/>
      <c r="F1043" s="14">
        <f t="shared" si="373"/>
        <v>11500</v>
      </c>
    </row>
    <row r="1044" spans="1:7" ht="14.15" customHeight="1" x14ac:dyDescent="0.25">
      <c r="A1044" s="29"/>
      <c r="B1044" s="30" t="s">
        <v>119</v>
      </c>
      <c r="C1044" s="31" t="s">
        <v>120</v>
      </c>
      <c r="D1044" s="194">
        <v>8600</v>
      </c>
      <c r="E1044" s="14"/>
      <c r="F1044" s="14">
        <f t="shared" si="373"/>
        <v>8600</v>
      </c>
    </row>
    <row r="1045" spans="1:7" ht="14.15" customHeight="1" x14ac:dyDescent="0.25">
      <c r="A1045" s="29"/>
      <c r="B1045" s="30">
        <v>5516</v>
      </c>
      <c r="C1045" s="31" t="s">
        <v>321</v>
      </c>
      <c r="D1045" s="194">
        <v>16000</v>
      </c>
      <c r="E1045" s="14"/>
      <c r="F1045" s="14">
        <f t="shared" si="373"/>
        <v>16000</v>
      </c>
    </row>
    <row r="1046" spans="1:7" ht="14.15" customHeight="1" x14ac:dyDescent="0.25">
      <c r="A1046" s="29"/>
      <c r="B1046" s="30" t="s">
        <v>322</v>
      </c>
      <c r="C1046" s="31" t="s">
        <v>323</v>
      </c>
      <c r="D1046" s="194">
        <v>150000</v>
      </c>
      <c r="E1046" s="14">
        <v>-80000</v>
      </c>
      <c r="F1046" s="14">
        <f t="shared" si="373"/>
        <v>70000</v>
      </c>
      <c r="G1046" s="1" t="s">
        <v>1091</v>
      </c>
    </row>
    <row r="1047" spans="1:7" ht="14.15" customHeight="1" x14ac:dyDescent="0.25">
      <c r="A1047" s="29"/>
      <c r="B1047" s="30" t="s">
        <v>123</v>
      </c>
      <c r="C1047" s="31" t="s">
        <v>124</v>
      </c>
      <c r="D1047" s="194">
        <v>1000</v>
      </c>
      <c r="E1047" s="14"/>
      <c r="F1047" s="14">
        <f t="shared" si="373"/>
        <v>1000</v>
      </c>
    </row>
    <row r="1048" spans="1:7" ht="14.15" customHeight="1" x14ac:dyDescent="0.25">
      <c r="A1048" s="29"/>
      <c r="B1048" s="30" t="s">
        <v>324</v>
      </c>
      <c r="C1048" s="31" t="s">
        <v>325</v>
      </c>
      <c r="D1048" s="194">
        <v>39000</v>
      </c>
      <c r="E1048" s="14"/>
      <c r="F1048" s="14">
        <f t="shared" si="373"/>
        <v>39000</v>
      </c>
    </row>
    <row r="1049" spans="1:7" ht="14.15" customHeight="1" x14ac:dyDescent="0.25">
      <c r="A1049" s="29"/>
      <c r="B1049" s="30" t="s">
        <v>125</v>
      </c>
      <c r="C1049" s="31" t="s">
        <v>126</v>
      </c>
      <c r="D1049" s="194">
        <v>4000</v>
      </c>
      <c r="E1049" s="14"/>
      <c r="F1049" s="14">
        <f t="shared" si="373"/>
        <v>4000</v>
      </c>
    </row>
    <row r="1050" spans="1:7" ht="14.15" customHeight="1" x14ac:dyDescent="0.25">
      <c r="A1050" s="29"/>
      <c r="B1050" s="30">
        <v>5532</v>
      </c>
      <c r="C1050" s="31" t="s">
        <v>189</v>
      </c>
      <c r="D1050" s="194"/>
      <c r="E1050" s="14"/>
      <c r="F1050" s="14">
        <f t="shared" si="373"/>
        <v>0</v>
      </c>
    </row>
    <row r="1051" spans="1:7" ht="14.15" customHeight="1" x14ac:dyDescent="0.25">
      <c r="A1051" s="29"/>
      <c r="B1051" s="30" t="s">
        <v>150</v>
      </c>
      <c r="C1051" s="31" t="s">
        <v>178</v>
      </c>
      <c r="D1051" s="194">
        <v>3600</v>
      </c>
      <c r="E1051" s="14"/>
      <c r="F1051" s="14">
        <f t="shared" si="373"/>
        <v>3600</v>
      </c>
    </row>
    <row r="1052" spans="1:7" ht="14.15" customHeight="1" x14ac:dyDescent="0.25">
      <c r="A1052" s="42" t="s">
        <v>588</v>
      </c>
      <c r="B1052" s="43"/>
      <c r="C1052" s="44" t="s">
        <v>585</v>
      </c>
      <c r="D1052" s="46">
        <f t="shared" ref="D1052:F1052" si="374">+D1053+D1054+D1055</f>
        <v>1018500</v>
      </c>
      <c r="E1052" s="46">
        <f t="shared" si="374"/>
        <v>80000</v>
      </c>
      <c r="F1052" s="46">
        <f t="shared" si="374"/>
        <v>1098500</v>
      </c>
    </row>
    <row r="1053" spans="1:7" ht="14.15" customHeight="1" x14ac:dyDescent="0.25">
      <c r="A1053" s="29"/>
      <c r="B1053" s="35">
        <v>4500</v>
      </c>
      <c r="C1053" s="36" t="s">
        <v>316</v>
      </c>
      <c r="D1053" s="196"/>
      <c r="E1053" s="14">
        <v>0</v>
      </c>
      <c r="F1053" s="14">
        <f>+D1053+E1053</f>
        <v>0</v>
      </c>
    </row>
    <row r="1054" spans="1:7" ht="14.15" customHeight="1" x14ac:dyDescent="0.25">
      <c r="A1054" s="29"/>
      <c r="B1054" s="35" t="s">
        <v>88</v>
      </c>
      <c r="C1054" s="36" t="s">
        <v>89</v>
      </c>
      <c r="D1054" s="196">
        <v>825500</v>
      </c>
      <c r="E1054" s="129">
        <v>40000</v>
      </c>
      <c r="F1054" s="129">
        <f>+D1054+E1054</f>
        <v>865500</v>
      </c>
      <c r="G1054" s="1" t="s">
        <v>1091</v>
      </c>
    </row>
    <row r="1055" spans="1:7" ht="14.15" customHeight="1" x14ac:dyDescent="0.25">
      <c r="A1055" s="29"/>
      <c r="B1055" s="35" t="s">
        <v>90</v>
      </c>
      <c r="C1055" s="36" t="s">
        <v>91</v>
      </c>
      <c r="D1055" s="123">
        <f t="shared" ref="D1055:F1055" si="375">+D1056+D1057+D1058+D1069+D1070+D1071+D1072+D1073+D1074+D1075+D1076+D1077</f>
        <v>193000</v>
      </c>
      <c r="E1055" s="123">
        <f t="shared" si="375"/>
        <v>40000</v>
      </c>
      <c r="F1055" s="123">
        <f t="shared" si="375"/>
        <v>233000</v>
      </c>
    </row>
    <row r="1056" spans="1:7" ht="15" customHeight="1" x14ac:dyDescent="0.25">
      <c r="A1056" s="29"/>
      <c r="B1056" s="30" t="s">
        <v>92</v>
      </c>
      <c r="C1056" s="31" t="s">
        <v>166</v>
      </c>
      <c r="D1056" s="196">
        <v>900</v>
      </c>
      <c r="E1056" s="14"/>
      <c r="F1056" s="14">
        <f>+D1056+E1056</f>
        <v>900</v>
      </c>
    </row>
    <row r="1057" spans="1:6" ht="14.15" customHeight="1" x14ac:dyDescent="0.25">
      <c r="A1057" s="29"/>
      <c r="B1057" s="30" t="s">
        <v>95</v>
      </c>
      <c r="C1057" s="31" t="s">
        <v>105</v>
      </c>
      <c r="D1057" s="196">
        <v>3000</v>
      </c>
      <c r="E1057" s="14"/>
      <c r="F1057" s="14">
        <f>+D1057+E1057</f>
        <v>3000</v>
      </c>
    </row>
    <row r="1058" spans="1:6" ht="14.15" customHeight="1" x14ac:dyDescent="0.25">
      <c r="A1058" s="29"/>
      <c r="B1058" s="30" t="s">
        <v>106</v>
      </c>
      <c r="C1058" s="31" t="s">
        <v>97</v>
      </c>
      <c r="D1058" s="196">
        <f t="shared" ref="D1058:E1058" si="376">SUM(D1059:D1068)</f>
        <v>94600</v>
      </c>
      <c r="E1058" s="14">
        <f t="shared" si="376"/>
        <v>0</v>
      </c>
      <c r="F1058" s="14">
        <f>SUM(F1059:F1068)</f>
        <v>94600</v>
      </c>
    </row>
    <row r="1059" spans="1:6" s="4" customFormat="1" ht="10" x14ac:dyDescent="0.2">
      <c r="A1059" s="161"/>
      <c r="B1059" s="162" t="s">
        <v>896</v>
      </c>
      <c r="C1059" s="156" t="s">
        <v>206</v>
      </c>
      <c r="D1059" s="197">
        <v>19000</v>
      </c>
      <c r="E1059" s="158"/>
      <c r="F1059" s="158">
        <f t="shared" ref="F1059:F1077" si="377">+E1059+D1059</f>
        <v>19000</v>
      </c>
    </row>
    <row r="1060" spans="1:6" s="4" customFormat="1" ht="14.15" customHeight="1" x14ac:dyDescent="0.2">
      <c r="A1060" s="161"/>
      <c r="B1060" s="162" t="s">
        <v>897</v>
      </c>
      <c r="C1060" s="156" t="s">
        <v>207</v>
      </c>
      <c r="D1060" s="197">
        <v>15000</v>
      </c>
      <c r="E1060" s="158"/>
      <c r="F1060" s="158">
        <f t="shared" si="377"/>
        <v>15000</v>
      </c>
    </row>
    <row r="1061" spans="1:6" s="4" customFormat="1" ht="14.15" customHeight="1" x14ac:dyDescent="0.2">
      <c r="A1061" s="161"/>
      <c r="B1061" s="162" t="s">
        <v>895</v>
      </c>
      <c r="C1061" s="156" t="s">
        <v>208</v>
      </c>
      <c r="D1061" s="197">
        <v>4000</v>
      </c>
      <c r="E1061" s="158"/>
      <c r="F1061" s="158">
        <f t="shared" si="377"/>
        <v>4000</v>
      </c>
    </row>
    <row r="1062" spans="1:6" s="4" customFormat="1" ht="14.15" customHeight="1" x14ac:dyDescent="0.2">
      <c r="A1062" s="161"/>
      <c r="B1062" s="162" t="s">
        <v>891</v>
      </c>
      <c r="C1062" s="156" t="s">
        <v>521</v>
      </c>
      <c r="D1062" s="197">
        <v>14000</v>
      </c>
      <c r="E1062" s="158"/>
      <c r="F1062" s="158">
        <f t="shared" si="377"/>
        <v>14000</v>
      </c>
    </row>
    <row r="1063" spans="1:6" s="4" customFormat="1" ht="14.15" customHeight="1" x14ac:dyDescent="0.2">
      <c r="A1063" s="161"/>
      <c r="B1063" s="162" t="s">
        <v>892</v>
      </c>
      <c r="C1063" s="156" t="s">
        <v>326</v>
      </c>
      <c r="D1063" s="197">
        <v>9000</v>
      </c>
      <c r="E1063" s="158"/>
      <c r="F1063" s="158">
        <f t="shared" si="377"/>
        <v>9000</v>
      </c>
    </row>
    <row r="1064" spans="1:6" s="4" customFormat="1" ht="14.15" customHeight="1" x14ac:dyDescent="0.2">
      <c r="A1064" s="161"/>
      <c r="B1064" s="162" t="s">
        <v>894</v>
      </c>
      <c r="C1064" s="156" t="s">
        <v>319</v>
      </c>
      <c r="D1064" s="197">
        <v>1600</v>
      </c>
      <c r="E1064" s="158"/>
      <c r="F1064" s="158">
        <f t="shared" si="377"/>
        <v>1600</v>
      </c>
    </row>
    <row r="1065" spans="1:6" s="4" customFormat="1" ht="14.15" customHeight="1" x14ac:dyDescent="0.2">
      <c r="A1065" s="161"/>
      <c r="B1065" s="162" t="s">
        <v>898</v>
      </c>
      <c r="C1065" s="156" t="s">
        <v>213</v>
      </c>
      <c r="D1065" s="197">
        <v>1080</v>
      </c>
      <c r="E1065" s="158"/>
      <c r="F1065" s="158">
        <f t="shared" si="377"/>
        <v>1080</v>
      </c>
    </row>
    <row r="1066" spans="1:6" s="4" customFormat="1" ht="13.5" customHeight="1" x14ac:dyDescent="0.2">
      <c r="A1066" s="161"/>
      <c r="B1066" s="162" t="s">
        <v>899</v>
      </c>
      <c r="C1066" s="156" t="s">
        <v>328</v>
      </c>
      <c r="D1066" s="197"/>
      <c r="E1066" s="158"/>
      <c r="F1066" s="158">
        <f t="shared" si="377"/>
        <v>0</v>
      </c>
    </row>
    <row r="1067" spans="1:6" s="4" customFormat="1" ht="14.15" customHeight="1" x14ac:dyDescent="0.2">
      <c r="A1067" s="161"/>
      <c r="B1067" s="162" t="s">
        <v>975</v>
      </c>
      <c r="C1067" s="156" t="s">
        <v>329</v>
      </c>
      <c r="D1067" s="197">
        <v>30920</v>
      </c>
      <c r="E1067" s="158"/>
      <c r="F1067" s="158">
        <f t="shared" si="377"/>
        <v>30920</v>
      </c>
    </row>
    <row r="1068" spans="1:6" s="4" customFormat="1" ht="0.75" customHeight="1" x14ac:dyDescent="0.2">
      <c r="A1068" s="161"/>
      <c r="B1068" s="162" t="s">
        <v>974</v>
      </c>
      <c r="C1068" s="156" t="s">
        <v>215</v>
      </c>
      <c r="D1068" s="197"/>
      <c r="E1068" s="158"/>
      <c r="F1068" s="158">
        <f t="shared" si="377"/>
        <v>0</v>
      </c>
    </row>
    <row r="1069" spans="1:6" ht="14.15" customHeight="1" x14ac:dyDescent="0.25">
      <c r="A1069" s="29"/>
      <c r="B1069" s="30" t="s">
        <v>116</v>
      </c>
      <c r="C1069" s="31" t="s">
        <v>330</v>
      </c>
      <c r="D1069" s="196">
        <v>100</v>
      </c>
      <c r="E1069" s="14"/>
      <c r="F1069" s="14">
        <f t="shared" si="377"/>
        <v>100</v>
      </c>
    </row>
    <row r="1070" spans="1:6" ht="14.15" customHeight="1" x14ac:dyDescent="0.25">
      <c r="A1070" s="29"/>
      <c r="B1070" s="30" t="s">
        <v>118</v>
      </c>
      <c r="C1070" s="31" t="s">
        <v>99</v>
      </c>
      <c r="D1070" s="196">
        <v>3700</v>
      </c>
      <c r="E1070" s="14"/>
      <c r="F1070" s="14">
        <f t="shared" si="377"/>
        <v>3700</v>
      </c>
    </row>
    <row r="1071" spans="1:6" ht="14.15" customHeight="1" x14ac:dyDescent="0.25">
      <c r="A1071" s="29"/>
      <c r="B1071" s="30" t="s">
        <v>119</v>
      </c>
      <c r="C1071" s="31" t="s">
        <v>120</v>
      </c>
      <c r="D1071" s="196">
        <v>9000</v>
      </c>
      <c r="E1071" s="14"/>
      <c r="F1071" s="14">
        <f t="shared" si="377"/>
        <v>9000</v>
      </c>
    </row>
    <row r="1072" spans="1:6" ht="14.15" customHeight="1" x14ac:dyDescent="0.25">
      <c r="A1072" s="29"/>
      <c r="B1072" s="30">
        <v>5516</v>
      </c>
      <c r="C1072" s="31" t="s">
        <v>321</v>
      </c>
      <c r="D1072" s="196">
        <v>6000</v>
      </c>
      <c r="E1072" s="14"/>
      <c r="F1072" s="14">
        <f t="shared" si="377"/>
        <v>6000</v>
      </c>
    </row>
    <row r="1073" spans="1:7" ht="14.15" customHeight="1" x14ac:dyDescent="0.25">
      <c r="A1073" s="29"/>
      <c r="B1073" s="30" t="s">
        <v>322</v>
      </c>
      <c r="C1073" s="31" t="s">
        <v>323</v>
      </c>
      <c r="D1073" s="196">
        <v>55000</v>
      </c>
      <c r="E1073" s="14">
        <v>40000</v>
      </c>
      <c r="F1073" s="14">
        <f t="shared" si="377"/>
        <v>95000</v>
      </c>
      <c r="G1073" s="1" t="s">
        <v>1091</v>
      </c>
    </row>
    <row r="1074" spans="1:7" ht="14.15" customHeight="1" x14ac:dyDescent="0.25">
      <c r="A1074" s="29"/>
      <c r="B1074" s="30" t="s">
        <v>123</v>
      </c>
      <c r="C1074" s="31" t="s">
        <v>124</v>
      </c>
      <c r="D1074" s="196">
        <v>700</v>
      </c>
      <c r="E1074" s="14"/>
      <c r="F1074" s="14">
        <f t="shared" si="377"/>
        <v>700</v>
      </c>
    </row>
    <row r="1075" spans="1:7" ht="14.15" customHeight="1" x14ac:dyDescent="0.25">
      <c r="A1075" s="29"/>
      <c r="B1075" s="30" t="s">
        <v>324</v>
      </c>
      <c r="C1075" s="31" t="s">
        <v>331</v>
      </c>
      <c r="D1075" s="196">
        <v>14000</v>
      </c>
      <c r="E1075" s="14"/>
      <c r="F1075" s="14">
        <f t="shared" si="377"/>
        <v>14000</v>
      </c>
    </row>
    <row r="1076" spans="1:7" ht="14.15" customHeight="1" x14ac:dyDescent="0.25">
      <c r="A1076" s="29"/>
      <c r="B1076" s="30" t="s">
        <v>125</v>
      </c>
      <c r="C1076" s="31" t="s">
        <v>126</v>
      </c>
      <c r="D1076" s="196">
        <v>3000</v>
      </c>
      <c r="E1076" s="14"/>
      <c r="F1076" s="14">
        <f t="shared" si="377"/>
        <v>3000</v>
      </c>
    </row>
    <row r="1077" spans="1:7" ht="14.15" customHeight="1" x14ac:dyDescent="0.25">
      <c r="A1077" s="29"/>
      <c r="B1077" s="30" t="s">
        <v>150</v>
      </c>
      <c r="C1077" s="31" t="s">
        <v>178</v>
      </c>
      <c r="D1077" s="196">
        <v>3000</v>
      </c>
      <c r="E1077" s="14"/>
      <c r="F1077" s="14">
        <f t="shared" si="377"/>
        <v>3000</v>
      </c>
    </row>
    <row r="1078" spans="1:7" s="2" customFormat="1" ht="14.15" customHeight="1" x14ac:dyDescent="0.25">
      <c r="A1078" s="49" t="s">
        <v>879</v>
      </c>
      <c r="B1078" s="43"/>
      <c r="C1078" s="44" t="s">
        <v>332</v>
      </c>
      <c r="D1078" s="46">
        <f t="shared" ref="D1078:F1078" si="378">+D1079+D1080</f>
        <v>242000</v>
      </c>
      <c r="E1078" s="46">
        <f t="shared" si="378"/>
        <v>0</v>
      </c>
      <c r="F1078" s="46">
        <f t="shared" si="378"/>
        <v>242000</v>
      </c>
    </row>
    <row r="1079" spans="1:7" s="6" customFormat="1" ht="14.15" customHeight="1" x14ac:dyDescent="0.25">
      <c r="A1079" s="52"/>
      <c r="B1079" s="53" t="s">
        <v>88</v>
      </c>
      <c r="C1079" s="54" t="s">
        <v>89</v>
      </c>
      <c r="D1079" s="129">
        <v>180000</v>
      </c>
      <c r="E1079" s="129"/>
      <c r="F1079" s="129">
        <f t="shared" ref="F1079" si="379">+E1079+D1079</f>
        <v>180000</v>
      </c>
    </row>
    <row r="1080" spans="1:7" ht="14.15" customHeight="1" x14ac:dyDescent="0.25">
      <c r="A1080" s="29"/>
      <c r="B1080" s="35" t="s">
        <v>90</v>
      </c>
      <c r="C1080" s="36" t="s">
        <v>91</v>
      </c>
      <c r="D1080" s="123">
        <f t="shared" ref="D1080:F1080" si="380">+D1081+D1082+D1083+D1095+D1096+D1097+D1098+D1099+D1100+D1101+D1102+D1103</f>
        <v>62000</v>
      </c>
      <c r="E1080" s="123">
        <f t="shared" si="380"/>
        <v>0</v>
      </c>
      <c r="F1080" s="123">
        <f t="shared" si="380"/>
        <v>62000</v>
      </c>
    </row>
    <row r="1081" spans="1:7" ht="14.15" customHeight="1" x14ac:dyDescent="0.25">
      <c r="A1081" s="29"/>
      <c r="B1081" s="30" t="s">
        <v>92</v>
      </c>
      <c r="C1081" s="31" t="s">
        <v>102</v>
      </c>
      <c r="D1081" s="196">
        <v>1000</v>
      </c>
      <c r="E1081" s="14"/>
      <c r="F1081" s="14">
        <f t="shared" ref="F1081:F1082" si="381">+E1081+D1081</f>
        <v>1000</v>
      </c>
    </row>
    <row r="1082" spans="1:7" ht="14.15" customHeight="1" x14ac:dyDescent="0.25">
      <c r="A1082" s="29"/>
      <c r="B1082" s="30" t="s">
        <v>95</v>
      </c>
      <c r="C1082" s="31" t="s">
        <v>105</v>
      </c>
      <c r="D1082" s="196">
        <v>900</v>
      </c>
      <c r="E1082" s="14"/>
      <c r="F1082" s="14">
        <f t="shared" si="381"/>
        <v>900</v>
      </c>
    </row>
    <row r="1083" spans="1:7" ht="14.15" customHeight="1" x14ac:dyDescent="0.25">
      <c r="A1083" s="29"/>
      <c r="B1083" s="30" t="s">
        <v>106</v>
      </c>
      <c r="C1083" s="31" t="s">
        <v>97</v>
      </c>
      <c r="D1083" s="14">
        <f>SUM(D1084:D1093)</f>
        <v>39200</v>
      </c>
      <c r="E1083" s="14">
        <f t="shared" ref="E1083" si="382">SUM(E1084:E1093)</f>
        <v>0</v>
      </c>
      <c r="F1083" s="14">
        <f>SUM(F1084:F1093)</f>
        <v>39200</v>
      </c>
    </row>
    <row r="1084" spans="1:7" s="8" customFormat="1" ht="14.15" customHeight="1" x14ac:dyDescent="0.2">
      <c r="A1084" s="154"/>
      <c r="B1084" s="155" t="s">
        <v>896</v>
      </c>
      <c r="C1084" s="156" t="s">
        <v>206</v>
      </c>
      <c r="D1084" s="197">
        <v>7000</v>
      </c>
      <c r="E1084" s="158"/>
      <c r="F1084" s="158">
        <f t="shared" ref="F1084:F1093" si="383">+E1084+D1084</f>
        <v>7000</v>
      </c>
    </row>
    <row r="1085" spans="1:7" s="8" customFormat="1" ht="14.15" customHeight="1" x14ac:dyDescent="0.2">
      <c r="A1085" s="154"/>
      <c r="B1085" s="155" t="s">
        <v>897</v>
      </c>
      <c r="C1085" s="156" t="s">
        <v>207</v>
      </c>
      <c r="D1085" s="197">
        <v>5100</v>
      </c>
      <c r="E1085" s="158"/>
      <c r="F1085" s="158">
        <f t="shared" si="383"/>
        <v>5100</v>
      </c>
    </row>
    <row r="1086" spans="1:7" s="8" customFormat="1" ht="14.15" customHeight="1" x14ac:dyDescent="0.2">
      <c r="A1086" s="154"/>
      <c r="B1086" s="155" t="s">
        <v>895</v>
      </c>
      <c r="C1086" s="156" t="s">
        <v>208</v>
      </c>
      <c r="D1086" s="197">
        <v>1200</v>
      </c>
      <c r="E1086" s="158"/>
      <c r="F1086" s="158">
        <f t="shared" si="383"/>
        <v>1200</v>
      </c>
    </row>
    <row r="1087" spans="1:7" s="8" customFormat="1" ht="14.15" customHeight="1" x14ac:dyDescent="0.2">
      <c r="A1087" s="154"/>
      <c r="B1087" s="155" t="s">
        <v>891</v>
      </c>
      <c r="C1087" s="156" t="s">
        <v>209</v>
      </c>
      <c r="D1087" s="197">
        <v>3000</v>
      </c>
      <c r="E1087" s="158"/>
      <c r="F1087" s="158">
        <f t="shared" si="383"/>
        <v>3000</v>
      </c>
    </row>
    <row r="1088" spans="1:7" s="8" customFormat="1" ht="14.15" customHeight="1" x14ac:dyDescent="0.2">
      <c r="A1088" s="154"/>
      <c r="B1088" s="155" t="s">
        <v>892</v>
      </c>
      <c r="C1088" s="156" t="s">
        <v>333</v>
      </c>
      <c r="D1088" s="197">
        <v>2000</v>
      </c>
      <c r="E1088" s="158"/>
      <c r="F1088" s="158">
        <f t="shared" si="383"/>
        <v>2000</v>
      </c>
    </row>
    <row r="1089" spans="1:6" s="8" customFormat="1" ht="14.15" customHeight="1" x14ac:dyDescent="0.2">
      <c r="A1089" s="154"/>
      <c r="B1089" s="155" t="s">
        <v>894</v>
      </c>
      <c r="C1089" s="156" t="s">
        <v>327</v>
      </c>
      <c r="D1089" s="197">
        <v>1500</v>
      </c>
      <c r="E1089" s="158"/>
      <c r="F1089" s="158">
        <f t="shared" si="383"/>
        <v>1500</v>
      </c>
    </row>
    <row r="1090" spans="1:6" s="8" customFormat="1" ht="12.75" customHeight="1" x14ac:dyDescent="0.2">
      <c r="A1090" s="154"/>
      <c r="B1090" s="155" t="s">
        <v>898</v>
      </c>
      <c r="C1090" s="156" t="s">
        <v>213</v>
      </c>
      <c r="D1090" s="197">
        <f>4000+7650</f>
        <v>11650</v>
      </c>
      <c r="E1090" s="158"/>
      <c r="F1090" s="158">
        <f t="shared" si="383"/>
        <v>11650</v>
      </c>
    </row>
    <row r="1091" spans="1:6" s="8" customFormat="1" ht="13.5" customHeight="1" x14ac:dyDescent="0.2">
      <c r="A1091" s="154"/>
      <c r="B1091" s="155" t="s">
        <v>899</v>
      </c>
      <c r="C1091" s="156" t="s">
        <v>328</v>
      </c>
      <c r="D1091" s="197">
        <v>400</v>
      </c>
      <c r="E1091" s="158"/>
      <c r="F1091" s="158">
        <f t="shared" si="383"/>
        <v>400</v>
      </c>
    </row>
    <row r="1092" spans="1:6" s="8" customFormat="1" ht="0.75" customHeight="1" x14ac:dyDescent="0.2">
      <c r="A1092" s="154"/>
      <c r="B1092" s="155" t="s">
        <v>975</v>
      </c>
      <c r="C1092" s="156" t="s">
        <v>334</v>
      </c>
      <c r="D1092" s="197"/>
      <c r="E1092" s="158"/>
      <c r="F1092" s="158">
        <f t="shared" si="383"/>
        <v>0</v>
      </c>
    </row>
    <row r="1093" spans="1:6" s="8" customFormat="1" ht="14.15" customHeight="1" x14ac:dyDescent="0.2">
      <c r="A1093" s="154"/>
      <c r="B1093" s="155" t="s">
        <v>974</v>
      </c>
      <c r="C1093" s="156" t="s">
        <v>857</v>
      </c>
      <c r="D1093" s="197">
        <v>7350</v>
      </c>
      <c r="E1093" s="158"/>
      <c r="F1093" s="158">
        <f t="shared" si="383"/>
        <v>7350</v>
      </c>
    </row>
    <row r="1094" spans="1:6" s="40" customFormat="1" ht="14.15" customHeight="1" x14ac:dyDescent="0.25">
      <c r="A1094" s="29"/>
      <c r="B1094" s="30">
        <v>5512</v>
      </c>
      <c r="C1094" s="31" t="s">
        <v>174</v>
      </c>
      <c r="D1094" s="196"/>
      <c r="E1094" s="14"/>
      <c r="F1094" s="14">
        <f t="shared" ref="F1094:F1103" si="384">+E1094+D1094</f>
        <v>0</v>
      </c>
    </row>
    <row r="1095" spans="1:6" ht="14.15" customHeight="1" x14ac:dyDescent="0.25">
      <c r="A1095" s="29"/>
      <c r="B1095" s="30">
        <v>5513</v>
      </c>
      <c r="C1095" s="31" t="s">
        <v>335</v>
      </c>
      <c r="D1095" s="196">
        <v>100</v>
      </c>
      <c r="E1095" s="14"/>
      <c r="F1095" s="14">
        <f t="shared" si="384"/>
        <v>100</v>
      </c>
    </row>
    <row r="1096" spans="1:6" ht="14.15" customHeight="1" x14ac:dyDescent="0.25">
      <c r="A1096" s="29"/>
      <c r="B1096" s="30">
        <v>5514</v>
      </c>
      <c r="C1096" s="31" t="s">
        <v>336</v>
      </c>
      <c r="D1096" s="196">
        <v>800</v>
      </c>
      <c r="E1096" s="14"/>
      <c r="F1096" s="14">
        <f t="shared" si="384"/>
        <v>800</v>
      </c>
    </row>
    <row r="1097" spans="1:6" ht="14.15" customHeight="1" x14ac:dyDescent="0.25">
      <c r="A1097" s="29"/>
      <c r="B1097" s="30">
        <v>5515</v>
      </c>
      <c r="C1097" s="31" t="s">
        <v>337</v>
      </c>
      <c r="D1097" s="196">
        <v>2000</v>
      </c>
      <c r="E1097" s="14"/>
      <c r="F1097" s="14">
        <f t="shared" si="384"/>
        <v>2000</v>
      </c>
    </row>
    <row r="1098" spans="1:6" ht="14.15" customHeight="1" x14ac:dyDescent="0.25">
      <c r="A1098" s="29"/>
      <c r="B1098" s="30">
        <v>5516</v>
      </c>
      <c r="C1098" s="31" t="s">
        <v>321</v>
      </c>
      <c r="D1098" s="196">
        <v>1300</v>
      </c>
      <c r="E1098" s="14"/>
      <c r="F1098" s="14">
        <f t="shared" si="384"/>
        <v>1300</v>
      </c>
    </row>
    <row r="1099" spans="1:6" ht="14.15" customHeight="1" x14ac:dyDescent="0.25">
      <c r="A1099" s="29"/>
      <c r="B1099" s="30">
        <v>5521</v>
      </c>
      <c r="C1099" s="31" t="s">
        <v>246</v>
      </c>
      <c r="D1099" s="196">
        <v>12000</v>
      </c>
      <c r="E1099" s="14"/>
      <c r="F1099" s="14">
        <f t="shared" si="384"/>
        <v>12000</v>
      </c>
    </row>
    <row r="1100" spans="1:6" ht="14.15" customHeight="1" x14ac:dyDescent="0.25">
      <c r="A1100" s="29"/>
      <c r="B1100" s="30">
        <v>5522</v>
      </c>
      <c r="C1100" s="31" t="s">
        <v>124</v>
      </c>
      <c r="D1100" s="196">
        <v>300</v>
      </c>
      <c r="E1100" s="14"/>
      <c r="F1100" s="14">
        <f t="shared" si="384"/>
        <v>300</v>
      </c>
    </row>
    <row r="1101" spans="1:6" ht="14.15" customHeight="1" x14ac:dyDescent="0.25">
      <c r="A1101" s="29"/>
      <c r="B1101" s="30">
        <v>5524</v>
      </c>
      <c r="C1101" s="31" t="s">
        <v>325</v>
      </c>
      <c r="D1101" s="196">
        <v>2700</v>
      </c>
      <c r="E1101" s="14"/>
      <c r="F1101" s="14">
        <f t="shared" si="384"/>
        <v>2700</v>
      </c>
    </row>
    <row r="1102" spans="1:6" ht="14.15" customHeight="1" x14ac:dyDescent="0.25">
      <c r="A1102" s="29"/>
      <c r="B1102" s="30">
        <v>5525</v>
      </c>
      <c r="C1102" s="31" t="s">
        <v>126</v>
      </c>
      <c r="D1102" s="196">
        <v>1400</v>
      </c>
      <c r="E1102" s="14"/>
      <c r="F1102" s="14">
        <f t="shared" si="384"/>
        <v>1400</v>
      </c>
    </row>
    <row r="1103" spans="1:6" ht="14.15" customHeight="1" x14ac:dyDescent="0.25">
      <c r="A1103" s="29"/>
      <c r="B1103" s="30">
        <v>5540</v>
      </c>
      <c r="C1103" s="31" t="s">
        <v>178</v>
      </c>
      <c r="D1103" s="196">
        <v>300</v>
      </c>
      <c r="E1103" s="14"/>
      <c r="F1103" s="14">
        <f t="shared" si="384"/>
        <v>300</v>
      </c>
    </row>
    <row r="1104" spans="1:6" ht="14.15" customHeight="1" x14ac:dyDescent="0.25">
      <c r="A1104" s="49" t="s">
        <v>587</v>
      </c>
      <c r="B1104" s="43"/>
      <c r="C1104" s="44" t="s">
        <v>338</v>
      </c>
      <c r="D1104" s="46">
        <f t="shared" ref="D1104:F1104" si="385">+D1105+D1106+D1107</f>
        <v>1559600</v>
      </c>
      <c r="E1104" s="46">
        <f t="shared" si="385"/>
        <v>0</v>
      </c>
      <c r="F1104" s="46">
        <f t="shared" si="385"/>
        <v>1559600</v>
      </c>
    </row>
    <row r="1105" spans="1:6" ht="13.5" hidden="1" customHeight="1" x14ac:dyDescent="0.25">
      <c r="A1105" s="62"/>
      <c r="B1105" s="35">
        <v>45</v>
      </c>
      <c r="C1105" s="36" t="s">
        <v>316</v>
      </c>
      <c r="D1105" s="196"/>
      <c r="E1105" s="14">
        <v>0</v>
      </c>
      <c r="F1105" s="14">
        <f>+D1105+E1105</f>
        <v>0</v>
      </c>
    </row>
    <row r="1106" spans="1:6" ht="14.15" customHeight="1" x14ac:dyDescent="0.25">
      <c r="A1106" s="62"/>
      <c r="B1106" s="35">
        <v>50</v>
      </c>
      <c r="C1106" s="36" t="s">
        <v>89</v>
      </c>
      <c r="D1106" s="196">
        <f>1244600+36000</f>
        <v>1280600</v>
      </c>
      <c r="E1106" s="129"/>
      <c r="F1106" s="129">
        <f>+D1106+E1106</f>
        <v>1280600</v>
      </c>
    </row>
    <row r="1107" spans="1:6" ht="14.15" customHeight="1" x14ac:dyDescent="0.25">
      <c r="A1107" s="62"/>
      <c r="B1107" s="35">
        <v>55</v>
      </c>
      <c r="C1107" s="36" t="s">
        <v>91</v>
      </c>
      <c r="D1107" s="123">
        <f>+D1108+D1109+D1110+D1121+D1122+D1123+D1124+D1125+D1126+D1127+D1128+D1130+D1129</f>
        <v>279000</v>
      </c>
      <c r="E1107" s="123">
        <f t="shared" ref="E1107:F1107" si="386">+E1108+E1109+E1110+E1121+E1122+E1123+E1124+E1125+E1126+E1127+E1128+E1130+E1129</f>
        <v>0</v>
      </c>
      <c r="F1107" s="123">
        <f t="shared" si="386"/>
        <v>279000</v>
      </c>
    </row>
    <row r="1108" spans="1:6" ht="14.15" customHeight="1" x14ac:dyDescent="0.25">
      <c r="A1108" s="62"/>
      <c r="B1108" s="30" t="s">
        <v>92</v>
      </c>
      <c r="C1108" s="31" t="s">
        <v>102</v>
      </c>
      <c r="D1108" s="196">
        <v>5100</v>
      </c>
      <c r="E1108" s="14"/>
      <c r="F1108" s="14">
        <f>+D1108+E1108</f>
        <v>5100</v>
      </c>
    </row>
    <row r="1109" spans="1:6" ht="14.15" customHeight="1" x14ac:dyDescent="0.25">
      <c r="A1109" s="62"/>
      <c r="B1109" s="30" t="s">
        <v>95</v>
      </c>
      <c r="C1109" s="31" t="s">
        <v>105</v>
      </c>
      <c r="D1109" s="196">
        <v>5000</v>
      </c>
      <c r="E1109" s="14"/>
      <c r="F1109" s="14">
        <f>+D1109+E1109</f>
        <v>5000</v>
      </c>
    </row>
    <row r="1110" spans="1:6" ht="13.5" customHeight="1" x14ac:dyDescent="0.25">
      <c r="A1110" s="62"/>
      <c r="B1110" s="30" t="s">
        <v>106</v>
      </c>
      <c r="C1110" s="31" t="s">
        <v>97</v>
      </c>
      <c r="D1110" s="196">
        <f t="shared" ref="D1110:F1110" si="387">SUM(D1111:D1120)</f>
        <v>123000</v>
      </c>
      <c r="E1110" s="14">
        <f t="shared" si="387"/>
        <v>0</v>
      </c>
      <c r="F1110" s="14">
        <f t="shared" si="387"/>
        <v>123000</v>
      </c>
    </row>
    <row r="1111" spans="1:6" s="4" customFormat="1" ht="14.15" customHeight="1" x14ac:dyDescent="0.2">
      <c r="A1111" s="265"/>
      <c r="B1111" s="162" t="s">
        <v>896</v>
      </c>
      <c r="C1111" s="156" t="s">
        <v>206</v>
      </c>
      <c r="D1111" s="197">
        <v>15000</v>
      </c>
      <c r="E1111" s="158"/>
      <c r="F1111" s="158">
        <f>+D1111+E1111</f>
        <v>15000</v>
      </c>
    </row>
    <row r="1112" spans="1:6" s="4" customFormat="1" ht="14.15" customHeight="1" x14ac:dyDescent="0.2">
      <c r="A1112" s="265"/>
      <c r="B1112" s="162" t="s">
        <v>897</v>
      </c>
      <c r="C1112" s="156" t="s">
        <v>207</v>
      </c>
      <c r="D1112" s="197">
        <v>26000</v>
      </c>
      <c r="E1112" s="158"/>
      <c r="F1112" s="158">
        <f t="shared" ref="F1112:F1120" si="388">+D1112+E1112</f>
        <v>26000</v>
      </c>
    </row>
    <row r="1113" spans="1:6" s="4" customFormat="1" ht="14.15" customHeight="1" x14ac:dyDescent="0.2">
      <c r="A1113" s="265"/>
      <c r="B1113" s="162" t="s">
        <v>895</v>
      </c>
      <c r="C1113" s="156" t="s">
        <v>208</v>
      </c>
      <c r="D1113" s="197">
        <v>4006</v>
      </c>
      <c r="E1113" s="158"/>
      <c r="F1113" s="158">
        <f t="shared" si="388"/>
        <v>4006</v>
      </c>
    </row>
    <row r="1114" spans="1:6" s="4" customFormat="1" ht="14.15" customHeight="1" x14ac:dyDescent="0.2">
      <c r="A1114" s="265"/>
      <c r="B1114" s="162" t="s">
        <v>891</v>
      </c>
      <c r="C1114" s="156" t="s">
        <v>209</v>
      </c>
      <c r="D1114" s="197">
        <v>15000</v>
      </c>
      <c r="E1114" s="158"/>
      <c r="F1114" s="158">
        <f t="shared" si="388"/>
        <v>15000</v>
      </c>
    </row>
    <row r="1115" spans="1:6" s="4" customFormat="1" ht="14.15" customHeight="1" x14ac:dyDescent="0.2">
      <c r="A1115" s="265"/>
      <c r="B1115" s="162" t="s">
        <v>892</v>
      </c>
      <c r="C1115" s="156" t="s">
        <v>210</v>
      </c>
      <c r="D1115" s="197">
        <v>15000</v>
      </c>
      <c r="E1115" s="158"/>
      <c r="F1115" s="158">
        <f t="shared" si="388"/>
        <v>15000</v>
      </c>
    </row>
    <row r="1116" spans="1:6" s="4" customFormat="1" ht="14.15" customHeight="1" x14ac:dyDescent="0.2">
      <c r="A1116" s="265"/>
      <c r="B1116" s="162" t="s">
        <v>894</v>
      </c>
      <c r="C1116" s="156" t="s">
        <v>327</v>
      </c>
      <c r="D1116" s="197">
        <v>4000</v>
      </c>
      <c r="E1116" s="158"/>
      <c r="F1116" s="158">
        <f t="shared" si="388"/>
        <v>4000</v>
      </c>
    </row>
    <row r="1117" spans="1:6" s="4" customFormat="1" ht="13.5" hidden="1" customHeight="1" x14ac:dyDescent="0.2">
      <c r="A1117" s="265"/>
      <c r="B1117" s="162" t="s">
        <v>898</v>
      </c>
      <c r="C1117" s="156" t="s">
        <v>213</v>
      </c>
      <c r="D1117" s="197"/>
      <c r="E1117" s="158"/>
      <c r="F1117" s="158">
        <f t="shared" si="388"/>
        <v>0</v>
      </c>
    </row>
    <row r="1118" spans="1:6" s="4" customFormat="1" ht="13.5" hidden="1" customHeight="1" x14ac:dyDescent="0.2">
      <c r="A1118" s="265"/>
      <c r="B1118" s="162" t="s">
        <v>899</v>
      </c>
      <c r="C1118" s="156" t="s">
        <v>328</v>
      </c>
      <c r="D1118" s="197"/>
      <c r="E1118" s="158"/>
      <c r="F1118" s="158">
        <f t="shared" si="388"/>
        <v>0</v>
      </c>
    </row>
    <row r="1119" spans="1:6" s="4" customFormat="1" ht="14.15" customHeight="1" x14ac:dyDescent="0.2">
      <c r="A1119" s="265"/>
      <c r="B1119" s="162" t="s">
        <v>975</v>
      </c>
      <c r="C1119" s="156" t="s">
        <v>212</v>
      </c>
      <c r="D1119" s="197">
        <v>43994</v>
      </c>
      <c r="E1119" s="158"/>
      <c r="F1119" s="158">
        <f t="shared" si="388"/>
        <v>43994</v>
      </c>
    </row>
    <row r="1120" spans="1:6" s="4" customFormat="1" ht="13.5" hidden="1" customHeight="1" x14ac:dyDescent="0.2">
      <c r="A1120" s="265"/>
      <c r="B1120" s="162" t="s">
        <v>974</v>
      </c>
      <c r="C1120" s="156" t="s">
        <v>334</v>
      </c>
      <c r="D1120" s="197"/>
      <c r="E1120" s="158"/>
      <c r="F1120" s="158">
        <f t="shared" si="388"/>
        <v>0</v>
      </c>
    </row>
    <row r="1121" spans="1:6" ht="14.15" customHeight="1" x14ac:dyDescent="0.25">
      <c r="A1121" s="62"/>
      <c r="B1121" s="30">
        <v>5513</v>
      </c>
      <c r="C1121" s="31" t="s">
        <v>335</v>
      </c>
      <c r="D1121" s="196">
        <v>300</v>
      </c>
      <c r="E1121" s="14"/>
      <c r="F1121" s="14">
        <f>+D1121+E1121</f>
        <v>300</v>
      </c>
    </row>
    <row r="1122" spans="1:6" ht="14.15" customHeight="1" x14ac:dyDescent="0.25">
      <c r="A1122" s="62"/>
      <c r="B1122" s="30">
        <v>5514</v>
      </c>
      <c r="C1122" s="31" t="s">
        <v>336</v>
      </c>
      <c r="D1122" s="196">
        <v>7300</v>
      </c>
      <c r="E1122" s="14"/>
      <c r="F1122" s="14">
        <f t="shared" ref="F1122:F1130" si="389">+D1122+E1122</f>
        <v>7300</v>
      </c>
    </row>
    <row r="1123" spans="1:6" ht="14.15" customHeight="1" x14ac:dyDescent="0.25">
      <c r="A1123" s="62"/>
      <c r="B1123" s="30">
        <v>5515</v>
      </c>
      <c r="C1123" s="31" t="s">
        <v>337</v>
      </c>
      <c r="D1123" s="196">
        <v>6000</v>
      </c>
      <c r="E1123" s="14"/>
      <c r="F1123" s="14">
        <f t="shared" si="389"/>
        <v>6000</v>
      </c>
    </row>
    <row r="1124" spans="1:6" ht="14.15" customHeight="1" x14ac:dyDescent="0.25">
      <c r="A1124" s="62"/>
      <c r="B1124" s="30">
        <v>5516</v>
      </c>
      <c r="C1124" s="31" t="s">
        <v>321</v>
      </c>
      <c r="D1124" s="196">
        <v>7000</v>
      </c>
      <c r="E1124" s="14"/>
      <c r="F1124" s="14">
        <f t="shared" si="389"/>
        <v>7000</v>
      </c>
    </row>
    <row r="1125" spans="1:6" ht="14.15" customHeight="1" x14ac:dyDescent="0.25">
      <c r="A1125" s="62"/>
      <c r="B1125" s="30">
        <v>5521</v>
      </c>
      <c r="C1125" s="31" t="s">
        <v>246</v>
      </c>
      <c r="D1125" s="196">
        <v>92000</v>
      </c>
      <c r="E1125" s="14"/>
      <c r="F1125" s="14">
        <f t="shared" si="389"/>
        <v>92000</v>
      </c>
    </row>
    <row r="1126" spans="1:6" ht="14.15" customHeight="1" x14ac:dyDescent="0.25">
      <c r="A1126" s="62"/>
      <c r="B1126" s="30">
        <v>5522</v>
      </c>
      <c r="C1126" s="31" t="s">
        <v>124</v>
      </c>
      <c r="D1126" s="196">
        <v>2800</v>
      </c>
      <c r="E1126" s="14"/>
      <c r="F1126" s="14">
        <f t="shared" si="389"/>
        <v>2800</v>
      </c>
    </row>
    <row r="1127" spans="1:6" ht="14.15" customHeight="1" x14ac:dyDescent="0.25">
      <c r="A1127" s="62"/>
      <c r="B1127" s="30">
        <v>5524</v>
      </c>
      <c r="C1127" s="31" t="s">
        <v>325</v>
      </c>
      <c r="D1127" s="196">
        <v>24000</v>
      </c>
      <c r="E1127" s="14"/>
      <c r="F1127" s="14">
        <f t="shared" si="389"/>
        <v>24000</v>
      </c>
    </row>
    <row r="1128" spans="1:6" ht="14.15" customHeight="1" x14ac:dyDescent="0.25">
      <c r="A1128" s="62"/>
      <c r="B1128" s="30">
        <v>5525</v>
      </c>
      <c r="C1128" s="31" t="s">
        <v>126</v>
      </c>
      <c r="D1128" s="196">
        <v>3000</v>
      </c>
      <c r="E1128" s="14"/>
      <c r="F1128" s="14">
        <f t="shared" si="389"/>
        <v>3000</v>
      </c>
    </row>
    <row r="1129" spans="1:6" ht="14.15" customHeight="1" x14ac:dyDescent="0.25">
      <c r="A1129" s="62"/>
      <c r="B1129" s="30">
        <v>5532</v>
      </c>
      <c r="C1129" s="31" t="s">
        <v>642</v>
      </c>
      <c r="D1129" s="196">
        <v>500</v>
      </c>
      <c r="E1129" s="14"/>
      <c r="F1129" s="14">
        <f t="shared" si="389"/>
        <v>500</v>
      </c>
    </row>
    <row r="1130" spans="1:6" ht="14.15" customHeight="1" x14ac:dyDescent="0.25">
      <c r="A1130" s="29"/>
      <c r="B1130" s="30">
        <v>5540</v>
      </c>
      <c r="C1130" s="31" t="s">
        <v>178</v>
      </c>
      <c r="D1130" s="196">
        <v>3000</v>
      </c>
      <c r="E1130" s="14"/>
      <c r="F1130" s="14">
        <f t="shared" si="389"/>
        <v>3000</v>
      </c>
    </row>
    <row r="1131" spans="1:6" ht="14.15" customHeight="1" x14ac:dyDescent="0.25">
      <c r="A1131" s="42" t="s">
        <v>586</v>
      </c>
      <c r="B1131" s="43"/>
      <c r="C1131" s="44" t="s">
        <v>339</v>
      </c>
      <c r="D1131" s="47">
        <f t="shared" ref="D1131:F1131" si="390">+D1132</f>
        <v>700000</v>
      </c>
      <c r="E1131" s="47">
        <f t="shared" si="390"/>
        <v>0</v>
      </c>
      <c r="F1131" s="47">
        <f t="shared" si="390"/>
        <v>700000</v>
      </c>
    </row>
    <row r="1132" spans="1:6" ht="14.15" customHeight="1" x14ac:dyDescent="0.25">
      <c r="A1132" s="29"/>
      <c r="B1132" s="35" t="s">
        <v>90</v>
      </c>
      <c r="C1132" s="36" t="s">
        <v>91</v>
      </c>
      <c r="D1132" s="123">
        <f>D1133+D1134</f>
        <v>700000</v>
      </c>
      <c r="E1132" s="123">
        <f t="shared" ref="E1132:F1132" si="391">E1133+E1134</f>
        <v>0</v>
      </c>
      <c r="F1132" s="123">
        <f t="shared" si="391"/>
        <v>700000</v>
      </c>
    </row>
    <row r="1133" spans="1:6" ht="14.15" customHeight="1" x14ac:dyDescent="0.25">
      <c r="A1133" s="29"/>
      <c r="B1133" s="30">
        <v>5514</v>
      </c>
      <c r="C1133" s="31" t="s">
        <v>280</v>
      </c>
      <c r="D1133" s="14">
        <v>7000</v>
      </c>
      <c r="E1133" s="14"/>
      <c r="F1133" s="14">
        <f>+D1133+E1133</f>
        <v>7000</v>
      </c>
    </row>
    <row r="1134" spans="1:6" ht="14.15" customHeight="1" x14ac:dyDescent="0.25">
      <c r="A1134" s="29"/>
      <c r="B1134" s="30">
        <v>5524</v>
      </c>
      <c r="C1134" s="31" t="s">
        <v>844</v>
      </c>
      <c r="D1134" s="14">
        <v>693000</v>
      </c>
      <c r="E1134" s="14"/>
      <c r="F1134" s="14">
        <f>+D1134+E1134</f>
        <v>693000</v>
      </c>
    </row>
    <row r="1135" spans="1:6" ht="14.15" customHeight="1" x14ac:dyDescent="0.25">
      <c r="A1135" s="42" t="s">
        <v>590</v>
      </c>
      <c r="B1135" s="43"/>
      <c r="C1135" s="44" t="s">
        <v>340</v>
      </c>
      <c r="D1135" s="209">
        <f t="shared" ref="D1135:F1135" si="392">+D1136+D1137</f>
        <v>757200</v>
      </c>
      <c r="E1135" s="209">
        <f t="shared" si="392"/>
        <v>12000</v>
      </c>
      <c r="F1135" s="209">
        <f t="shared" si="392"/>
        <v>769200</v>
      </c>
    </row>
    <row r="1136" spans="1:6" ht="14.15" customHeight="1" x14ac:dyDescent="0.25">
      <c r="A1136" s="29"/>
      <c r="B1136" s="35" t="s">
        <v>88</v>
      </c>
      <c r="C1136" s="36" t="s">
        <v>89</v>
      </c>
      <c r="D1136" s="196">
        <v>592200</v>
      </c>
      <c r="E1136" s="129"/>
      <c r="F1136" s="129">
        <f>+D1136+E1136</f>
        <v>592200</v>
      </c>
    </row>
    <row r="1137" spans="1:6" ht="14.15" customHeight="1" x14ac:dyDescent="0.25">
      <c r="A1137" s="29"/>
      <c r="B1137" s="35" t="s">
        <v>90</v>
      </c>
      <c r="C1137" s="36" t="s">
        <v>91</v>
      </c>
      <c r="D1137" s="123">
        <f>+D1138+D1139+D1140+D1152+D1153+D1154+D1156+D1157+D1158+D1159+D1160+D1155+D1151</f>
        <v>165000</v>
      </c>
      <c r="E1137" s="123">
        <f t="shared" ref="E1137" si="393">+E1138+E1139+E1140+E1152+E1153+E1154+E1156+E1157+E1158+E1159+E1160+E1155+E1151</f>
        <v>12000</v>
      </c>
      <c r="F1137" s="123">
        <f>+F1138+F1139+F1140+F1152+F1153+F1154+F1156+F1157+F1158+F1159+F1160+F1155+F1151</f>
        <v>177000</v>
      </c>
    </row>
    <row r="1138" spans="1:6" ht="14.15" customHeight="1" x14ac:dyDescent="0.25">
      <c r="A1138" s="29"/>
      <c r="B1138" s="30">
        <v>5500</v>
      </c>
      <c r="C1138" s="31" t="s">
        <v>166</v>
      </c>
      <c r="D1138" s="196">
        <v>2800</v>
      </c>
      <c r="E1138" s="14"/>
      <c r="F1138" s="14">
        <f>+D1138+E1138</f>
        <v>2800</v>
      </c>
    </row>
    <row r="1139" spans="1:6" ht="14.15" customHeight="1" x14ac:dyDescent="0.25">
      <c r="A1139" s="29"/>
      <c r="B1139" s="30">
        <v>5504</v>
      </c>
      <c r="C1139" s="31" t="s">
        <v>105</v>
      </c>
      <c r="D1139" s="196">
        <v>2750</v>
      </c>
      <c r="E1139" s="14"/>
      <c r="F1139" s="14">
        <f>+D1139+E1139</f>
        <v>2750</v>
      </c>
    </row>
    <row r="1140" spans="1:6" ht="14.15" customHeight="1" x14ac:dyDescent="0.25">
      <c r="A1140" s="29"/>
      <c r="B1140" s="30">
        <v>5511</v>
      </c>
      <c r="C1140" s="31" t="s">
        <v>341</v>
      </c>
      <c r="D1140" s="87">
        <f t="shared" ref="D1140" si="394">SUM(D1141:D1150)</f>
        <v>82950</v>
      </c>
      <c r="E1140" s="14">
        <f t="shared" ref="E1140:F1140" si="395">SUM(E1141:E1150)</f>
        <v>0</v>
      </c>
      <c r="F1140" s="87">
        <f t="shared" si="395"/>
        <v>82950</v>
      </c>
    </row>
    <row r="1141" spans="1:6" s="8" customFormat="1" ht="14.15" customHeight="1" x14ac:dyDescent="0.2">
      <c r="A1141" s="154"/>
      <c r="B1141" s="155" t="s">
        <v>896</v>
      </c>
      <c r="C1141" s="156" t="s">
        <v>206</v>
      </c>
      <c r="D1141" s="197">
        <v>50000</v>
      </c>
      <c r="E1141" s="158"/>
      <c r="F1141" s="158">
        <f t="shared" ref="F1141:F1145" si="396">+E1141+D1141</f>
        <v>50000</v>
      </c>
    </row>
    <row r="1142" spans="1:6" s="8" customFormat="1" ht="14.15" customHeight="1" x14ac:dyDescent="0.2">
      <c r="A1142" s="154"/>
      <c r="B1142" s="155" t="s">
        <v>897</v>
      </c>
      <c r="C1142" s="156" t="s">
        <v>207</v>
      </c>
      <c r="D1142" s="197">
        <v>7500</v>
      </c>
      <c r="E1142" s="158"/>
      <c r="F1142" s="158">
        <f t="shared" si="396"/>
        <v>7500</v>
      </c>
    </row>
    <row r="1143" spans="1:6" s="8" customFormat="1" ht="14.15" customHeight="1" x14ac:dyDescent="0.2">
      <c r="A1143" s="154"/>
      <c r="B1143" s="155" t="s">
        <v>895</v>
      </c>
      <c r="C1143" s="156" t="s">
        <v>208</v>
      </c>
      <c r="D1143" s="197">
        <v>3000</v>
      </c>
      <c r="E1143" s="158"/>
      <c r="F1143" s="158">
        <f t="shared" si="396"/>
        <v>3000</v>
      </c>
    </row>
    <row r="1144" spans="1:6" s="8" customFormat="1" ht="14.15" customHeight="1" x14ac:dyDescent="0.2">
      <c r="A1144" s="154"/>
      <c r="B1144" s="155" t="s">
        <v>891</v>
      </c>
      <c r="C1144" s="156" t="s">
        <v>209</v>
      </c>
      <c r="D1144" s="197">
        <v>6000</v>
      </c>
      <c r="E1144" s="158"/>
      <c r="F1144" s="158">
        <f t="shared" si="396"/>
        <v>6000</v>
      </c>
    </row>
    <row r="1145" spans="1:6" s="8" customFormat="1" ht="14.15" customHeight="1" x14ac:dyDescent="0.2">
      <c r="A1145" s="154"/>
      <c r="B1145" s="155" t="s">
        <v>892</v>
      </c>
      <c r="C1145" s="156" t="s">
        <v>326</v>
      </c>
      <c r="D1145" s="197">
        <v>5000</v>
      </c>
      <c r="E1145" s="158"/>
      <c r="F1145" s="158">
        <f t="shared" si="396"/>
        <v>5000</v>
      </c>
    </row>
    <row r="1146" spans="1:6" s="8" customFormat="1" ht="14.15" customHeight="1" x14ac:dyDescent="0.2">
      <c r="A1146" s="154"/>
      <c r="B1146" s="155" t="s">
        <v>894</v>
      </c>
      <c r="C1146" s="156" t="s">
        <v>327</v>
      </c>
      <c r="D1146" s="197">
        <v>2000</v>
      </c>
      <c r="E1146" s="158"/>
      <c r="F1146" s="158">
        <f>+E1146+D1146</f>
        <v>2000</v>
      </c>
    </row>
    <row r="1147" spans="1:6" s="8" customFormat="1" ht="14.15" customHeight="1" x14ac:dyDescent="0.2">
      <c r="A1147" s="154"/>
      <c r="B1147" s="155" t="s">
        <v>898</v>
      </c>
      <c r="C1147" s="156" t="s">
        <v>213</v>
      </c>
      <c r="D1147" s="197">
        <v>1000</v>
      </c>
      <c r="E1147" s="158"/>
      <c r="F1147" s="158">
        <f t="shared" ref="F1147:F1150" si="397">+E1147+D1147</f>
        <v>1000</v>
      </c>
    </row>
    <row r="1148" spans="1:6" s="8" customFormat="1" ht="13.5" customHeight="1" x14ac:dyDescent="0.2">
      <c r="A1148" s="154"/>
      <c r="B1148" s="155" t="s">
        <v>899</v>
      </c>
      <c r="C1148" s="156" t="s">
        <v>342</v>
      </c>
      <c r="D1148" s="197">
        <v>540</v>
      </c>
      <c r="E1148" s="158"/>
      <c r="F1148" s="158">
        <f t="shared" si="397"/>
        <v>540</v>
      </c>
    </row>
    <row r="1149" spans="1:6" s="8" customFormat="1" ht="13.5" hidden="1" customHeight="1" x14ac:dyDescent="0.2">
      <c r="A1149" s="154"/>
      <c r="B1149" s="155" t="s">
        <v>975</v>
      </c>
      <c r="C1149" s="156" t="s">
        <v>334</v>
      </c>
      <c r="D1149" s="197"/>
      <c r="E1149" s="158"/>
      <c r="F1149" s="158">
        <f t="shared" si="397"/>
        <v>0</v>
      </c>
    </row>
    <row r="1150" spans="1:6" s="8" customFormat="1" ht="14.15" customHeight="1" x14ac:dyDescent="0.2">
      <c r="A1150" s="154"/>
      <c r="B1150" s="155" t="s">
        <v>974</v>
      </c>
      <c r="C1150" s="156" t="s">
        <v>857</v>
      </c>
      <c r="D1150" s="197">
        <v>7910</v>
      </c>
      <c r="E1150" s="158"/>
      <c r="F1150" s="158">
        <f t="shared" si="397"/>
        <v>7910</v>
      </c>
    </row>
    <row r="1151" spans="1:6" s="128" customFormat="1" ht="14.15" customHeight="1" x14ac:dyDescent="0.25">
      <c r="A1151" s="130"/>
      <c r="B1151" s="131">
        <v>5512</v>
      </c>
      <c r="C1151" s="31" t="s">
        <v>174</v>
      </c>
      <c r="D1151" s="196">
        <v>200</v>
      </c>
      <c r="E1151" s="14"/>
      <c r="F1151" s="14">
        <f t="shared" ref="F1151:F1160" si="398">+D1151+E1151</f>
        <v>200</v>
      </c>
    </row>
    <row r="1152" spans="1:6" ht="14.15" customHeight="1" x14ac:dyDescent="0.25">
      <c r="A1152" s="29"/>
      <c r="B1152" s="30">
        <v>5513</v>
      </c>
      <c r="C1152" s="31" t="s">
        <v>226</v>
      </c>
      <c r="D1152" s="196">
        <v>800</v>
      </c>
      <c r="E1152" s="14"/>
      <c r="F1152" s="14">
        <f t="shared" si="398"/>
        <v>800</v>
      </c>
    </row>
    <row r="1153" spans="1:7" ht="14.15" customHeight="1" x14ac:dyDescent="0.25">
      <c r="A1153" s="29"/>
      <c r="B1153" s="30">
        <v>5514</v>
      </c>
      <c r="C1153" s="31" t="s">
        <v>280</v>
      </c>
      <c r="D1153" s="196">
        <v>6500</v>
      </c>
      <c r="E1153" s="14">
        <v>1000</v>
      </c>
      <c r="F1153" s="14">
        <f t="shared" si="398"/>
        <v>7500</v>
      </c>
      <c r="G1153" s="1" t="s">
        <v>1067</v>
      </c>
    </row>
    <row r="1154" spans="1:7" ht="14.15" customHeight="1" x14ac:dyDescent="0.25">
      <c r="A1154" s="29"/>
      <c r="B1154" s="30">
        <v>5515</v>
      </c>
      <c r="C1154" s="31" t="s">
        <v>281</v>
      </c>
      <c r="D1154" s="196">
        <v>10000</v>
      </c>
      <c r="E1154" s="14">
        <v>11000</v>
      </c>
      <c r="F1154" s="14">
        <f t="shared" si="398"/>
        <v>21000</v>
      </c>
      <c r="G1154" s="1" t="s">
        <v>1068</v>
      </c>
    </row>
    <row r="1155" spans="1:7" ht="14.15" customHeight="1" x14ac:dyDescent="0.25">
      <c r="A1155" s="29"/>
      <c r="B1155" s="30">
        <v>5516</v>
      </c>
      <c r="C1155" s="31" t="s">
        <v>643</v>
      </c>
      <c r="D1155" s="196">
        <f>3000+4000</f>
        <v>7000</v>
      </c>
      <c r="E1155" s="14"/>
      <c r="F1155" s="14">
        <f t="shared" si="398"/>
        <v>7000</v>
      </c>
    </row>
    <row r="1156" spans="1:7" ht="14.15" customHeight="1" x14ac:dyDescent="0.25">
      <c r="A1156" s="29"/>
      <c r="B1156" s="30">
        <v>5521</v>
      </c>
      <c r="C1156" s="31" t="s">
        <v>323</v>
      </c>
      <c r="D1156" s="196">
        <v>35000</v>
      </c>
      <c r="E1156" s="14"/>
      <c r="F1156" s="14">
        <f t="shared" si="398"/>
        <v>35000</v>
      </c>
    </row>
    <row r="1157" spans="1:7" ht="14.15" customHeight="1" x14ac:dyDescent="0.25">
      <c r="A1157" s="29"/>
      <c r="B1157" s="30">
        <v>5522</v>
      </c>
      <c r="C1157" s="31" t="s">
        <v>124</v>
      </c>
      <c r="D1157" s="196">
        <v>1500</v>
      </c>
      <c r="E1157" s="14"/>
      <c r="F1157" s="14">
        <f t="shared" si="398"/>
        <v>1500</v>
      </c>
    </row>
    <row r="1158" spans="1:7" ht="14.15" customHeight="1" x14ac:dyDescent="0.25">
      <c r="A1158" s="29"/>
      <c r="B1158" s="30">
        <v>5524</v>
      </c>
      <c r="C1158" s="31" t="s">
        <v>325</v>
      </c>
      <c r="D1158" s="196">
        <v>10000</v>
      </c>
      <c r="E1158" s="14"/>
      <c r="F1158" s="14">
        <f t="shared" si="398"/>
        <v>10000</v>
      </c>
    </row>
    <row r="1159" spans="1:7" ht="14.15" customHeight="1" x14ac:dyDescent="0.25">
      <c r="A1159" s="29"/>
      <c r="B1159" s="30">
        <v>5525</v>
      </c>
      <c r="C1159" s="31" t="s">
        <v>282</v>
      </c>
      <c r="D1159" s="196">
        <v>3500</v>
      </c>
      <c r="E1159" s="14"/>
      <c r="F1159" s="14">
        <f t="shared" si="398"/>
        <v>3500</v>
      </c>
    </row>
    <row r="1160" spans="1:7" ht="14.15" customHeight="1" x14ac:dyDescent="0.25">
      <c r="A1160" s="29"/>
      <c r="B1160" s="30">
        <v>5540</v>
      </c>
      <c r="C1160" s="31" t="s">
        <v>343</v>
      </c>
      <c r="D1160" s="196">
        <v>2000</v>
      </c>
      <c r="E1160" s="14"/>
      <c r="F1160" s="14">
        <f t="shared" si="398"/>
        <v>2000</v>
      </c>
    </row>
    <row r="1161" spans="1:7" ht="14.15" customHeight="1" x14ac:dyDescent="0.25">
      <c r="A1161" s="49" t="s">
        <v>591</v>
      </c>
      <c r="B1161" s="48"/>
      <c r="C1161" s="44" t="s">
        <v>592</v>
      </c>
      <c r="D1161" s="46">
        <f t="shared" ref="D1161:F1161" si="399">+D1162+D1163</f>
        <v>285500</v>
      </c>
      <c r="E1161" s="46">
        <f t="shared" si="399"/>
        <v>0</v>
      </c>
      <c r="F1161" s="46">
        <f t="shared" si="399"/>
        <v>285500</v>
      </c>
    </row>
    <row r="1162" spans="1:7" ht="14.15" customHeight="1" x14ac:dyDescent="0.25">
      <c r="A1162" s="29"/>
      <c r="B1162" s="35" t="s">
        <v>88</v>
      </c>
      <c r="C1162" s="36" t="s">
        <v>89</v>
      </c>
      <c r="D1162" s="196">
        <v>229000</v>
      </c>
      <c r="E1162" s="129"/>
      <c r="F1162" s="129">
        <f t="shared" ref="F1162" si="400">+E1162+D1162</f>
        <v>229000</v>
      </c>
    </row>
    <row r="1163" spans="1:7" ht="14.15" customHeight="1" x14ac:dyDescent="0.25">
      <c r="A1163" s="29"/>
      <c r="B1163" s="35" t="s">
        <v>90</v>
      </c>
      <c r="C1163" s="36" t="s">
        <v>91</v>
      </c>
      <c r="D1163" s="123">
        <f t="shared" ref="D1163:F1163" si="401">+D1164+D1165+D1166+D1177+D1178+D1179+D1181+D1182+D1183+D1184+D1185+D1180</f>
        <v>56500</v>
      </c>
      <c r="E1163" s="123">
        <f t="shared" si="401"/>
        <v>0</v>
      </c>
      <c r="F1163" s="123">
        <f t="shared" si="401"/>
        <v>56500</v>
      </c>
    </row>
    <row r="1164" spans="1:7" ht="14.15" customHeight="1" x14ac:dyDescent="0.25">
      <c r="A1164" s="29"/>
      <c r="B1164" s="30">
        <v>5500</v>
      </c>
      <c r="C1164" s="31" t="s">
        <v>166</v>
      </c>
      <c r="D1164" s="196">
        <v>1050</v>
      </c>
      <c r="E1164" s="14"/>
      <c r="F1164" s="14">
        <f t="shared" ref="F1164:F1165" si="402">+E1164+D1164</f>
        <v>1050</v>
      </c>
    </row>
    <row r="1165" spans="1:7" ht="14.15" customHeight="1" x14ac:dyDescent="0.25">
      <c r="A1165" s="29"/>
      <c r="B1165" s="30">
        <v>5504</v>
      </c>
      <c r="C1165" s="31" t="s">
        <v>105</v>
      </c>
      <c r="D1165" s="196">
        <v>1000</v>
      </c>
      <c r="E1165" s="14"/>
      <c r="F1165" s="14">
        <f t="shared" si="402"/>
        <v>1000</v>
      </c>
    </row>
    <row r="1166" spans="1:7" ht="14.15" customHeight="1" x14ac:dyDescent="0.25">
      <c r="A1166" s="29"/>
      <c r="B1166" s="30">
        <v>5511</v>
      </c>
      <c r="C1166" s="31" t="s">
        <v>341</v>
      </c>
      <c r="D1166" s="196">
        <f>SUM(D1167:D1176)</f>
        <v>19300</v>
      </c>
      <c r="E1166" s="14">
        <f t="shared" ref="E1166" si="403">SUM(E1167:E1176)</f>
        <v>0</v>
      </c>
      <c r="F1166" s="14">
        <f>SUM(F1167:F1176)</f>
        <v>19300</v>
      </c>
    </row>
    <row r="1167" spans="1:7" s="128" customFormat="1" ht="14.15" customHeight="1" x14ac:dyDescent="0.25">
      <c r="A1167" s="130"/>
      <c r="B1167" s="162" t="s">
        <v>896</v>
      </c>
      <c r="C1167" s="132" t="s">
        <v>206</v>
      </c>
      <c r="D1167" s="199">
        <v>0</v>
      </c>
      <c r="E1167" s="133"/>
      <c r="F1167" s="133">
        <f t="shared" ref="F1167:F1176" si="404">+E1167+D1167</f>
        <v>0</v>
      </c>
    </row>
    <row r="1168" spans="1:7" s="128" customFormat="1" ht="14.15" customHeight="1" x14ac:dyDescent="0.25">
      <c r="A1168" s="130"/>
      <c r="B1168" s="162" t="s">
        <v>897</v>
      </c>
      <c r="C1168" s="132" t="s">
        <v>207</v>
      </c>
      <c r="D1168" s="199">
        <v>9000</v>
      </c>
      <c r="E1168" s="133"/>
      <c r="F1168" s="133">
        <f t="shared" si="404"/>
        <v>9000</v>
      </c>
    </row>
    <row r="1169" spans="1:6" s="128" customFormat="1" ht="14.15" customHeight="1" x14ac:dyDescent="0.25">
      <c r="A1169" s="130"/>
      <c r="B1169" s="162" t="s">
        <v>895</v>
      </c>
      <c r="C1169" s="132" t="s">
        <v>208</v>
      </c>
      <c r="D1169" s="199">
        <v>800</v>
      </c>
      <c r="E1169" s="133"/>
      <c r="F1169" s="133">
        <f t="shared" si="404"/>
        <v>800</v>
      </c>
    </row>
    <row r="1170" spans="1:6" s="128" customFormat="1" ht="14.15" customHeight="1" x14ac:dyDescent="0.25">
      <c r="A1170" s="130"/>
      <c r="B1170" s="162" t="s">
        <v>891</v>
      </c>
      <c r="C1170" s="132" t="s">
        <v>209</v>
      </c>
      <c r="D1170" s="199">
        <v>2500</v>
      </c>
      <c r="E1170" s="133"/>
      <c r="F1170" s="133">
        <f t="shared" si="404"/>
        <v>2500</v>
      </c>
    </row>
    <row r="1171" spans="1:6" s="128" customFormat="1" ht="14.15" customHeight="1" x14ac:dyDescent="0.25">
      <c r="A1171" s="130"/>
      <c r="B1171" s="162" t="s">
        <v>892</v>
      </c>
      <c r="C1171" s="132" t="s">
        <v>326</v>
      </c>
      <c r="D1171" s="199">
        <v>2000</v>
      </c>
      <c r="E1171" s="133"/>
      <c r="F1171" s="133">
        <f t="shared" si="404"/>
        <v>2000</v>
      </c>
    </row>
    <row r="1172" spans="1:6" s="128" customFormat="1" ht="14.15" customHeight="1" x14ac:dyDescent="0.25">
      <c r="A1172" s="130"/>
      <c r="B1172" s="162" t="s">
        <v>894</v>
      </c>
      <c r="C1172" s="132" t="s">
        <v>327</v>
      </c>
      <c r="D1172" s="199">
        <v>400</v>
      </c>
      <c r="E1172" s="133"/>
      <c r="F1172" s="133">
        <f t="shared" si="404"/>
        <v>400</v>
      </c>
    </row>
    <row r="1173" spans="1:6" s="128" customFormat="1" ht="14.15" customHeight="1" x14ac:dyDescent="0.25">
      <c r="A1173" s="130"/>
      <c r="B1173" s="162" t="s">
        <v>898</v>
      </c>
      <c r="C1173" s="132" t="s">
        <v>213</v>
      </c>
      <c r="D1173" s="199">
        <v>1000</v>
      </c>
      <c r="E1173" s="133"/>
      <c r="F1173" s="133">
        <f t="shared" si="404"/>
        <v>1000</v>
      </c>
    </row>
    <row r="1174" spans="1:6" s="128" customFormat="1" ht="12.75" customHeight="1" x14ac:dyDescent="0.25">
      <c r="A1174" s="130"/>
      <c r="B1174" s="162" t="s">
        <v>899</v>
      </c>
      <c r="C1174" s="132" t="s">
        <v>342</v>
      </c>
      <c r="D1174" s="199">
        <v>499</v>
      </c>
      <c r="E1174" s="133"/>
      <c r="F1174" s="133">
        <f t="shared" si="404"/>
        <v>499</v>
      </c>
    </row>
    <row r="1175" spans="1:6" s="128" customFormat="1" ht="13.5" hidden="1" customHeight="1" x14ac:dyDescent="0.25">
      <c r="A1175" s="130"/>
      <c r="B1175" s="162" t="s">
        <v>975</v>
      </c>
      <c r="C1175" s="132"/>
      <c r="D1175" s="199"/>
      <c r="E1175" s="133"/>
      <c r="F1175" s="133">
        <f t="shared" si="404"/>
        <v>0</v>
      </c>
    </row>
    <row r="1176" spans="1:6" s="128" customFormat="1" ht="14.15" customHeight="1" x14ac:dyDescent="0.25">
      <c r="A1176" s="130"/>
      <c r="B1176" s="162" t="s">
        <v>974</v>
      </c>
      <c r="C1176" s="132" t="s">
        <v>857</v>
      </c>
      <c r="D1176" s="199">
        <v>3101</v>
      </c>
      <c r="E1176" s="133"/>
      <c r="F1176" s="133">
        <f t="shared" si="404"/>
        <v>3101</v>
      </c>
    </row>
    <row r="1177" spans="1:6" ht="14.15" customHeight="1" x14ac:dyDescent="0.25">
      <c r="A1177" s="29"/>
      <c r="B1177" s="30">
        <v>5513</v>
      </c>
      <c r="C1177" s="31" t="s">
        <v>226</v>
      </c>
      <c r="D1177" s="196">
        <v>250</v>
      </c>
      <c r="E1177" s="14"/>
      <c r="F1177" s="14">
        <f t="shared" ref="F1177:F1185" si="405">+E1177+D1177</f>
        <v>250</v>
      </c>
    </row>
    <row r="1178" spans="1:6" ht="14.15" customHeight="1" x14ac:dyDescent="0.25">
      <c r="A1178" s="29"/>
      <c r="B1178" s="30">
        <v>5514</v>
      </c>
      <c r="C1178" s="31" t="s">
        <v>280</v>
      </c>
      <c r="D1178" s="196">
        <v>1700</v>
      </c>
      <c r="E1178" s="14"/>
      <c r="F1178" s="14">
        <f t="shared" si="405"/>
        <v>1700</v>
      </c>
    </row>
    <row r="1179" spans="1:6" ht="14.15" customHeight="1" x14ac:dyDescent="0.25">
      <c r="A1179" s="29"/>
      <c r="B1179" s="30">
        <v>5515</v>
      </c>
      <c r="C1179" s="31" t="s">
        <v>281</v>
      </c>
      <c r="D1179" s="196">
        <v>1500</v>
      </c>
      <c r="E1179" s="14"/>
      <c r="F1179" s="14">
        <f t="shared" si="405"/>
        <v>1500</v>
      </c>
    </row>
    <row r="1180" spans="1:6" ht="14.15" customHeight="1" x14ac:dyDescent="0.25">
      <c r="A1180" s="29"/>
      <c r="B1180" s="30">
        <v>5516</v>
      </c>
      <c r="C1180" s="31" t="s">
        <v>643</v>
      </c>
      <c r="D1180" s="196">
        <f>5000+3500</f>
        <v>8500</v>
      </c>
      <c r="E1180" s="14"/>
      <c r="F1180" s="14">
        <f t="shared" si="405"/>
        <v>8500</v>
      </c>
    </row>
    <row r="1181" spans="1:6" ht="14.15" customHeight="1" x14ac:dyDescent="0.25">
      <c r="A1181" s="29"/>
      <c r="B1181" s="30">
        <v>5521</v>
      </c>
      <c r="C1181" s="31" t="s">
        <v>323</v>
      </c>
      <c r="D1181" s="196">
        <v>18000</v>
      </c>
      <c r="E1181" s="14"/>
      <c r="F1181" s="14">
        <f t="shared" si="405"/>
        <v>18000</v>
      </c>
    </row>
    <row r="1182" spans="1:6" ht="14.15" customHeight="1" x14ac:dyDescent="0.25">
      <c r="A1182" s="29"/>
      <c r="B1182" s="30">
        <v>5522</v>
      </c>
      <c r="C1182" s="31" t="s">
        <v>124</v>
      </c>
      <c r="D1182" s="196">
        <v>500</v>
      </c>
      <c r="E1182" s="14"/>
      <c r="F1182" s="14">
        <f t="shared" si="405"/>
        <v>500</v>
      </c>
    </row>
    <row r="1183" spans="1:6" ht="14.15" customHeight="1" x14ac:dyDescent="0.25">
      <c r="A1183" s="29"/>
      <c r="B1183" s="30">
        <v>5524</v>
      </c>
      <c r="C1183" s="31" t="s">
        <v>325</v>
      </c>
      <c r="D1183" s="196">
        <v>3200</v>
      </c>
      <c r="E1183" s="14"/>
      <c r="F1183" s="14">
        <f t="shared" si="405"/>
        <v>3200</v>
      </c>
    </row>
    <row r="1184" spans="1:6" ht="14.15" customHeight="1" x14ac:dyDescent="0.25">
      <c r="A1184" s="29"/>
      <c r="B1184" s="30">
        <v>5525</v>
      </c>
      <c r="C1184" s="31" t="s">
        <v>282</v>
      </c>
      <c r="D1184" s="196">
        <v>700</v>
      </c>
      <c r="E1184" s="14"/>
      <c r="F1184" s="14">
        <f t="shared" si="405"/>
        <v>700</v>
      </c>
    </row>
    <row r="1185" spans="1:6" ht="14.15" customHeight="1" x14ac:dyDescent="0.25">
      <c r="A1185" s="29"/>
      <c r="B1185" s="30">
        <v>5540</v>
      </c>
      <c r="C1185" s="31" t="s">
        <v>343</v>
      </c>
      <c r="D1185" s="196">
        <v>800</v>
      </c>
      <c r="E1185" s="14"/>
      <c r="F1185" s="14">
        <f t="shared" si="405"/>
        <v>800</v>
      </c>
    </row>
    <row r="1186" spans="1:6" ht="14.15" customHeight="1" x14ac:dyDescent="0.25">
      <c r="A1186" s="42" t="s">
        <v>593</v>
      </c>
      <c r="B1186" s="43"/>
      <c r="C1186" s="44" t="s">
        <v>344</v>
      </c>
      <c r="D1186" s="46">
        <f t="shared" ref="D1186:F1186" si="406">+D1187+D1188</f>
        <v>972000</v>
      </c>
      <c r="E1186" s="46">
        <f t="shared" si="406"/>
        <v>-8100</v>
      </c>
      <c r="F1186" s="46">
        <f t="shared" si="406"/>
        <v>963900</v>
      </c>
    </row>
    <row r="1187" spans="1:6" s="2" customFormat="1" ht="14.15" customHeight="1" x14ac:dyDescent="0.25">
      <c r="A1187" s="34"/>
      <c r="B1187" s="35" t="s">
        <v>88</v>
      </c>
      <c r="C1187" s="36" t="s">
        <v>89</v>
      </c>
      <c r="D1187" s="129">
        <v>468100</v>
      </c>
      <c r="E1187" s="129">
        <v>900</v>
      </c>
      <c r="F1187" s="129">
        <f t="shared" ref="F1187" si="407">+E1187+D1187</f>
        <v>469000</v>
      </c>
    </row>
    <row r="1188" spans="1:6" s="2" customFormat="1" ht="14.15" customHeight="1" x14ac:dyDescent="0.25">
      <c r="A1188" s="34"/>
      <c r="B1188" s="35" t="s">
        <v>90</v>
      </c>
      <c r="C1188" s="36" t="s">
        <v>91</v>
      </c>
      <c r="D1188" s="123">
        <f>+D1189+D1190+D1191+D1192+D1203+D1204+D1205+D1206+D1207+D1209+D1210+D1212+D1211+D1208</f>
        <v>503900</v>
      </c>
      <c r="E1188" s="123">
        <f t="shared" ref="E1188:F1188" si="408">+E1189+E1190+E1191+E1192+E1203+E1204+E1205+E1206+E1207+E1209+E1210+E1212+E1211+E1208</f>
        <v>-9000</v>
      </c>
      <c r="F1188" s="123">
        <f t="shared" si="408"/>
        <v>494900</v>
      </c>
    </row>
    <row r="1189" spans="1:6" ht="14.15" customHeight="1" x14ac:dyDescent="0.25">
      <c r="A1189" s="29"/>
      <c r="B1189" s="30" t="s">
        <v>92</v>
      </c>
      <c r="C1189" s="31" t="s">
        <v>102</v>
      </c>
      <c r="D1189" s="196">
        <v>18000</v>
      </c>
      <c r="E1189" s="14"/>
      <c r="F1189" s="14">
        <f t="shared" ref="F1189:F1191" si="409">+E1189+D1189</f>
        <v>18000</v>
      </c>
    </row>
    <row r="1190" spans="1:6" ht="0.75" customHeight="1" x14ac:dyDescent="0.25">
      <c r="A1190" s="29"/>
      <c r="B1190" s="30">
        <v>5503</v>
      </c>
      <c r="C1190" s="31" t="s">
        <v>94</v>
      </c>
      <c r="D1190" s="196"/>
      <c r="E1190" s="14"/>
      <c r="F1190" s="14">
        <f t="shared" si="409"/>
        <v>0</v>
      </c>
    </row>
    <row r="1191" spans="1:6" ht="14.15" customHeight="1" x14ac:dyDescent="0.25">
      <c r="A1191" s="29"/>
      <c r="B1191" s="30" t="s">
        <v>95</v>
      </c>
      <c r="C1191" s="31" t="s">
        <v>105</v>
      </c>
      <c r="D1191" s="196">
        <v>9000</v>
      </c>
      <c r="E1191" s="14"/>
      <c r="F1191" s="14">
        <f t="shared" si="409"/>
        <v>9000</v>
      </c>
    </row>
    <row r="1192" spans="1:6" ht="14.15" customHeight="1" x14ac:dyDescent="0.25">
      <c r="A1192" s="29"/>
      <c r="B1192" s="30" t="s">
        <v>106</v>
      </c>
      <c r="C1192" s="31" t="s">
        <v>97</v>
      </c>
      <c r="D1192" s="196">
        <f t="shared" ref="D1192:E1192" si="410">SUM(D1193:D1202)</f>
        <v>168000</v>
      </c>
      <c r="E1192" s="14">
        <f t="shared" si="410"/>
        <v>0</v>
      </c>
      <c r="F1192" s="14">
        <f>SUM(F1193:F1202)</f>
        <v>168000</v>
      </c>
    </row>
    <row r="1193" spans="1:6" s="4" customFormat="1" ht="14.15" customHeight="1" x14ac:dyDescent="0.2">
      <c r="A1193" s="161"/>
      <c r="B1193" s="162" t="s">
        <v>896</v>
      </c>
      <c r="C1193" s="156" t="s">
        <v>206</v>
      </c>
      <c r="D1193" s="197">
        <v>15000</v>
      </c>
      <c r="E1193" s="158"/>
      <c r="F1193" s="158">
        <f t="shared" ref="F1193:F1212" si="411">+E1193+D1193</f>
        <v>15000</v>
      </c>
    </row>
    <row r="1194" spans="1:6" s="4" customFormat="1" ht="14.15" customHeight="1" x14ac:dyDescent="0.2">
      <c r="A1194" s="161"/>
      <c r="B1194" s="162" t="s">
        <v>897</v>
      </c>
      <c r="C1194" s="156" t="s">
        <v>207</v>
      </c>
      <c r="D1194" s="197">
        <v>90000</v>
      </c>
      <c r="E1194" s="158"/>
      <c r="F1194" s="158">
        <f t="shared" si="411"/>
        <v>90000</v>
      </c>
    </row>
    <row r="1195" spans="1:6" s="4" customFormat="1" ht="14.15" customHeight="1" x14ac:dyDescent="0.2">
      <c r="A1195" s="161"/>
      <c r="B1195" s="162" t="s">
        <v>895</v>
      </c>
      <c r="C1195" s="156" t="s">
        <v>208</v>
      </c>
      <c r="D1195" s="197">
        <v>6000</v>
      </c>
      <c r="E1195" s="158"/>
      <c r="F1195" s="158">
        <f t="shared" si="411"/>
        <v>6000</v>
      </c>
    </row>
    <row r="1196" spans="1:6" s="4" customFormat="1" ht="14.15" customHeight="1" x14ac:dyDescent="0.2">
      <c r="A1196" s="161"/>
      <c r="B1196" s="162" t="s">
        <v>891</v>
      </c>
      <c r="C1196" s="156" t="s">
        <v>345</v>
      </c>
      <c r="D1196" s="197">
        <v>25000</v>
      </c>
      <c r="E1196" s="158"/>
      <c r="F1196" s="158">
        <f t="shared" si="411"/>
        <v>25000</v>
      </c>
    </row>
    <row r="1197" spans="1:6" s="4" customFormat="1" ht="14.15" customHeight="1" x14ac:dyDescent="0.2">
      <c r="A1197" s="161"/>
      <c r="B1197" s="162" t="s">
        <v>892</v>
      </c>
      <c r="C1197" s="156" t="s">
        <v>210</v>
      </c>
      <c r="D1197" s="197">
        <v>10000</v>
      </c>
      <c r="E1197" s="158"/>
      <c r="F1197" s="158">
        <f t="shared" si="411"/>
        <v>10000</v>
      </c>
    </row>
    <row r="1198" spans="1:6" s="4" customFormat="1" ht="14.15" customHeight="1" x14ac:dyDescent="0.2">
      <c r="A1198" s="161"/>
      <c r="B1198" s="162" t="s">
        <v>894</v>
      </c>
      <c r="C1198" s="156" t="s">
        <v>211</v>
      </c>
      <c r="D1198" s="197">
        <v>10000</v>
      </c>
      <c r="E1198" s="158"/>
      <c r="F1198" s="158">
        <f t="shared" si="411"/>
        <v>10000</v>
      </c>
    </row>
    <row r="1199" spans="1:6" s="4" customFormat="1" ht="14.15" customHeight="1" x14ac:dyDescent="0.2">
      <c r="A1199" s="161"/>
      <c r="B1199" s="162" t="s">
        <v>898</v>
      </c>
      <c r="C1199" s="156" t="s">
        <v>213</v>
      </c>
      <c r="D1199" s="197">
        <v>5000</v>
      </c>
      <c r="E1199" s="158"/>
      <c r="F1199" s="158">
        <f t="shared" si="411"/>
        <v>5000</v>
      </c>
    </row>
    <row r="1200" spans="1:6" s="4" customFormat="1" ht="14.15" customHeight="1" x14ac:dyDescent="0.2">
      <c r="A1200" s="161"/>
      <c r="B1200" s="162" t="s">
        <v>899</v>
      </c>
      <c r="C1200" s="156" t="s">
        <v>214</v>
      </c>
      <c r="D1200" s="197">
        <v>4000</v>
      </c>
      <c r="E1200" s="158"/>
      <c r="F1200" s="158">
        <f t="shared" si="411"/>
        <v>4000</v>
      </c>
    </row>
    <row r="1201" spans="1:7" s="4" customFormat="1" ht="13.5" hidden="1" customHeight="1" x14ac:dyDescent="0.2">
      <c r="A1201" s="161"/>
      <c r="B1201" s="162" t="s">
        <v>975</v>
      </c>
      <c r="C1201" s="156" t="s">
        <v>212</v>
      </c>
      <c r="D1201" s="197"/>
      <c r="E1201" s="158"/>
      <c r="F1201" s="158">
        <f t="shared" si="411"/>
        <v>0</v>
      </c>
    </row>
    <row r="1202" spans="1:7" s="4" customFormat="1" ht="14.15" customHeight="1" x14ac:dyDescent="0.2">
      <c r="A1202" s="161"/>
      <c r="B1202" s="162" t="s">
        <v>974</v>
      </c>
      <c r="C1202" s="231" t="s">
        <v>346</v>
      </c>
      <c r="D1202" s="197">
        <v>3000</v>
      </c>
      <c r="E1202" s="158"/>
      <c r="F1202" s="158">
        <f t="shared" si="411"/>
        <v>3000</v>
      </c>
    </row>
    <row r="1203" spans="1:7" ht="14.15" customHeight="1" x14ac:dyDescent="0.25">
      <c r="A1203" s="29"/>
      <c r="B1203" s="30" t="s">
        <v>116</v>
      </c>
      <c r="C1203" s="31" t="s">
        <v>117</v>
      </c>
      <c r="D1203" s="196">
        <v>13000</v>
      </c>
      <c r="E1203" s="14">
        <v>-9000</v>
      </c>
      <c r="F1203" s="14">
        <f t="shared" si="411"/>
        <v>4000</v>
      </c>
      <c r="G1203" s="1" t="s">
        <v>1066</v>
      </c>
    </row>
    <row r="1204" spans="1:7" ht="14.25" customHeight="1" x14ac:dyDescent="0.25">
      <c r="A1204" s="29"/>
      <c r="B1204" s="30" t="s">
        <v>118</v>
      </c>
      <c r="C1204" s="51" t="s">
        <v>99</v>
      </c>
      <c r="D1204" s="196">
        <v>65000</v>
      </c>
      <c r="E1204" s="222"/>
      <c r="F1204" s="14">
        <f t="shared" si="411"/>
        <v>65000</v>
      </c>
    </row>
    <row r="1205" spans="1:7" ht="14.15" customHeight="1" x14ac:dyDescent="0.25">
      <c r="A1205" s="29"/>
      <c r="B1205" s="30" t="s">
        <v>119</v>
      </c>
      <c r="C1205" s="51" t="s">
        <v>120</v>
      </c>
      <c r="D1205" s="196">
        <v>75000</v>
      </c>
      <c r="E1205" s="14"/>
      <c r="F1205" s="14">
        <f t="shared" si="411"/>
        <v>75000</v>
      </c>
    </row>
    <row r="1206" spans="1:7" ht="14.15" customHeight="1" x14ac:dyDescent="0.25">
      <c r="A1206" s="29"/>
      <c r="B1206" s="30" t="s">
        <v>121</v>
      </c>
      <c r="C1206" s="51" t="s">
        <v>122</v>
      </c>
      <c r="D1206" s="196">
        <v>30000</v>
      </c>
      <c r="E1206" s="222"/>
      <c r="F1206" s="14">
        <f t="shared" si="411"/>
        <v>30000</v>
      </c>
    </row>
    <row r="1207" spans="1:7" ht="14.15" customHeight="1" x14ac:dyDescent="0.25">
      <c r="A1207" s="29"/>
      <c r="B1207" s="30" t="s">
        <v>123</v>
      </c>
      <c r="C1207" s="51" t="s">
        <v>124</v>
      </c>
      <c r="D1207" s="196">
        <v>5000</v>
      </c>
      <c r="E1207" s="14"/>
      <c r="F1207" s="14">
        <f t="shared" si="411"/>
        <v>5000</v>
      </c>
    </row>
    <row r="1208" spans="1:7" ht="14.15" customHeight="1" x14ac:dyDescent="0.25">
      <c r="A1208" s="29"/>
      <c r="B1208" s="30">
        <v>5523</v>
      </c>
      <c r="C1208" s="51" t="s">
        <v>370</v>
      </c>
      <c r="D1208" s="196">
        <v>1500</v>
      </c>
      <c r="E1208" s="14"/>
      <c r="F1208" s="14">
        <f t="shared" si="411"/>
        <v>1500</v>
      </c>
    </row>
    <row r="1209" spans="1:7" ht="14.15" customHeight="1" x14ac:dyDescent="0.25">
      <c r="A1209" s="29"/>
      <c r="B1209" s="30" t="s">
        <v>324</v>
      </c>
      <c r="C1209" s="51" t="s">
        <v>331</v>
      </c>
      <c r="D1209" s="196">
        <v>79000</v>
      </c>
      <c r="E1209" s="14"/>
      <c r="F1209" s="14">
        <f t="shared" si="411"/>
        <v>79000</v>
      </c>
    </row>
    <row r="1210" spans="1:7" ht="14.15" customHeight="1" x14ac:dyDescent="0.25">
      <c r="A1210" s="29"/>
      <c r="B1210" s="30" t="s">
        <v>125</v>
      </c>
      <c r="C1210" s="51" t="s">
        <v>126</v>
      </c>
      <c r="D1210" s="196">
        <v>15000</v>
      </c>
      <c r="E1210" s="14"/>
      <c r="F1210" s="14">
        <f t="shared" si="411"/>
        <v>15000</v>
      </c>
    </row>
    <row r="1211" spans="1:7" ht="14.15" customHeight="1" x14ac:dyDescent="0.25">
      <c r="A1211" s="29"/>
      <c r="B1211" s="30">
        <v>5532</v>
      </c>
      <c r="C1211" s="51" t="s">
        <v>642</v>
      </c>
      <c r="D1211" s="196">
        <v>400</v>
      </c>
      <c r="E1211" s="14"/>
      <c r="F1211" s="14">
        <f t="shared" si="411"/>
        <v>400</v>
      </c>
    </row>
    <row r="1212" spans="1:7" ht="14.15" customHeight="1" x14ac:dyDescent="0.25">
      <c r="A1212" s="29"/>
      <c r="B1212" s="30" t="s">
        <v>150</v>
      </c>
      <c r="C1212" s="51" t="s">
        <v>178</v>
      </c>
      <c r="D1212" s="196">
        <v>25000</v>
      </c>
      <c r="E1212" s="14"/>
      <c r="F1212" s="14">
        <f t="shared" si="411"/>
        <v>25000</v>
      </c>
    </row>
    <row r="1213" spans="1:7" ht="14.15" customHeight="1" x14ac:dyDescent="0.25">
      <c r="A1213" s="42" t="s">
        <v>594</v>
      </c>
      <c r="B1213" s="43"/>
      <c r="C1213" s="44" t="s">
        <v>347</v>
      </c>
      <c r="D1213" s="46">
        <f t="shared" ref="D1213" si="412">+D1214+D1215</f>
        <v>1970300</v>
      </c>
      <c r="E1213" s="46">
        <f>+E1214+E1215</f>
        <v>-16300</v>
      </c>
      <c r="F1213" s="46">
        <f t="shared" ref="F1213" si="413">+F1214+F1215</f>
        <v>1954000</v>
      </c>
      <c r="G1213" s="1" t="s">
        <v>1069</v>
      </c>
    </row>
    <row r="1214" spans="1:7" ht="14.15" customHeight="1" x14ac:dyDescent="0.25">
      <c r="A1214" s="29"/>
      <c r="B1214" s="35" t="s">
        <v>88</v>
      </c>
      <c r="C1214" s="36" t="s">
        <v>89</v>
      </c>
      <c r="D1214" s="129">
        <v>1915000</v>
      </c>
      <c r="E1214" s="129">
        <v>-16000</v>
      </c>
      <c r="F1214" s="129">
        <f t="shared" ref="F1214" si="414">+E1214+D1214</f>
        <v>1899000</v>
      </c>
    </row>
    <row r="1215" spans="1:7" ht="14.15" customHeight="1" x14ac:dyDescent="0.25">
      <c r="A1215" s="29"/>
      <c r="B1215" s="35" t="s">
        <v>90</v>
      </c>
      <c r="C1215" s="36" t="s">
        <v>91</v>
      </c>
      <c r="D1215" s="123">
        <f t="shared" ref="D1215:F1215" si="415">+D1216+D1217+D1218</f>
        <v>55300</v>
      </c>
      <c r="E1215" s="123">
        <f t="shared" si="415"/>
        <v>-300</v>
      </c>
      <c r="F1215" s="123">
        <f t="shared" si="415"/>
        <v>55000</v>
      </c>
    </row>
    <row r="1216" spans="1:7" ht="14.15" customHeight="1" x14ac:dyDescent="0.25">
      <c r="A1216" s="29"/>
      <c r="B1216" s="30">
        <v>5504</v>
      </c>
      <c r="C1216" s="31" t="s">
        <v>105</v>
      </c>
      <c r="D1216" s="196">
        <v>10003</v>
      </c>
      <c r="E1216" s="14">
        <v>-2003</v>
      </c>
      <c r="F1216" s="14">
        <f t="shared" ref="F1216:F1218" si="416">+E1216+D1216</f>
        <v>8000</v>
      </c>
    </row>
    <row r="1217" spans="1:6" ht="14.15" customHeight="1" x14ac:dyDescent="0.25">
      <c r="A1217" s="29"/>
      <c r="B1217" s="30" t="s">
        <v>324</v>
      </c>
      <c r="C1217" s="31" t="s">
        <v>348</v>
      </c>
      <c r="D1217" s="196">
        <v>34031</v>
      </c>
      <c r="E1217" s="14">
        <v>4169</v>
      </c>
      <c r="F1217" s="14">
        <f t="shared" si="416"/>
        <v>38200</v>
      </c>
    </row>
    <row r="1218" spans="1:6" ht="14.15" customHeight="1" x14ac:dyDescent="0.25">
      <c r="A1218" s="29"/>
      <c r="B1218" s="30">
        <v>5525</v>
      </c>
      <c r="C1218" s="31" t="s">
        <v>880</v>
      </c>
      <c r="D1218" s="196">
        <v>11266</v>
      </c>
      <c r="E1218" s="14">
        <v>-2466</v>
      </c>
      <c r="F1218" s="14">
        <f t="shared" si="416"/>
        <v>8800</v>
      </c>
    </row>
    <row r="1219" spans="1:6" ht="14.15" customHeight="1" x14ac:dyDescent="0.25">
      <c r="A1219" s="49" t="s">
        <v>595</v>
      </c>
      <c r="B1219" s="43"/>
      <c r="C1219" s="44" t="s">
        <v>349</v>
      </c>
      <c r="D1219" s="46">
        <f t="shared" ref="D1219:F1219" si="417">+D1220</f>
        <v>88500</v>
      </c>
      <c r="E1219" s="46">
        <f t="shared" si="417"/>
        <v>0</v>
      </c>
      <c r="F1219" s="46">
        <f t="shared" si="417"/>
        <v>88500</v>
      </c>
    </row>
    <row r="1220" spans="1:6" ht="14.15" customHeight="1" x14ac:dyDescent="0.25">
      <c r="A1220" s="29"/>
      <c r="B1220" s="35" t="s">
        <v>88</v>
      </c>
      <c r="C1220" s="36" t="s">
        <v>133</v>
      </c>
      <c r="D1220" s="129">
        <v>88500</v>
      </c>
      <c r="E1220" s="129"/>
      <c r="F1220" s="129">
        <f t="shared" ref="F1220" si="418">+E1220+D1220</f>
        <v>88500</v>
      </c>
    </row>
    <row r="1221" spans="1:6" ht="14.15" customHeight="1" x14ac:dyDescent="0.25">
      <c r="A1221" s="42" t="s">
        <v>597</v>
      </c>
      <c r="B1221" s="43"/>
      <c r="C1221" s="44" t="s">
        <v>350</v>
      </c>
      <c r="D1221" s="46">
        <f t="shared" ref="D1221:F1221" si="419">+D1222+D1223</f>
        <v>215500</v>
      </c>
      <c r="E1221" s="46">
        <f t="shared" si="419"/>
        <v>0</v>
      </c>
      <c r="F1221" s="46">
        <f t="shared" si="419"/>
        <v>215500</v>
      </c>
    </row>
    <row r="1222" spans="1:6" ht="14.15" customHeight="1" x14ac:dyDescent="0.25">
      <c r="A1222" s="29"/>
      <c r="B1222" s="35" t="s">
        <v>88</v>
      </c>
      <c r="C1222" s="36" t="s">
        <v>89</v>
      </c>
      <c r="D1222" s="129">
        <v>121500</v>
      </c>
      <c r="E1222" s="129"/>
      <c r="F1222" s="129">
        <f t="shared" ref="F1222" si="420">+E1222+D1222</f>
        <v>121500</v>
      </c>
    </row>
    <row r="1223" spans="1:6" ht="14.15" customHeight="1" x14ac:dyDescent="0.25">
      <c r="A1223" s="29"/>
      <c r="B1223" s="35">
        <v>55</v>
      </c>
      <c r="C1223" s="36" t="s">
        <v>91</v>
      </c>
      <c r="D1223" s="123">
        <f>+D1224+D1225+D1226+D1227+D1238+D1239+D1240+D1242+D1243+D1244+D1245+D1246+D1241</f>
        <v>94000</v>
      </c>
      <c r="E1223" s="123">
        <f>+E1224+E1225+E1226+E1227+E1238+E1239+E1240+E1242+E1243+E1244+E1245+E1246+E1241</f>
        <v>0</v>
      </c>
      <c r="F1223" s="123">
        <f>+F1224+F1225+F1226+F1227+F1238+F1239+F1240+F1242+F1243+F1244+F1245+F1246+F1241</f>
        <v>94000</v>
      </c>
    </row>
    <row r="1224" spans="1:6" ht="14.15" customHeight="1" x14ac:dyDescent="0.25">
      <c r="A1224" s="29"/>
      <c r="B1224" s="30">
        <v>5500</v>
      </c>
      <c r="C1224" s="31" t="s">
        <v>102</v>
      </c>
      <c r="D1224" s="196">
        <v>4000</v>
      </c>
      <c r="E1224" s="14"/>
      <c r="F1224" s="14">
        <f t="shared" ref="F1224:F1226" si="421">+E1224+D1224</f>
        <v>4000</v>
      </c>
    </row>
    <row r="1225" spans="1:6" ht="13.5" hidden="1" customHeight="1" x14ac:dyDescent="0.25">
      <c r="A1225" s="29"/>
      <c r="B1225" s="30">
        <v>5503</v>
      </c>
      <c r="C1225" s="31" t="s">
        <v>94</v>
      </c>
      <c r="D1225" s="196"/>
      <c r="E1225" s="14"/>
      <c r="F1225" s="14">
        <f t="shared" si="421"/>
        <v>0</v>
      </c>
    </row>
    <row r="1226" spans="1:6" ht="14.15" customHeight="1" x14ac:dyDescent="0.25">
      <c r="A1226" s="29"/>
      <c r="B1226" s="30">
        <v>5504</v>
      </c>
      <c r="C1226" s="31" t="s">
        <v>105</v>
      </c>
      <c r="D1226" s="196">
        <v>1500</v>
      </c>
      <c r="E1226" s="14"/>
      <c r="F1226" s="14">
        <f t="shared" si="421"/>
        <v>1500</v>
      </c>
    </row>
    <row r="1227" spans="1:6" ht="14.15" customHeight="1" x14ac:dyDescent="0.25">
      <c r="A1227" s="29"/>
      <c r="B1227" s="30">
        <v>5511</v>
      </c>
      <c r="C1227" s="31" t="s">
        <v>97</v>
      </c>
      <c r="D1227" s="14">
        <f>SUM(D1228:D1237)</f>
        <v>33500</v>
      </c>
      <c r="E1227" s="14">
        <f>SUM(E1228:E1237)</f>
        <v>0</v>
      </c>
      <c r="F1227" s="14">
        <f>SUM(F1228:F1237)</f>
        <v>33500</v>
      </c>
    </row>
    <row r="1228" spans="1:6" s="8" customFormat="1" ht="14.15" customHeight="1" x14ac:dyDescent="0.2">
      <c r="A1228" s="154"/>
      <c r="B1228" s="162" t="s">
        <v>896</v>
      </c>
      <c r="C1228" s="156" t="s">
        <v>206</v>
      </c>
      <c r="D1228" s="197">
        <v>1400</v>
      </c>
      <c r="E1228" s="158"/>
      <c r="F1228" s="158">
        <f t="shared" ref="F1228:F1246" si="422">+E1228+D1228</f>
        <v>1400</v>
      </c>
    </row>
    <row r="1229" spans="1:6" s="8" customFormat="1" ht="14.15" customHeight="1" x14ac:dyDescent="0.2">
      <c r="A1229" s="154"/>
      <c r="B1229" s="162" t="s">
        <v>897</v>
      </c>
      <c r="C1229" s="156" t="s">
        <v>207</v>
      </c>
      <c r="D1229" s="197">
        <v>15000</v>
      </c>
      <c r="E1229" s="158"/>
      <c r="F1229" s="158">
        <f t="shared" si="422"/>
        <v>15000</v>
      </c>
    </row>
    <row r="1230" spans="1:6" s="8" customFormat="1" ht="14.15" customHeight="1" x14ac:dyDescent="0.2">
      <c r="A1230" s="154"/>
      <c r="B1230" s="162" t="s">
        <v>895</v>
      </c>
      <c r="C1230" s="156" t="s">
        <v>208</v>
      </c>
      <c r="D1230" s="197">
        <v>550</v>
      </c>
      <c r="E1230" s="158"/>
      <c r="F1230" s="158">
        <f t="shared" si="422"/>
        <v>550</v>
      </c>
    </row>
    <row r="1231" spans="1:6" s="8" customFormat="1" ht="14.15" customHeight="1" x14ac:dyDescent="0.2">
      <c r="A1231" s="154"/>
      <c r="B1231" s="162" t="s">
        <v>891</v>
      </c>
      <c r="C1231" s="156" t="s">
        <v>345</v>
      </c>
      <c r="D1231" s="197">
        <v>2000</v>
      </c>
      <c r="E1231" s="158"/>
      <c r="F1231" s="158">
        <f t="shared" si="422"/>
        <v>2000</v>
      </c>
    </row>
    <row r="1232" spans="1:6" s="8" customFormat="1" ht="14.15" customHeight="1" x14ac:dyDescent="0.2">
      <c r="A1232" s="154"/>
      <c r="B1232" s="162" t="s">
        <v>892</v>
      </c>
      <c r="C1232" s="156" t="s">
        <v>210</v>
      </c>
      <c r="D1232" s="197">
        <v>800</v>
      </c>
      <c r="E1232" s="158"/>
      <c r="F1232" s="158">
        <f t="shared" si="422"/>
        <v>800</v>
      </c>
    </row>
    <row r="1233" spans="1:7" s="8" customFormat="1" ht="14.15" customHeight="1" x14ac:dyDescent="0.2">
      <c r="A1233" s="154"/>
      <c r="B1233" s="162" t="s">
        <v>894</v>
      </c>
      <c r="C1233" s="156" t="s">
        <v>211</v>
      </c>
      <c r="D1233" s="197">
        <v>1000</v>
      </c>
      <c r="E1233" s="158"/>
      <c r="F1233" s="158">
        <f t="shared" si="422"/>
        <v>1000</v>
      </c>
    </row>
    <row r="1234" spans="1:7" s="8" customFormat="1" ht="14.15" customHeight="1" x14ac:dyDescent="0.2">
      <c r="A1234" s="154"/>
      <c r="B1234" s="162" t="s">
        <v>898</v>
      </c>
      <c r="C1234" s="156" t="s">
        <v>213</v>
      </c>
      <c r="D1234" s="197">
        <f>8000+2000</f>
        <v>10000</v>
      </c>
      <c r="E1234" s="158"/>
      <c r="F1234" s="158">
        <f t="shared" si="422"/>
        <v>10000</v>
      </c>
    </row>
    <row r="1235" spans="1:7" s="8" customFormat="1" ht="14.15" customHeight="1" x14ac:dyDescent="0.2">
      <c r="A1235" s="154"/>
      <c r="B1235" s="162" t="s">
        <v>899</v>
      </c>
      <c r="C1235" s="156" t="s">
        <v>214</v>
      </c>
      <c r="D1235" s="197">
        <v>250</v>
      </c>
      <c r="E1235" s="158"/>
      <c r="F1235" s="158">
        <f t="shared" si="422"/>
        <v>250</v>
      </c>
    </row>
    <row r="1236" spans="1:7" s="8" customFormat="1" ht="0.75" customHeight="1" x14ac:dyDescent="0.2">
      <c r="A1236" s="154"/>
      <c r="B1236" s="162" t="s">
        <v>975</v>
      </c>
      <c r="C1236" s="156" t="s">
        <v>212</v>
      </c>
      <c r="D1236" s="197"/>
      <c r="E1236" s="158"/>
      <c r="F1236" s="158">
        <f t="shared" si="422"/>
        <v>0</v>
      </c>
    </row>
    <row r="1237" spans="1:7" s="8" customFormat="1" ht="14.15" customHeight="1" x14ac:dyDescent="0.2">
      <c r="A1237" s="154"/>
      <c r="B1237" s="162" t="s">
        <v>974</v>
      </c>
      <c r="C1237" s="156" t="s">
        <v>859</v>
      </c>
      <c r="D1237" s="197">
        <v>2500</v>
      </c>
      <c r="E1237" s="158"/>
      <c r="F1237" s="158">
        <f t="shared" si="422"/>
        <v>2500</v>
      </c>
    </row>
    <row r="1238" spans="1:7" ht="14.15" customHeight="1" x14ac:dyDescent="0.25">
      <c r="A1238" s="29"/>
      <c r="B1238" s="30">
        <v>5513</v>
      </c>
      <c r="C1238" s="31" t="s">
        <v>291</v>
      </c>
      <c r="D1238" s="196">
        <f>13700+4000</f>
        <v>17700</v>
      </c>
      <c r="E1238" s="14"/>
      <c r="F1238" s="14">
        <f t="shared" si="422"/>
        <v>17700</v>
      </c>
    </row>
    <row r="1239" spans="1:7" ht="14.15" customHeight="1" x14ac:dyDescent="0.25">
      <c r="A1239" s="29"/>
      <c r="B1239" s="30">
        <v>5514</v>
      </c>
      <c r="C1239" s="31" t="s">
        <v>99</v>
      </c>
      <c r="D1239" s="196">
        <v>19000</v>
      </c>
      <c r="E1239" s="14"/>
      <c r="F1239" s="14">
        <f t="shared" si="422"/>
        <v>19000</v>
      </c>
    </row>
    <row r="1240" spans="1:7" ht="14.15" customHeight="1" x14ac:dyDescent="0.25">
      <c r="A1240" s="29"/>
      <c r="B1240" s="30">
        <v>5515</v>
      </c>
      <c r="C1240" s="31" t="s">
        <v>120</v>
      </c>
      <c r="D1240" s="196">
        <v>6000</v>
      </c>
      <c r="E1240" s="14"/>
      <c r="F1240" s="14">
        <f t="shared" si="422"/>
        <v>6000</v>
      </c>
    </row>
    <row r="1241" spans="1:7" ht="14.15" customHeight="1" x14ac:dyDescent="0.25">
      <c r="A1241" s="29"/>
      <c r="B1241" s="30">
        <v>5516</v>
      </c>
      <c r="C1241" s="31" t="s">
        <v>643</v>
      </c>
      <c r="D1241" s="196">
        <v>1000</v>
      </c>
      <c r="E1241" s="14"/>
      <c r="F1241" s="14">
        <f t="shared" si="422"/>
        <v>1000</v>
      </c>
    </row>
    <row r="1242" spans="1:7" ht="14.15" customHeight="1" x14ac:dyDescent="0.25">
      <c r="A1242" s="29"/>
      <c r="B1242" s="30">
        <v>5522</v>
      </c>
      <c r="C1242" s="31" t="s">
        <v>124</v>
      </c>
      <c r="D1242" s="196">
        <v>500</v>
      </c>
      <c r="E1242" s="14"/>
      <c r="F1242" s="14">
        <f t="shared" si="422"/>
        <v>500</v>
      </c>
    </row>
    <row r="1243" spans="1:7" ht="13.5" customHeight="1" x14ac:dyDescent="0.25">
      <c r="A1243" s="29"/>
      <c r="B1243" s="30">
        <v>5523</v>
      </c>
      <c r="C1243" s="31" t="s">
        <v>351</v>
      </c>
      <c r="D1243" s="196">
        <v>0</v>
      </c>
      <c r="E1243" s="14"/>
      <c r="F1243" s="14">
        <f t="shared" si="422"/>
        <v>0</v>
      </c>
    </row>
    <row r="1244" spans="1:7" ht="13.5" customHeight="1" x14ac:dyDescent="0.25">
      <c r="A1244" s="29"/>
      <c r="B1244" s="30">
        <v>5524</v>
      </c>
      <c r="C1244" s="31" t="s">
        <v>325</v>
      </c>
      <c r="D1244" s="196">
        <v>4500</v>
      </c>
      <c r="E1244" s="14"/>
      <c r="F1244" s="14">
        <f t="shared" si="422"/>
        <v>4500</v>
      </c>
    </row>
    <row r="1245" spans="1:7" ht="13.5" customHeight="1" x14ac:dyDescent="0.25">
      <c r="A1245" s="29"/>
      <c r="B1245" s="30">
        <v>5525</v>
      </c>
      <c r="C1245" s="31" t="s">
        <v>282</v>
      </c>
      <c r="D1245" s="196">
        <v>4600</v>
      </c>
      <c r="E1245" s="14"/>
      <c r="F1245" s="14">
        <f t="shared" si="422"/>
        <v>4600</v>
      </c>
    </row>
    <row r="1246" spans="1:7" ht="13.5" customHeight="1" x14ac:dyDescent="0.25">
      <c r="A1246" s="29"/>
      <c r="B1246" s="30">
        <v>5540</v>
      </c>
      <c r="C1246" s="31" t="s">
        <v>239</v>
      </c>
      <c r="D1246" s="196">
        <v>1700</v>
      </c>
      <c r="E1246" s="14"/>
      <c r="F1246" s="14">
        <f t="shared" si="422"/>
        <v>1700</v>
      </c>
    </row>
    <row r="1247" spans="1:7" ht="14.15" customHeight="1" x14ac:dyDescent="0.25">
      <c r="A1247" s="42" t="s">
        <v>598</v>
      </c>
      <c r="B1247" s="43"/>
      <c r="C1247" s="44" t="s">
        <v>352</v>
      </c>
      <c r="D1247" s="46">
        <f t="shared" ref="D1247:F1247" si="423">+D1248+D1249</f>
        <v>345000</v>
      </c>
      <c r="E1247" s="46">
        <f t="shared" si="423"/>
        <v>-7000</v>
      </c>
      <c r="F1247" s="46">
        <f t="shared" si="423"/>
        <v>338000</v>
      </c>
      <c r="G1247" s="1" t="s">
        <v>1069</v>
      </c>
    </row>
    <row r="1248" spans="1:7" ht="14.15" customHeight="1" x14ac:dyDescent="0.25">
      <c r="A1248" s="29"/>
      <c r="B1248" s="35" t="s">
        <v>88</v>
      </c>
      <c r="C1248" s="36" t="s">
        <v>89</v>
      </c>
      <c r="D1248" s="129">
        <v>340500</v>
      </c>
      <c r="E1248" s="129">
        <v>-6500</v>
      </c>
      <c r="F1248" s="129">
        <f t="shared" ref="F1248" si="424">+E1248+D1248</f>
        <v>334000</v>
      </c>
    </row>
    <row r="1249" spans="1:6" ht="14.15" customHeight="1" x14ac:dyDescent="0.25">
      <c r="A1249" s="29"/>
      <c r="B1249" s="35" t="s">
        <v>90</v>
      </c>
      <c r="C1249" s="36" t="s">
        <v>91</v>
      </c>
      <c r="D1249" s="123">
        <f t="shared" ref="D1249:F1249" si="425">+D1250+D1251+D1252</f>
        <v>4500</v>
      </c>
      <c r="E1249" s="123">
        <f t="shared" si="425"/>
        <v>-500</v>
      </c>
      <c r="F1249" s="123">
        <f t="shared" si="425"/>
        <v>4000</v>
      </c>
    </row>
    <row r="1250" spans="1:6" ht="14.15" customHeight="1" x14ac:dyDescent="0.25">
      <c r="A1250" s="29"/>
      <c r="B1250" s="30">
        <v>5504</v>
      </c>
      <c r="C1250" s="31" t="s">
        <v>105</v>
      </c>
      <c r="D1250" s="196">
        <v>581</v>
      </c>
      <c r="E1250" s="14">
        <v>19</v>
      </c>
      <c r="F1250" s="14">
        <f t="shared" ref="F1250:F1252" si="426">+E1250+D1250</f>
        <v>600</v>
      </c>
    </row>
    <row r="1251" spans="1:6" ht="14.15" customHeight="1" x14ac:dyDescent="0.25">
      <c r="A1251" s="29"/>
      <c r="B1251" s="30">
        <v>5524</v>
      </c>
      <c r="C1251" s="31" t="s">
        <v>353</v>
      </c>
      <c r="D1251" s="196">
        <v>3260</v>
      </c>
      <c r="E1251" s="14">
        <v>-460</v>
      </c>
      <c r="F1251" s="14">
        <f t="shared" si="426"/>
        <v>2800</v>
      </c>
    </row>
    <row r="1252" spans="1:6" ht="14.15" customHeight="1" x14ac:dyDescent="0.25">
      <c r="A1252" s="29"/>
      <c r="B1252" s="30">
        <v>5525</v>
      </c>
      <c r="C1252" s="31" t="s">
        <v>880</v>
      </c>
      <c r="D1252" s="196">
        <v>659</v>
      </c>
      <c r="E1252" s="14">
        <v>-59</v>
      </c>
      <c r="F1252" s="14">
        <f t="shared" si="426"/>
        <v>600</v>
      </c>
    </row>
    <row r="1253" spans="1:6" ht="14.15" customHeight="1" x14ac:dyDescent="0.25">
      <c r="A1253" s="49" t="s">
        <v>606</v>
      </c>
      <c r="B1253" s="43"/>
      <c r="C1253" s="44" t="s">
        <v>354</v>
      </c>
      <c r="D1253" s="46">
        <f t="shared" ref="D1253:F1253" si="427">+D1254</f>
        <v>47200</v>
      </c>
      <c r="E1253" s="46">
        <f t="shared" si="427"/>
        <v>0</v>
      </c>
      <c r="F1253" s="46">
        <f t="shared" si="427"/>
        <v>47200</v>
      </c>
    </row>
    <row r="1254" spans="1:6" ht="14.15" customHeight="1" x14ac:dyDescent="0.25">
      <c r="A1254" s="29"/>
      <c r="B1254" s="35" t="s">
        <v>88</v>
      </c>
      <c r="C1254" s="36" t="s">
        <v>89</v>
      </c>
      <c r="D1254" s="196">
        <v>47200</v>
      </c>
      <c r="E1254" s="129"/>
      <c r="F1254" s="129">
        <f t="shared" ref="F1254" si="428">+E1254+D1254</f>
        <v>47200</v>
      </c>
    </row>
    <row r="1255" spans="1:6" ht="14.15" customHeight="1" x14ac:dyDescent="0.25">
      <c r="A1255" s="42" t="s">
        <v>603</v>
      </c>
      <c r="B1255" s="43"/>
      <c r="C1255" s="56" t="s">
        <v>356</v>
      </c>
      <c r="D1255" s="47">
        <f t="shared" ref="D1255" si="429">+D1256</f>
        <v>600000</v>
      </c>
      <c r="E1255" s="47">
        <f>+E1256</f>
        <v>0</v>
      </c>
      <c r="F1255" s="47">
        <f>+F1256</f>
        <v>600000</v>
      </c>
    </row>
    <row r="1256" spans="1:6" ht="14.15" customHeight="1" x14ac:dyDescent="0.25">
      <c r="A1256" s="29"/>
      <c r="B1256" s="30">
        <v>5524</v>
      </c>
      <c r="C1256" s="31" t="s">
        <v>91</v>
      </c>
      <c r="D1256" s="196">
        <v>600000</v>
      </c>
      <c r="E1256" s="123"/>
      <c r="F1256" s="123">
        <f>+D1256+E1256</f>
        <v>600000</v>
      </c>
    </row>
    <row r="1257" spans="1:6" ht="14.15" customHeight="1" x14ac:dyDescent="0.25">
      <c r="A1257" s="42" t="s">
        <v>599</v>
      </c>
      <c r="B1257" s="43"/>
      <c r="C1257" s="44" t="s">
        <v>357</v>
      </c>
      <c r="D1257" s="46">
        <f t="shared" ref="D1257:F1257" si="430">+D1258+D1259</f>
        <v>320800</v>
      </c>
      <c r="E1257" s="46">
        <f t="shared" si="430"/>
        <v>-8800</v>
      </c>
      <c r="F1257" s="46">
        <f t="shared" si="430"/>
        <v>312000</v>
      </c>
    </row>
    <row r="1258" spans="1:6" ht="14.15" customHeight="1" x14ac:dyDescent="0.25">
      <c r="A1258" s="29"/>
      <c r="B1258" s="30" t="s">
        <v>88</v>
      </c>
      <c r="C1258" s="36" t="s">
        <v>89</v>
      </c>
      <c r="D1258" s="129">
        <v>145800</v>
      </c>
      <c r="E1258" s="129">
        <v>200</v>
      </c>
      <c r="F1258" s="129">
        <f t="shared" ref="F1258" si="431">+E1258+D1258</f>
        <v>146000</v>
      </c>
    </row>
    <row r="1259" spans="1:6" ht="14.15" customHeight="1" x14ac:dyDescent="0.25">
      <c r="A1259" s="29"/>
      <c r="B1259" s="30" t="s">
        <v>90</v>
      </c>
      <c r="C1259" s="36" t="s">
        <v>91</v>
      </c>
      <c r="D1259" s="123">
        <f>+D1260+D1261+D1262+D1263+D1274+D1275+D1276+D1277+D1279+D1280+D1281+D1282+D1283</f>
        <v>175000</v>
      </c>
      <c r="E1259" s="123">
        <f t="shared" ref="E1259:F1259" si="432">+E1260+E1261+E1262+E1263+E1274+E1275+E1276+E1277+E1279+E1280+E1281+E1282+E1283</f>
        <v>-9000</v>
      </c>
      <c r="F1259" s="123">
        <f t="shared" si="432"/>
        <v>166000</v>
      </c>
    </row>
    <row r="1260" spans="1:6" ht="12" customHeight="1" x14ac:dyDescent="0.25">
      <c r="A1260" s="29"/>
      <c r="B1260" s="30">
        <v>5500</v>
      </c>
      <c r="C1260" s="31" t="s">
        <v>220</v>
      </c>
      <c r="D1260" s="196">
        <v>6000</v>
      </c>
      <c r="E1260" s="14"/>
      <c r="F1260" s="14">
        <f t="shared" ref="F1260:F1262" si="433">+E1260+D1260</f>
        <v>6000</v>
      </c>
    </row>
    <row r="1261" spans="1:6" ht="0.75" hidden="1" customHeight="1" x14ac:dyDescent="0.25">
      <c r="A1261" s="29"/>
      <c r="B1261" s="30">
        <v>5503</v>
      </c>
      <c r="C1261" s="31" t="s">
        <v>94</v>
      </c>
      <c r="D1261" s="196"/>
      <c r="E1261" s="14"/>
      <c r="F1261" s="14">
        <f t="shared" si="433"/>
        <v>0</v>
      </c>
    </row>
    <row r="1262" spans="1:6" ht="14.15" customHeight="1" x14ac:dyDescent="0.25">
      <c r="A1262" s="29"/>
      <c r="B1262" s="30">
        <v>5504</v>
      </c>
      <c r="C1262" s="31" t="s">
        <v>204</v>
      </c>
      <c r="D1262" s="196">
        <v>4500</v>
      </c>
      <c r="E1262" s="14"/>
      <c r="F1262" s="14">
        <f t="shared" si="433"/>
        <v>4500</v>
      </c>
    </row>
    <row r="1263" spans="1:6" ht="14.15" customHeight="1" x14ac:dyDescent="0.25">
      <c r="A1263" s="29"/>
      <c r="B1263" s="30">
        <v>5511</v>
      </c>
      <c r="C1263" s="31" t="s">
        <v>358</v>
      </c>
      <c r="D1263" s="14">
        <f>SUM(D1264:D1273)</f>
        <v>92600</v>
      </c>
      <c r="E1263" s="14">
        <f>SUM(E1264:E1273)</f>
        <v>0</v>
      </c>
      <c r="F1263" s="14">
        <f>SUM(F1264:F1273)</f>
        <v>92600</v>
      </c>
    </row>
    <row r="1264" spans="1:6" s="8" customFormat="1" ht="14.15" customHeight="1" x14ac:dyDescent="0.2">
      <c r="A1264" s="154"/>
      <c r="B1264" s="155" t="s">
        <v>896</v>
      </c>
      <c r="C1264" s="156" t="s">
        <v>206</v>
      </c>
      <c r="D1264" s="197">
        <v>40000</v>
      </c>
      <c r="E1264" s="158"/>
      <c r="F1264" s="158">
        <f t="shared" ref="F1264:F1283" si="434">+E1264+D1264</f>
        <v>40000</v>
      </c>
    </row>
    <row r="1265" spans="1:7" s="8" customFormat="1" ht="14.15" customHeight="1" x14ac:dyDescent="0.2">
      <c r="A1265" s="154"/>
      <c r="B1265" s="155" t="s">
        <v>897</v>
      </c>
      <c r="C1265" s="156" t="s">
        <v>207</v>
      </c>
      <c r="D1265" s="197">
        <v>20000</v>
      </c>
      <c r="E1265" s="158"/>
      <c r="F1265" s="158">
        <f t="shared" si="434"/>
        <v>20000</v>
      </c>
    </row>
    <row r="1266" spans="1:7" s="8" customFormat="1" ht="14.15" customHeight="1" x14ac:dyDescent="0.2">
      <c r="A1266" s="154"/>
      <c r="B1266" s="155" t="s">
        <v>895</v>
      </c>
      <c r="C1266" s="156" t="s">
        <v>208</v>
      </c>
      <c r="D1266" s="197">
        <v>1900</v>
      </c>
      <c r="E1266" s="158"/>
      <c r="F1266" s="158">
        <f t="shared" si="434"/>
        <v>1900</v>
      </c>
    </row>
    <row r="1267" spans="1:7" s="8" customFormat="1" ht="14.15" customHeight="1" x14ac:dyDescent="0.2">
      <c r="A1267" s="154"/>
      <c r="B1267" s="155" t="s">
        <v>891</v>
      </c>
      <c r="C1267" s="156" t="s">
        <v>345</v>
      </c>
      <c r="D1267" s="197">
        <v>7400</v>
      </c>
      <c r="E1267" s="158"/>
      <c r="F1267" s="158">
        <f t="shared" si="434"/>
        <v>7400</v>
      </c>
    </row>
    <row r="1268" spans="1:7" s="8" customFormat="1" ht="14.15" customHeight="1" x14ac:dyDescent="0.2">
      <c r="A1268" s="154"/>
      <c r="B1268" s="155" t="s">
        <v>892</v>
      </c>
      <c r="C1268" s="156" t="s">
        <v>210</v>
      </c>
      <c r="D1268" s="197">
        <v>4250</v>
      </c>
      <c r="E1268" s="158"/>
      <c r="F1268" s="158">
        <f t="shared" si="434"/>
        <v>4250</v>
      </c>
    </row>
    <row r="1269" spans="1:7" s="8" customFormat="1" ht="14.15" customHeight="1" x14ac:dyDescent="0.2">
      <c r="A1269" s="154"/>
      <c r="B1269" s="155" t="s">
        <v>894</v>
      </c>
      <c r="C1269" s="156" t="s">
        <v>211</v>
      </c>
      <c r="D1269" s="197">
        <v>6000</v>
      </c>
      <c r="E1269" s="158"/>
      <c r="F1269" s="158">
        <f t="shared" si="434"/>
        <v>6000</v>
      </c>
    </row>
    <row r="1270" spans="1:7" s="8" customFormat="1" ht="14.15" customHeight="1" x14ac:dyDescent="0.2">
      <c r="A1270" s="154"/>
      <c r="B1270" s="155" t="s">
        <v>898</v>
      </c>
      <c r="C1270" s="156" t="s">
        <v>213</v>
      </c>
      <c r="D1270" s="197">
        <f>2000+1200</f>
        <v>3200</v>
      </c>
      <c r="E1270" s="158"/>
      <c r="F1270" s="158">
        <f t="shared" si="434"/>
        <v>3200</v>
      </c>
    </row>
    <row r="1271" spans="1:7" s="8" customFormat="1" ht="13.5" customHeight="1" x14ac:dyDescent="0.2">
      <c r="A1271" s="154"/>
      <c r="B1271" s="155" t="s">
        <v>899</v>
      </c>
      <c r="C1271" s="156" t="s">
        <v>214</v>
      </c>
      <c r="D1271" s="197">
        <v>2000</v>
      </c>
      <c r="E1271" s="158"/>
      <c r="F1271" s="158">
        <f t="shared" si="434"/>
        <v>2000</v>
      </c>
    </row>
    <row r="1272" spans="1:7" s="8" customFormat="1" ht="13.5" hidden="1" customHeight="1" x14ac:dyDescent="0.2">
      <c r="A1272" s="154"/>
      <c r="B1272" s="155" t="s">
        <v>975</v>
      </c>
      <c r="C1272" s="156"/>
      <c r="D1272" s="197"/>
      <c r="E1272" s="158"/>
      <c r="F1272" s="158">
        <f t="shared" si="434"/>
        <v>0</v>
      </c>
    </row>
    <row r="1273" spans="1:7" s="8" customFormat="1" ht="14.15" customHeight="1" x14ac:dyDescent="0.2">
      <c r="A1273" s="154"/>
      <c r="B1273" s="155" t="s">
        <v>974</v>
      </c>
      <c r="C1273" s="156" t="s">
        <v>859</v>
      </c>
      <c r="D1273" s="197">
        <v>7850</v>
      </c>
      <c r="E1273" s="158"/>
      <c r="F1273" s="158">
        <f t="shared" si="434"/>
        <v>7850</v>
      </c>
    </row>
    <row r="1274" spans="1:7" ht="14.15" customHeight="1" x14ac:dyDescent="0.25">
      <c r="A1274" s="29"/>
      <c r="B1274" s="30">
        <v>5513</v>
      </c>
      <c r="C1274" s="31" t="s">
        <v>359</v>
      </c>
      <c r="D1274" s="196">
        <v>13000</v>
      </c>
      <c r="E1274" s="14">
        <v>-9000</v>
      </c>
      <c r="F1274" s="14">
        <f t="shared" si="434"/>
        <v>4000</v>
      </c>
      <c r="G1274" s="1" t="s">
        <v>1066</v>
      </c>
    </row>
    <row r="1275" spans="1:7" ht="14.15" customHeight="1" x14ac:dyDescent="0.25">
      <c r="A1275" s="29"/>
      <c r="B1275" s="30">
        <v>5514</v>
      </c>
      <c r="C1275" s="31" t="s">
        <v>360</v>
      </c>
      <c r="D1275" s="196">
        <v>18500</v>
      </c>
      <c r="E1275" s="14"/>
      <c r="F1275" s="14">
        <f t="shared" si="434"/>
        <v>18500</v>
      </c>
    </row>
    <row r="1276" spans="1:7" ht="14.15" customHeight="1" x14ac:dyDescent="0.25">
      <c r="A1276" s="29"/>
      <c r="B1276" s="30">
        <v>5515</v>
      </c>
      <c r="C1276" s="31" t="s">
        <v>361</v>
      </c>
      <c r="D1276" s="196">
        <v>5000</v>
      </c>
      <c r="E1276" s="14"/>
      <c r="F1276" s="14">
        <f t="shared" si="434"/>
        <v>5000</v>
      </c>
    </row>
    <row r="1277" spans="1:7" ht="14.15" customHeight="1" x14ac:dyDescent="0.25">
      <c r="A1277" s="29"/>
      <c r="B1277" s="30">
        <v>5516</v>
      </c>
      <c r="C1277" s="31" t="s">
        <v>643</v>
      </c>
      <c r="D1277" s="196">
        <v>6000</v>
      </c>
      <c r="E1277" s="14"/>
      <c r="F1277" s="14">
        <f t="shared" si="434"/>
        <v>6000</v>
      </c>
    </row>
    <row r="1278" spans="1:7" ht="14.15" customHeight="1" x14ac:dyDescent="0.25">
      <c r="A1278" s="29"/>
      <c r="B1278" s="30">
        <v>5521</v>
      </c>
      <c r="C1278" s="31" t="s">
        <v>246</v>
      </c>
      <c r="D1278" s="196"/>
      <c r="E1278" s="14"/>
      <c r="F1278" s="14">
        <f t="shared" si="434"/>
        <v>0</v>
      </c>
    </row>
    <row r="1279" spans="1:7" ht="14.15" customHeight="1" x14ac:dyDescent="0.25">
      <c r="A1279" s="29"/>
      <c r="B1279" s="30">
        <v>5522</v>
      </c>
      <c r="C1279" s="31" t="s">
        <v>124</v>
      </c>
      <c r="D1279" s="196">
        <v>900</v>
      </c>
      <c r="E1279" s="14"/>
      <c r="F1279" s="14">
        <f t="shared" si="434"/>
        <v>900</v>
      </c>
    </row>
    <row r="1280" spans="1:7" ht="14.15" customHeight="1" x14ac:dyDescent="0.25">
      <c r="A1280" s="29"/>
      <c r="B1280" s="30">
        <v>5524</v>
      </c>
      <c r="C1280" s="31" t="s">
        <v>325</v>
      </c>
      <c r="D1280" s="196">
        <v>8000</v>
      </c>
      <c r="E1280" s="14"/>
      <c r="F1280" s="14">
        <f t="shared" si="434"/>
        <v>8000</v>
      </c>
    </row>
    <row r="1281" spans="1:7" ht="14.15" customHeight="1" x14ac:dyDescent="0.25">
      <c r="A1281" s="29"/>
      <c r="B1281" s="30">
        <v>5525</v>
      </c>
      <c r="C1281" s="31" t="s">
        <v>282</v>
      </c>
      <c r="D1281" s="196">
        <v>4500</v>
      </c>
      <c r="E1281" s="14"/>
      <c r="F1281" s="14">
        <f t="shared" si="434"/>
        <v>4500</v>
      </c>
    </row>
    <row r="1282" spans="1:7" ht="14.15" customHeight="1" x14ac:dyDescent="0.25">
      <c r="A1282" s="29"/>
      <c r="B1282" s="30">
        <v>5532</v>
      </c>
      <c r="C1282" s="31" t="s">
        <v>362</v>
      </c>
      <c r="D1282" s="196"/>
      <c r="E1282" s="14"/>
      <c r="F1282" s="14">
        <f t="shared" si="434"/>
        <v>0</v>
      </c>
    </row>
    <row r="1283" spans="1:7" ht="14.15" customHeight="1" x14ac:dyDescent="0.25">
      <c r="A1283" s="29"/>
      <c r="B1283" s="30">
        <v>5540</v>
      </c>
      <c r="C1283" s="31" t="s">
        <v>839</v>
      </c>
      <c r="D1283" s="196">
        <v>16000</v>
      </c>
      <c r="E1283" s="14"/>
      <c r="F1283" s="14">
        <f t="shared" si="434"/>
        <v>16000</v>
      </c>
    </row>
    <row r="1284" spans="1:7" ht="14.15" customHeight="1" x14ac:dyDescent="0.25">
      <c r="A1284" s="42" t="s">
        <v>600</v>
      </c>
      <c r="B1284" s="43"/>
      <c r="C1284" s="44" t="s">
        <v>363</v>
      </c>
      <c r="D1284" s="46">
        <f t="shared" ref="D1284:F1284" si="435">+D1285+D1286</f>
        <v>584600</v>
      </c>
      <c r="E1284" s="46">
        <f t="shared" si="435"/>
        <v>-7800</v>
      </c>
      <c r="F1284" s="46">
        <f t="shared" si="435"/>
        <v>576800</v>
      </c>
      <c r="G1284" s="1" t="s">
        <v>1069</v>
      </c>
    </row>
    <row r="1285" spans="1:7" ht="14.15" customHeight="1" x14ac:dyDescent="0.25">
      <c r="A1285" s="29"/>
      <c r="B1285" s="35" t="s">
        <v>88</v>
      </c>
      <c r="C1285" s="36" t="s">
        <v>89</v>
      </c>
      <c r="D1285" s="129">
        <v>572000</v>
      </c>
      <c r="E1285" s="129">
        <v>-7000</v>
      </c>
      <c r="F1285" s="129">
        <f t="shared" ref="F1285" si="436">+E1285+D1285</f>
        <v>565000</v>
      </c>
    </row>
    <row r="1286" spans="1:7" ht="14.15" customHeight="1" x14ac:dyDescent="0.25">
      <c r="A1286" s="29"/>
      <c r="B1286" s="35" t="s">
        <v>90</v>
      </c>
      <c r="C1286" s="36" t="s">
        <v>91</v>
      </c>
      <c r="D1286" s="123">
        <f t="shared" ref="D1286:F1286" si="437">+D1287+D1288+D1289</f>
        <v>12600</v>
      </c>
      <c r="E1286" s="123">
        <f t="shared" si="437"/>
        <v>-800</v>
      </c>
      <c r="F1286" s="123">
        <f t="shared" si="437"/>
        <v>11800</v>
      </c>
    </row>
    <row r="1287" spans="1:7" ht="14.15" customHeight="1" x14ac:dyDescent="0.25">
      <c r="A1287" s="29"/>
      <c r="B1287" s="30">
        <v>5504</v>
      </c>
      <c r="C1287" s="31" t="s">
        <v>105</v>
      </c>
      <c r="D1287" s="196">
        <v>1820</v>
      </c>
      <c r="E1287" s="14">
        <v>-120</v>
      </c>
      <c r="F1287" s="14">
        <f t="shared" ref="F1287:F1289" si="438">+E1287+D1287</f>
        <v>1700</v>
      </c>
    </row>
    <row r="1288" spans="1:7" ht="14.15" customHeight="1" x14ac:dyDescent="0.25">
      <c r="A1288" s="29"/>
      <c r="B1288" s="30">
        <v>5524</v>
      </c>
      <c r="C1288" s="31" t="s">
        <v>353</v>
      </c>
      <c r="D1288" s="196">
        <v>8778</v>
      </c>
      <c r="E1288" s="14">
        <v>-578</v>
      </c>
      <c r="F1288" s="14">
        <f t="shared" si="438"/>
        <v>8200</v>
      </c>
    </row>
    <row r="1289" spans="1:7" ht="14.15" customHeight="1" x14ac:dyDescent="0.25">
      <c r="A1289" s="29"/>
      <c r="B1289" s="30">
        <v>5525</v>
      </c>
      <c r="C1289" s="31" t="s">
        <v>880</v>
      </c>
      <c r="D1289" s="196">
        <v>2002</v>
      </c>
      <c r="E1289" s="14">
        <v>-102</v>
      </c>
      <c r="F1289" s="14">
        <f t="shared" si="438"/>
        <v>1900</v>
      </c>
    </row>
    <row r="1290" spans="1:7" ht="14.15" customHeight="1" x14ac:dyDescent="0.25">
      <c r="A1290" s="49" t="s">
        <v>607</v>
      </c>
      <c r="B1290" s="43"/>
      <c r="C1290" s="44" t="s">
        <v>364</v>
      </c>
      <c r="D1290" s="46">
        <f t="shared" ref="D1290:F1290" si="439">+D1291</f>
        <v>72000</v>
      </c>
      <c r="E1290" s="47">
        <f t="shared" si="439"/>
        <v>0</v>
      </c>
      <c r="F1290" s="47">
        <f t="shared" si="439"/>
        <v>72000</v>
      </c>
    </row>
    <row r="1291" spans="1:7" ht="14.15" customHeight="1" x14ac:dyDescent="0.25">
      <c r="A1291" s="29"/>
      <c r="B1291" s="35" t="s">
        <v>88</v>
      </c>
      <c r="C1291" s="36" t="s">
        <v>133</v>
      </c>
      <c r="D1291" s="194">
        <v>72000</v>
      </c>
      <c r="E1291" s="129"/>
      <c r="F1291" s="129">
        <f t="shared" ref="F1291" si="440">+E1291+D1291</f>
        <v>72000</v>
      </c>
    </row>
    <row r="1292" spans="1:7" ht="14.15" customHeight="1" x14ac:dyDescent="0.25">
      <c r="A1292" s="42" t="s">
        <v>601</v>
      </c>
      <c r="B1292" s="43"/>
      <c r="C1292" s="44" t="s">
        <v>806</v>
      </c>
      <c r="D1292" s="46">
        <f t="shared" ref="D1292:F1292" si="441">+D1293+D1294</f>
        <v>242000</v>
      </c>
      <c r="E1292" s="46">
        <f t="shared" si="441"/>
        <v>0</v>
      </c>
      <c r="F1292" s="46">
        <f t="shared" si="441"/>
        <v>242000</v>
      </c>
    </row>
    <row r="1293" spans="1:7" ht="14.15" customHeight="1" x14ac:dyDescent="0.25">
      <c r="A1293" s="29" t="s">
        <v>365</v>
      </c>
      <c r="B1293" s="35" t="s">
        <v>88</v>
      </c>
      <c r="C1293" s="36" t="s">
        <v>89</v>
      </c>
      <c r="D1293" s="194">
        <v>121000</v>
      </c>
      <c r="E1293" s="129"/>
      <c r="F1293" s="129">
        <f t="shared" ref="F1293" si="442">+E1293+D1293</f>
        <v>121000</v>
      </c>
    </row>
    <row r="1294" spans="1:7" ht="14.15" customHeight="1" x14ac:dyDescent="0.25">
      <c r="A1294" s="29"/>
      <c r="B1294" s="35" t="s">
        <v>90</v>
      </c>
      <c r="C1294" s="36" t="s">
        <v>91</v>
      </c>
      <c r="D1294" s="123">
        <f>+D1295+D1296+D1297+D1298+D1309+D1310+D1311+D1312+D1313+D1314+D1315+D1316+D1317+D1318+D1308</f>
        <v>121000</v>
      </c>
      <c r="E1294" s="123">
        <f>+E1295+E1296+E1297+E1298+E1309+E1310+E1311+E1312+E1313+E1314+E1315+E1316+E1317+E1318+E1308</f>
        <v>0</v>
      </c>
      <c r="F1294" s="123">
        <f>+F1295+F1296+F1297+F1298+F1309+F1310+F1311+F1312+F1313+F1314+F1315+F1316+F1317+F1318+F1308</f>
        <v>121000</v>
      </c>
    </row>
    <row r="1295" spans="1:7" ht="13.5" customHeight="1" x14ac:dyDescent="0.25">
      <c r="A1295" s="29"/>
      <c r="B1295" s="30">
        <v>5500</v>
      </c>
      <c r="C1295" s="31" t="s">
        <v>166</v>
      </c>
      <c r="D1295" s="196">
        <v>3300</v>
      </c>
      <c r="E1295" s="14"/>
      <c r="F1295" s="14">
        <f t="shared" ref="F1295:F1297" si="443">+E1295+D1295</f>
        <v>3300</v>
      </c>
    </row>
    <row r="1296" spans="1:7" ht="13.5" hidden="1" customHeight="1" x14ac:dyDescent="0.25">
      <c r="A1296" s="29"/>
      <c r="B1296" s="30">
        <v>5503</v>
      </c>
      <c r="C1296" s="31" t="s">
        <v>94</v>
      </c>
      <c r="D1296" s="196"/>
      <c r="E1296" s="14"/>
      <c r="F1296" s="14">
        <f t="shared" si="443"/>
        <v>0</v>
      </c>
    </row>
    <row r="1297" spans="1:6" ht="14.15" customHeight="1" x14ac:dyDescent="0.25">
      <c r="A1297" s="29"/>
      <c r="B1297" s="30">
        <v>5504</v>
      </c>
      <c r="C1297" s="31" t="s">
        <v>105</v>
      </c>
      <c r="D1297" s="196">
        <v>3500</v>
      </c>
      <c r="E1297" s="14"/>
      <c r="F1297" s="14">
        <f t="shared" si="443"/>
        <v>3500</v>
      </c>
    </row>
    <row r="1298" spans="1:6" ht="14.15" customHeight="1" x14ac:dyDescent="0.25">
      <c r="A1298" s="29"/>
      <c r="B1298" s="30">
        <v>5511</v>
      </c>
      <c r="C1298" s="31" t="s">
        <v>341</v>
      </c>
      <c r="D1298" s="14">
        <f>SUM(D1299:D1307)</f>
        <v>75200</v>
      </c>
      <c r="E1298" s="14">
        <f>SUM(E1299:E1307)</f>
        <v>0</v>
      </c>
      <c r="F1298" s="14">
        <f>SUM(F1299:F1307)</f>
        <v>75200</v>
      </c>
    </row>
    <row r="1299" spans="1:6" s="8" customFormat="1" ht="14.15" customHeight="1" x14ac:dyDescent="0.2">
      <c r="A1299" s="154"/>
      <c r="B1299" s="155" t="s">
        <v>896</v>
      </c>
      <c r="C1299" s="156" t="s">
        <v>206</v>
      </c>
      <c r="D1299" s="197">
        <v>0</v>
      </c>
      <c r="E1299" s="158"/>
      <c r="F1299" s="158">
        <f t="shared" ref="F1299:F1307" si="444">+E1299+D1299</f>
        <v>0</v>
      </c>
    </row>
    <row r="1300" spans="1:6" s="8" customFormat="1" ht="14.15" customHeight="1" x14ac:dyDescent="0.2">
      <c r="A1300" s="154"/>
      <c r="B1300" s="155" t="s">
        <v>897</v>
      </c>
      <c r="C1300" s="156" t="s">
        <v>207</v>
      </c>
      <c r="D1300" s="197">
        <v>40000</v>
      </c>
      <c r="E1300" s="158"/>
      <c r="F1300" s="158">
        <f t="shared" si="444"/>
        <v>40000</v>
      </c>
    </row>
    <row r="1301" spans="1:6" s="8" customFormat="1" ht="14.15" customHeight="1" x14ac:dyDescent="0.2">
      <c r="A1301" s="154"/>
      <c r="B1301" s="155" t="s">
        <v>895</v>
      </c>
      <c r="C1301" s="156" t="s">
        <v>208</v>
      </c>
      <c r="D1301" s="197">
        <v>1000</v>
      </c>
      <c r="E1301" s="158"/>
      <c r="F1301" s="158">
        <f t="shared" si="444"/>
        <v>1000</v>
      </c>
    </row>
    <row r="1302" spans="1:6" s="8" customFormat="1" ht="14.15" customHeight="1" x14ac:dyDescent="0.2">
      <c r="A1302" s="154"/>
      <c r="B1302" s="155" t="s">
        <v>891</v>
      </c>
      <c r="C1302" s="156" t="s">
        <v>345</v>
      </c>
      <c r="D1302" s="197">
        <v>5000</v>
      </c>
      <c r="E1302" s="158"/>
      <c r="F1302" s="158">
        <f t="shared" si="444"/>
        <v>5000</v>
      </c>
    </row>
    <row r="1303" spans="1:6" s="8" customFormat="1" ht="14.15" customHeight="1" x14ac:dyDescent="0.2">
      <c r="A1303" s="154"/>
      <c r="B1303" s="155" t="s">
        <v>892</v>
      </c>
      <c r="C1303" s="156" t="s">
        <v>210</v>
      </c>
      <c r="D1303" s="197">
        <v>7000</v>
      </c>
      <c r="E1303" s="158"/>
      <c r="F1303" s="158">
        <f t="shared" si="444"/>
        <v>7000</v>
      </c>
    </row>
    <row r="1304" spans="1:6" s="8" customFormat="1" ht="14.15" customHeight="1" x14ac:dyDescent="0.2">
      <c r="A1304" s="154"/>
      <c r="B1304" s="155" t="s">
        <v>894</v>
      </c>
      <c r="C1304" s="156" t="s">
        <v>366</v>
      </c>
      <c r="D1304" s="197">
        <v>750</v>
      </c>
      <c r="E1304" s="158"/>
      <c r="F1304" s="158">
        <f t="shared" si="444"/>
        <v>750</v>
      </c>
    </row>
    <row r="1305" spans="1:6" s="8" customFormat="1" ht="14.15" customHeight="1" x14ac:dyDescent="0.2">
      <c r="A1305" s="154"/>
      <c r="B1305" s="155" t="s">
        <v>898</v>
      </c>
      <c r="C1305" s="156" t="s">
        <v>367</v>
      </c>
      <c r="D1305" s="197">
        <v>10000</v>
      </c>
      <c r="E1305" s="158"/>
      <c r="F1305" s="158">
        <f t="shared" si="444"/>
        <v>10000</v>
      </c>
    </row>
    <row r="1306" spans="1:6" s="8" customFormat="1" ht="14.15" customHeight="1" x14ac:dyDescent="0.2">
      <c r="A1306" s="154"/>
      <c r="B1306" s="155" t="s">
        <v>899</v>
      </c>
      <c r="C1306" s="156" t="s">
        <v>368</v>
      </c>
      <c r="D1306" s="197">
        <v>1000</v>
      </c>
      <c r="E1306" s="158"/>
      <c r="F1306" s="158">
        <f t="shared" si="444"/>
        <v>1000</v>
      </c>
    </row>
    <row r="1307" spans="1:6" s="8" customFormat="1" ht="14.15" customHeight="1" x14ac:dyDescent="0.25">
      <c r="A1307" s="154"/>
      <c r="B1307" s="155" t="s">
        <v>974</v>
      </c>
      <c r="C1307" s="132" t="s">
        <v>859</v>
      </c>
      <c r="D1307" s="197">
        <v>10450</v>
      </c>
      <c r="E1307" s="158"/>
      <c r="F1307" s="158">
        <f t="shared" si="444"/>
        <v>10450</v>
      </c>
    </row>
    <row r="1308" spans="1:6" s="8" customFormat="1" ht="14.15" customHeight="1" x14ac:dyDescent="0.25">
      <c r="A1308" s="154"/>
      <c r="B1308" s="30">
        <v>5512</v>
      </c>
      <c r="C1308" s="31" t="s">
        <v>174</v>
      </c>
      <c r="D1308" s="197"/>
      <c r="E1308" s="14"/>
      <c r="F1308" s="14">
        <f t="shared" ref="F1308:F1318" si="445">+E1308+D1308</f>
        <v>0</v>
      </c>
    </row>
    <row r="1309" spans="1:6" ht="14.15" customHeight="1" x14ac:dyDescent="0.25">
      <c r="A1309" s="29"/>
      <c r="B1309" s="30">
        <v>5513</v>
      </c>
      <c r="C1309" s="31" t="s">
        <v>226</v>
      </c>
      <c r="D1309" s="196">
        <v>800</v>
      </c>
      <c r="E1309" s="14"/>
      <c r="F1309" s="14">
        <f t="shared" si="445"/>
        <v>800</v>
      </c>
    </row>
    <row r="1310" spans="1:6" ht="14.15" customHeight="1" x14ac:dyDescent="0.25">
      <c r="A1310" s="29"/>
      <c r="B1310" s="30">
        <v>5514</v>
      </c>
      <c r="C1310" s="31" t="s">
        <v>280</v>
      </c>
      <c r="D1310" s="196">
        <v>16000</v>
      </c>
      <c r="E1310" s="14"/>
      <c r="F1310" s="14">
        <f t="shared" si="445"/>
        <v>16000</v>
      </c>
    </row>
    <row r="1311" spans="1:6" ht="14.15" customHeight="1" x14ac:dyDescent="0.25">
      <c r="A1311" s="29"/>
      <c r="B1311" s="30">
        <v>5515</v>
      </c>
      <c r="C1311" s="31" t="s">
        <v>281</v>
      </c>
      <c r="D1311" s="196">
        <v>8000</v>
      </c>
      <c r="E1311" s="14"/>
      <c r="F1311" s="14">
        <f t="shared" si="445"/>
        <v>8000</v>
      </c>
    </row>
    <row r="1312" spans="1:6" ht="13.5" customHeight="1" x14ac:dyDescent="0.25">
      <c r="A1312" s="29"/>
      <c r="B1312" s="30">
        <v>5516</v>
      </c>
      <c r="C1312" s="51" t="s">
        <v>122</v>
      </c>
      <c r="D1312" s="196">
        <v>1000</v>
      </c>
      <c r="E1312" s="14"/>
      <c r="F1312" s="14">
        <f t="shared" si="445"/>
        <v>1000</v>
      </c>
    </row>
    <row r="1313" spans="1:7" ht="12.5" x14ac:dyDescent="0.25">
      <c r="A1313" s="29"/>
      <c r="B1313" s="30">
        <v>5521</v>
      </c>
      <c r="C1313" s="31" t="s">
        <v>246</v>
      </c>
      <c r="D1313" s="196"/>
      <c r="E1313" s="14"/>
      <c r="F1313" s="14">
        <f t="shared" si="445"/>
        <v>0</v>
      </c>
    </row>
    <row r="1314" spans="1:7" ht="14.15" customHeight="1" x14ac:dyDescent="0.25">
      <c r="A1314" s="29"/>
      <c r="B1314" s="30">
        <v>5522</v>
      </c>
      <c r="C1314" s="31" t="s">
        <v>369</v>
      </c>
      <c r="D1314" s="196">
        <v>600</v>
      </c>
      <c r="E1314" s="14"/>
      <c r="F1314" s="14">
        <f t="shared" si="445"/>
        <v>600</v>
      </c>
    </row>
    <row r="1315" spans="1:7" ht="14.15" customHeight="1" x14ac:dyDescent="0.25">
      <c r="A1315" s="29"/>
      <c r="B1315" s="30">
        <v>5523</v>
      </c>
      <c r="C1315" s="31" t="s">
        <v>370</v>
      </c>
      <c r="D1315" s="196"/>
      <c r="E1315" s="14"/>
      <c r="F1315" s="14">
        <f t="shared" si="445"/>
        <v>0</v>
      </c>
    </row>
    <row r="1316" spans="1:7" ht="14.15" customHeight="1" x14ac:dyDescent="0.25">
      <c r="A1316" s="29"/>
      <c r="B1316" s="30">
        <v>5524</v>
      </c>
      <c r="C1316" s="31" t="s">
        <v>353</v>
      </c>
      <c r="D1316" s="196">
        <v>5000</v>
      </c>
      <c r="E1316" s="14"/>
      <c r="F1316" s="14">
        <f t="shared" si="445"/>
        <v>5000</v>
      </c>
    </row>
    <row r="1317" spans="1:7" ht="14.15" customHeight="1" x14ac:dyDescent="0.25">
      <c r="A1317" s="29"/>
      <c r="B1317" s="30">
        <v>5525</v>
      </c>
      <c r="C1317" s="31" t="s">
        <v>371</v>
      </c>
      <c r="D1317" s="196">
        <v>4000</v>
      </c>
      <c r="E1317" s="14"/>
      <c r="F1317" s="14">
        <f t="shared" si="445"/>
        <v>4000</v>
      </c>
    </row>
    <row r="1318" spans="1:7" ht="14.15" customHeight="1" x14ac:dyDescent="0.25">
      <c r="A1318" s="29"/>
      <c r="B1318" s="30">
        <v>5540</v>
      </c>
      <c r="C1318" s="31" t="s">
        <v>372</v>
      </c>
      <c r="D1318" s="196">
        <v>3600</v>
      </c>
      <c r="E1318" s="14"/>
      <c r="F1318" s="14">
        <f t="shared" si="445"/>
        <v>3600</v>
      </c>
    </row>
    <row r="1319" spans="1:7" ht="14.15" customHeight="1" x14ac:dyDescent="0.25">
      <c r="A1319" s="42" t="s">
        <v>602</v>
      </c>
      <c r="B1319" s="43"/>
      <c r="C1319" s="44" t="s">
        <v>373</v>
      </c>
      <c r="D1319" s="47">
        <f t="shared" ref="D1319:F1319" si="446">+D1320+D1321</f>
        <v>421600</v>
      </c>
      <c r="E1319" s="47">
        <f t="shared" si="446"/>
        <v>28900</v>
      </c>
      <c r="F1319" s="47">
        <f t="shared" si="446"/>
        <v>450500</v>
      </c>
      <c r="G1319" s="1" t="s">
        <v>1069</v>
      </c>
    </row>
    <row r="1320" spans="1:7" ht="14.15" customHeight="1" x14ac:dyDescent="0.25">
      <c r="A1320" s="29"/>
      <c r="B1320" s="35" t="s">
        <v>88</v>
      </c>
      <c r="C1320" s="36" t="s">
        <v>89</v>
      </c>
      <c r="D1320" s="196">
        <v>415600</v>
      </c>
      <c r="E1320" s="129">
        <v>28400</v>
      </c>
      <c r="F1320" s="129">
        <f t="shared" ref="F1320" si="447">+E1320+D1320</f>
        <v>444000</v>
      </c>
    </row>
    <row r="1321" spans="1:7" ht="14.15" customHeight="1" x14ac:dyDescent="0.25">
      <c r="A1321" s="29"/>
      <c r="B1321" s="35" t="s">
        <v>90</v>
      </c>
      <c r="C1321" s="36" t="s">
        <v>91</v>
      </c>
      <c r="D1321" s="123">
        <f t="shared" ref="D1321:F1321" si="448">+D1322+D1323+D1324</f>
        <v>6000</v>
      </c>
      <c r="E1321" s="123">
        <f t="shared" si="448"/>
        <v>500</v>
      </c>
      <c r="F1321" s="123">
        <f t="shared" si="448"/>
        <v>6500</v>
      </c>
    </row>
    <row r="1322" spans="1:7" ht="14.15" customHeight="1" x14ac:dyDescent="0.25">
      <c r="A1322" s="29"/>
      <c r="B1322" s="30">
        <v>5504</v>
      </c>
      <c r="C1322" s="31" t="s">
        <v>105</v>
      </c>
      <c r="D1322" s="196">
        <v>876</v>
      </c>
      <c r="E1322" s="14">
        <v>124</v>
      </c>
      <c r="F1322" s="14">
        <f t="shared" ref="F1322:F1324" si="449">+E1322+D1322</f>
        <v>1000</v>
      </c>
    </row>
    <row r="1323" spans="1:7" ht="14.15" customHeight="1" x14ac:dyDescent="0.25">
      <c r="A1323" s="29"/>
      <c r="B1323" s="30">
        <v>5524</v>
      </c>
      <c r="C1323" s="31" t="s">
        <v>325</v>
      </c>
      <c r="D1323" s="196">
        <v>4175</v>
      </c>
      <c r="E1323" s="14">
        <v>325</v>
      </c>
      <c r="F1323" s="14">
        <f t="shared" si="449"/>
        <v>4500</v>
      </c>
    </row>
    <row r="1324" spans="1:7" ht="14.15" customHeight="1" x14ac:dyDescent="0.25">
      <c r="A1324" s="29"/>
      <c r="B1324" s="30">
        <v>5525</v>
      </c>
      <c r="C1324" s="31" t="s">
        <v>880</v>
      </c>
      <c r="D1324" s="196">
        <v>949</v>
      </c>
      <c r="E1324" s="14">
        <v>51</v>
      </c>
      <c r="F1324" s="14">
        <f t="shared" si="449"/>
        <v>1000</v>
      </c>
    </row>
    <row r="1325" spans="1:7" ht="14.15" customHeight="1" x14ac:dyDescent="0.25">
      <c r="A1325" s="49" t="s">
        <v>608</v>
      </c>
      <c r="B1325" s="43"/>
      <c r="C1325" s="44" t="s">
        <v>374</v>
      </c>
      <c r="D1325" s="47">
        <f t="shared" ref="D1325:F1325" si="450">+D1326</f>
        <v>52900</v>
      </c>
      <c r="E1325" s="47">
        <f t="shared" si="450"/>
        <v>100</v>
      </c>
      <c r="F1325" s="47">
        <f t="shared" si="450"/>
        <v>53000</v>
      </c>
      <c r="G1325" s="1" t="s">
        <v>1069</v>
      </c>
    </row>
    <row r="1326" spans="1:7" ht="14.15" customHeight="1" x14ac:dyDescent="0.25">
      <c r="A1326" s="29"/>
      <c r="B1326" s="35" t="s">
        <v>88</v>
      </c>
      <c r="C1326" s="36" t="s">
        <v>133</v>
      </c>
      <c r="D1326" s="196">
        <v>52900</v>
      </c>
      <c r="E1326" s="129">
        <v>100</v>
      </c>
      <c r="F1326" s="129">
        <f t="shared" ref="F1326" si="451">+E1326+D1326</f>
        <v>53000</v>
      </c>
    </row>
    <row r="1327" spans="1:7" ht="14.15" customHeight="1" x14ac:dyDescent="0.25">
      <c r="A1327" s="49" t="s">
        <v>596</v>
      </c>
      <c r="B1327" s="43"/>
      <c r="C1327" s="44" t="s">
        <v>696</v>
      </c>
      <c r="D1327" s="47">
        <f t="shared" ref="D1327:F1327" si="452">+D1328+D1329</f>
        <v>1229600</v>
      </c>
      <c r="E1327" s="47">
        <f t="shared" si="452"/>
        <v>-6800</v>
      </c>
      <c r="F1327" s="47">
        <f t="shared" si="452"/>
        <v>1222800</v>
      </c>
      <c r="G1327" s="1" t="s">
        <v>1069</v>
      </c>
    </row>
    <row r="1328" spans="1:7" ht="14.15" customHeight="1" x14ac:dyDescent="0.25">
      <c r="A1328" s="29"/>
      <c r="B1328" s="35" t="s">
        <v>88</v>
      </c>
      <c r="C1328" s="36" t="s">
        <v>133</v>
      </c>
      <c r="D1328" s="196">
        <v>1183000</v>
      </c>
      <c r="E1328" s="129">
        <f>-6000+6000</f>
        <v>0</v>
      </c>
      <c r="F1328" s="129">
        <f t="shared" ref="F1328" si="453">+E1328+D1328</f>
        <v>1183000</v>
      </c>
      <c r="G1328" s="1" t="s">
        <v>1070</v>
      </c>
    </row>
    <row r="1329" spans="1:7" ht="14.15" customHeight="1" x14ac:dyDescent="0.25">
      <c r="A1329" s="29"/>
      <c r="B1329" s="35" t="s">
        <v>90</v>
      </c>
      <c r="C1329" s="36" t="s">
        <v>134</v>
      </c>
      <c r="D1329" s="123">
        <f t="shared" ref="D1329:E1329" si="454">SUM(D1330:D1332)</f>
        <v>46600</v>
      </c>
      <c r="E1329" s="123">
        <f t="shared" si="454"/>
        <v>-6800</v>
      </c>
      <c r="F1329" s="123">
        <f>SUM(F1330:F1332)</f>
        <v>39800</v>
      </c>
    </row>
    <row r="1330" spans="1:7" ht="14.15" customHeight="1" x14ac:dyDescent="0.25">
      <c r="A1330" s="29"/>
      <c r="B1330" s="30" t="s">
        <v>95</v>
      </c>
      <c r="C1330" s="31" t="s">
        <v>105</v>
      </c>
      <c r="D1330" s="196">
        <v>8400</v>
      </c>
      <c r="E1330" s="14">
        <v>-2400</v>
      </c>
      <c r="F1330" s="14">
        <f t="shared" ref="F1330:F1332" si="455">+E1330+D1330</f>
        <v>6000</v>
      </c>
    </row>
    <row r="1331" spans="1:7" ht="14.15" customHeight="1" x14ac:dyDescent="0.25">
      <c r="A1331" s="29"/>
      <c r="B1331" s="30" t="s">
        <v>324</v>
      </c>
      <c r="C1331" s="31" t="s">
        <v>348</v>
      </c>
      <c r="D1331" s="196">
        <v>33092</v>
      </c>
      <c r="E1331" s="14">
        <v>-4092</v>
      </c>
      <c r="F1331" s="14">
        <f t="shared" si="455"/>
        <v>29000</v>
      </c>
    </row>
    <row r="1332" spans="1:7" ht="14.15" customHeight="1" x14ac:dyDescent="0.25">
      <c r="A1332" s="29"/>
      <c r="B1332" s="30">
        <v>5525</v>
      </c>
      <c r="C1332" s="31" t="s">
        <v>880</v>
      </c>
      <c r="D1332" s="196">
        <v>5108</v>
      </c>
      <c r="E1332" s="14">
        <v>-308</v>
      </c>
      <c r="F1332" s="14">
        <f t="shared" si="455"/>
        <v>4800</v>
      </c>
    </row>
    <row r="1333" spans="1:7" ht="14.15" customHeight="1" x14ac:dyDescent="0.25">
      <c r="A1333" s="49" t="s">
        <v>375</v>
      </c>
      <c r="B1333" s="43"/>
      <c r="C1333" s="44" t="s">
        <v>376</v>
      </c>
      <c r="D1333" s="47">
        <f t="shared" ref="D1333:F1333" si="456">+D1334</f>
        <v>345000</v>
      </c>
      <c r="E1333" s="47">
        <f t="shared" si="456"/>
        <v>11000</v>
      </c>
      <c r="F1333" s="47">
        <f t="shared" si="456"/>
        <v>356000</v>
      </c>
      <c r="G1333" s="1" t="s">
        <v>1069</v>
      </c>
    </row>
    <row r="1334" spans="1:7" ht="14.15" customHeight="1" x14ac:dyDescent="0.25">
      <c r="A1334" s="29"/>
      <c r="B1334" s="35" t="s">
        <v>88</v>
      </c>
      <c r="C1334" s="36" t="s">
        <v>89</v>
      </c>
      <c r="D1334" s="196">
        <v>345000</v>
      </c>
      <c r="E1334" s="129">
        <v>11000</v>
      </c>
      <c r="F1334" s="129">
        <f t="shared" ref="F1334" si="457">+E1334+D1334</f>
        <v>356000</v>
      </c>
    </row>
    <row r="1335" spans="1:7" ht="14.15" customHeight="1" x14ac:dyDescent="0.25">
      <c r="A1335" s="42" t="s">
        <v>604</v>
      </c>
      <c r="B1335" s="43"/>
      <c r="C1335" s="44" t="s">
        <v>377</v>
      </c>
      <c r="D1335" s="46">
        <f>+D1336+D1337</f>
        <v>796300</v>
      </c>
      <c r="E1335" s="46">
        <f t="shared" ref="E1335:F1335" si="458">+E1336+E1337</f>
        <v>-14300</v>
      </c>
      <c r="F1335" s="46">
        <f t="shared" si="458"/>
        <v>782000</v>
      </c>
      <c r="G1335" s="1" t="s">
        <v>1069</v>
      </c>
    </row>
    <row r="1336" spans="1:7" ht="14.15" customHeight="1" x14ac:dyDescent="0.25">
      <c r="A1336" s="34"/>
      <c r="B1336" s="35" t="s">
        <v>88</v>
      </c>
      <c r="C1336" s="36" t="s">
        <v>89</v>
      </c>
      <c r="D1336" s="196">
        <f>427300+6000</f>
        <v>433300</v>
      </c>
      <c r="E1336" s="129">
        <f>700-6000</f>
        <v>-5300</v>
      </c>
      <c r="F1336" s="129">
        <f t="shared" ref="F1336" si="459">+E1336+D1336</f>
        <v>428000</v>
      </c>
      <c r="G1336" s="1" t="s">
        <v>1070</v>
      </c>
    </row>
    <row r="1337" spans="1:7" ht="14.15" customHeight="1" x14ac:dyDescent="0.25">
      <c r="A1337" s="34"/>
      <c r="B1337" s="35" t="s">
        <v>90</v>
      </c>
      <c r="C1337" s="36" t="s">
        <v>91</v>
      </c>
      <c r="D1337" s="123">
        <f>+D1338+D1339+D1340+D1341+D1352+D1353+D1354+D1355+D1356+D1357+D1358+D1359+D1360+D1362+D1361</f>
        <v>363000</v>
      </c>
      <c r="E1337" s="123">
        <f t="shared" ref="E1337:F1337" si="460">+E1338+E1339+E1340+E1341+E1352+E1353+E1354+E1355+E1356+E1357+E1358+E1359+E1360+E1362+E1361</f>
        <v>-9000</v>
      </c>
      <c r="F1337" s="123">
        <f t="shared" si="460"/>
        <v>354000</v>
      </c>
    </row>
    <row r="1338" spans="1:7" ht="14.15" customHeight="1" x14ac:dyDescent="0.25">
      <c r="A1338" s="29"/>
      <c r="B1338" s="30" t="s">
        <v>92</v>
      </c>
      <c r="C1338" s="31" t="s">
        <v>102</v>
      </c>
      <c r="D1338" s="196">
        <v>18700</v>
      </c>
      <c r="E1338" s="14"/>
      <c r="F1338" s="14">
        <f>+D1338+E1338</f>
        <v>18700</v>
      </c>
    </row>
    <row r="1339" spans="1:7" ht="13.5" hidden="1" customHeight="1" x14ac:dyDescent="0.25">
      <c r="A1339" s="29"/>
      <c r="B1339" s="30" t="s">
        <v>104</v>
      </c>
      <c r="C1339" s="31" t="s">
        <v>94</v>
      </c>
      <c r="D1339" s="196"/>
      <c r="E1339" s="14"/>
      <c r="F1339" s="14">
        <f t="shared" ref="F1339:F1340" si="461">+D1339+E1339</f>
        <v>0</v>
      </c>
    </row>
    <row r="1340" spans="1:7" ht="14.15" customHeight="1" x14ac:dyDescent="0.25">
      <c r="A1340" s="29"/>
      <c r="B1340" s="30" t="s">
        <v>95</v>
      </c>
      <c r="C1340" s="31" t="s">
        <v>105</v>
      </c>
      <c r="D1340" s="196">
        <v>3600</v>
      </c>
      <c r="E1340" s="14"/>
      <c r="F1340" s="14">
        <f t="shared" si="461"/>
        <v>3600</v>
      </c>
    </row>
    <row r="1341" spans="1:7" ht="14.15" customHeight="1" x14ac:dyDescent="0.25">
      <c r="A1341" s="29"/>
      <c r="B1341" s="30" t="s">
        <v>106</v>
      </c>
      <c r="C1341" s="31" t="s">
        <v>97</v>
      </c>
      <c r="D1341" s="194">
        <f t="shared" ref="D1341:F1341" si="462">SUM(D1342:D1351)</f>
        <v>176000</v>
      </c>
      <c r="E1341" s="14">
        <f t="shared" si="462"/>
        <v>0</v>
      </c>
      <c r="F1341" s="87">
        <f t="shared" si="462"/>
        <v>176000</v>
      </c>
    </row>
    <row r="1342" spans="1:7" s="4" customFormat="1" ht="14.15" customHeight="1" x14ac:dyDescent="0.2">
      <c r="A1342" s="161"/>
      <c r="B1342" s="162" t="s">
        <v>896</v>
      </c>
      <c r="C1342" s="156" t="s">
        <v>206</v>
      </c>
      <c r="D1342" s="197">
        <v>70000</v>
      </c>
      <c r="E1342" s="158"/>
      <c r="F1342" s="158">
        <f t="shared" ref="F1342:F1351" si="463">+D1342+E1342</f>
        <v>70000</v>
      </c>
    </row>
    <row r="1343" spans="1:7" s="4" customFormat="1" ht="14.15" customHeight="1" x14ac:dyDescent="0.2">
      <c r="A1343" s="161"/>
      <c r="B1343" s="162" t="s">
        <v>897</v>
      </c>
      <c r="C1343" s="156" t="s">
        <v>207</v>
      </c>
      <c r="D1343" s="197">
        <v>50000</v>
      </c>
      <c r="E1343" s="158"/>
      <c r="F1343" s="158">
        <f t="shared" si="463"/>
        <v>50000</v>
      </c>
    </row>
    <row r="1344" spans="1:7" s="4" customFormat="1" ht="14.15" customHeight="1" x14ac:dyDescent="0.2">
      <c r="A1344" s="161"/>
      <c r="B1344" s="162" t="s">
        <v>895</v>
      </c>
      <c r="C1344" s="156" t="s">
        <v>208</v>
      </c>
      <c r="D1344" s="197">
        <v>7000</v>
      </c>
      <c r="E1344" s="158"/>
      <c r="F1344" s="158">
        <f t="shared" si="463"/>
        <v>7000</v>
      </c>
    </row>
    <row r="1345" spans="1:7" s="4" customFormat="1" ht="14.15" customHeight="1" x14ac:dyDescent="0.2">
      <c r="A1345" s="161"/>
      <c r="B1345" s="162" t="s">
        <v>891</v>
      </c>
      <c r="C1345" s="156" t="s">
        <v>209</v>
      </c>
      <c r="D1345" s="197">
        <v>20000</v>
      </c>
      <c r="E1345" s="158"/>
      <c r="F1345" s="158">
        <f t="shared" si="463"/>
        <v>20000</v>
      </c>
    </row>
    <row r="1346" spans="1:7" s="4" customFormat="1" ht="14.15" customHeight="1" x14ac:dyDescent="0.2">
      <c r="A1346" s="161"/>
      <c r="B1346" s="162" t="s">
        <v>892</v>
      </c>
      <c r="C1346" s="156" t="s">
        <v>210</v>
      </c>
      <c r="D1346" s="197">
        <v>13000</v>
      </c>
      <c r="E1346" s="158"/>
      <c r="F1346" s="158">
        <f t="shared" si="463"/>
        <v>13000</v>
      </c>
    </row>
    <row r="1347" spans="1:7" s="4" customFormat="1" ht="14.15" customHeight="1" x14ac:dyDescent="0.2">
      <c r="A1347" s="161"/>
      <c r="B1347" s="162" t="s">
        <v>894</v>
      </c>
      <c r="C1347" s="156" t="s">
        <v>211</v>
      </c>
      <c r="D1347" s="197">
        <v>6500</v>
      </c>
      <c r="E1347" s="158"/>
      <c r="F1347" s="158">
        <f t="shared" si="463"/>
        <v>6500</v>
      </c>
    </row>
    <row r="1348" spans="1:7" s="4" customFormat="1" ht="14.15" customHeight="1" x14ac:dyDescent="0.2">
      <c r="A1348" s="161"/>
      <c r="B1348" s="162" t="s">
        <v>898</v>
      </c>
      <c r="C1348" s="156" t="s">
        <v>213</v>
      </c>
      <c r="D1348" s="197">
        <v>5000</v>
      </c>
      <c r="E1348" s="158"/>
      <c r="F1348" s="158">
        <f t="shared" si="463"/>
        <v>5000</v>
      </c>
    </row>
    <row r="1349" spans="1:7" s="4" customFormat="1" ht="14.15" customHeight="1" x14ac:dyDescent="0.2">
      <c r="A1349" s="161"/>
      <c r="B1349" s="162" t="s">
        <v>899</v>
      </c>
      <c r="C1349" s="156" t="s">
        <v>214</v>
      </c>
      <c r="D1349" s="197">
        <v>1500</v>
      </c>
      <c r="E1349" s="158"/>
      <c r="F1349" s="158">
        <f t="shared" si="463"/>
        <v>1500</v>
      </c>
    </row>
    <row r="1350" spans="1:7" s="4" customFormat="1" ht="14.15" customHeight="1" x14ac:dyDescent="0.2">
      <c r="A1350" s="161"/>
      <c r="B1350" s="162" t="s">
        <v>975</v>
      </c>
      <c r="C1350" s="156" t="s">
        <v>378</v>
      </c>
      <c r="D1350" s="197">
        <v>1500</v>
      </c>
      <c r="E1350" s="158"/>
      <c r="F1350" s="158">
        <f t="shared" si="463"/>
        <v>1500</v>
      </c>
    </row>
    <row r="1351" spans="1:7" s="4" customFormat="1" ht="14.15" customHeight="1" x14ac:dyDescent="0.2">
      <c r="A1351" s="161"/>
      <c r="B1351" s="162" t="s">
        <v>974</v>
      </c>
      <c r="C1351" s="156" t="s">
        <v>559</v>
      </c>
      <c r="D1351" s="197">
        <v>1500</v>
      </c>
      <c r="E1351" s="158"/>
      <c r="F1351" s="158">
        <f t="shared" si="463"/>
        <v>1500</v>
      </c>
    </row>
    <row r="1352" spans="1:7" ht="14.15" customHeight="1" x14ac:dyDescent="0.25">
      <c r="A1352" s="29"/>
      <c r="B1352" s="30" t="s">
        <v>116</v>
      </c>
      <c r="C1352" s="31" t="s">
        <v>117</v>
      </c>
      <c r="D1352" s="196">
        <v>13000</v>
      </c>
      <c r="E1352" s="14">
        <v>-9000</v>
      </c>
      <c r="F1352" s="14">
        <f t="shared" ref="F1352:F1362" si="464">+E1352+D1352</f>
        <v>4000</v>
      </c>
      <c r="G1352" s="1" t="s">
        <v>1066</v>
      </c>
    </row>
    <row r="1353" spans="1:7" ht="14.15" customHeight="1" x14ac:dyDescent="0.25">
      <c r="A1353" s="29"/>
      <c r="B1353" s="30" t="s">
        <v>118</v>
      </c>
      <c r="C1353" s="31" t="s">
        <v>99</v>
      </c>
      <c r="D1353" s="196">
        <v>40000</v>
      </c>
      <c r="E1353" s="14"/>
      <c r="F1353" s="14">
        <f t="shared" si="464"/>
        <v>40000</v>
      </c>
    </row>
    <row r="1354" spans="1:7" ht="14.15" customHeight="1" x14ac:dyDescent="0.25">
      <c r="A1354" s="29"/>
      <c r="B1354" s="30" t="s">
        <v>119</v>
      </c>
      <c r="C1354" s="31" t="s">
        <v>120</v>
      </c>
      <c r="D1354" s="196">
        <v>16000</v>
      </c>
      <c r="E1354" s="14"/>
      <c r="F1354" s="14">
        <f t="shared" si="464"/>
        <v>16000</v>
      </c>
    </row>
    <row r="1355" spans="1:7" ht="14.15" customHeight="1" x14ac:dyDescent="0.25">
      <c r="A1355" s="29"/>
      <c r="B1355" s="30" t="s">
        <v>121</v>
      </c>
      <c r="C1355" s="31" t="s">
        <v>379</v>
      </c>
      <c r="D1355" s="196">
        <v>6000</v>
      </c>
      <c r="E1355" s="14"/>
      <c r="F1355" s="14">
        <f t="shared" si="464"/>
        <v>6000</v>
      </c>
    </row>
    <row r="1356" spans="1:7" ht="0.75" customHeight="1" x14ac:dyDescent="0.25">
      <c r="A1356" s="29"/>
      <c r="B1356" s="30">
        <v>5521</v>
      </c>
      <c r="C1356" s="31" t="s">
        <v>246</v>
      </c>
      <c r="D1356" s="196"/>
      <c r="E1356" s="14"/>
      <c r="F1356" s="14">
        <f t="shared" si="464"/>
        <v>0</v>
      </c>
    </row>
    <row r="1357" spans="1:7" ht="14.15" customHeight="1" x14ac:dyDescent="0.25">
      <c r="A1357" s="29"/>
      <c r="B1357" s="30" t="s">
        <v>123</v>
      </c>
      <c r="C1357" s="31" t="s">
        <v>124</v>
      </c>
      <c r="D1357" s="196">
        <v>1500</v>
      </c>
      <c r="E1357" s="14"/>
      <c r="F1357" s="14">
        <f t="shared" si="464"/>
        <v>1500</v>
      </c>
    </row>
    <row r="1358" spans="1:7" ht="14.15" customHeight="1" x14ac:dyDescent="0.25">
      <c r="A1358" s="29"/>
      <c r="B1358" s="30" t="s">
        <v>262</v>
      </c>
      <c r="C1358" s="31" t="s">
        <v>263</v>
      </c>
      <c r="D1358" s="196">
        <v>700</v>
      </c>
      <c r="E1358" s="14"/>
      <c r="F1358" s="14">
        <f t="shared" si="464"/>
        <v>700</v>
      </c>
    </row>
    <row r="1359" spans="1:7" ht="14.15" customHeight="1" x14ac:dyDescent="0.25">
      <c r="A1359" s="29"/>
      <c r="B1359" s="30" t="s">
        <v>324</v>
      </c>
      <c r="C1359" s="31" t="s">
        <v>223</v>
      </c>
      <c r="D1359" s="196">
        <v>45000</v>
      </c>
      <c r="E1359" s="14"/>
      <c r="F1359" s="14">
        <f t="shared" si="464"/>
        <v>45000</v>
      </c>
    </row>
    <row r="1360" spans="1:7" ht="14.15" customHeight="1" x14ac:dyDescent="0.25">
      <c r="A1360" s="29"/>
      <c r="B1360" s="30" t="s">
        <v>125</v>
      </c>
      <c r="C1360" s="31" t="s">
        <v>126</v>
      </c>
      <c r="D1360" s="196">
        <v>20000</v>
      </c>
      <c r="E1360" s="14"/>
      <c r="F1360" s="14">
        <f t="shared" si="464"/>
        <v>20000</v>
      </c>
    </row>
    <row r="1361" spans="1:6" ht="14.15" customHeight="1" x14ac:dyDescent="0.25">
      <c r="A1361" s="29"/>
      <c r="B1361" s="30">
        <v>5532</v>
      </c>
      <c r="C1361" s="31" t="s">
        <v>642</v>
      </c>
      <c r="D1361" s="196">
        <v>500</v>
      </c>
      <c r="E1361" s="14"/>
      <c r="F1361" s="14">
        <f t="shared" si="464"/>
        <v>500</v>
      </c>
    </row>
    <row r="1362" spans="1:6" ht="14.15" customHeight="1" x14ac:dyDescent="0.25">
      <c r="A1362" s="29"/>
      <c r="B1362" s="30" t="s">
        <v>150</v>
      </c>
      <c r="C1362" s="31" t="s">
        <v>178</v>
      </c>
      <c r="D1362" s="196">
        <v>22000</v>
      </c>
      <c r="E1362" s="14"/>
      <c r="F1362" s="14">
        <f t="shared" si="464"/>
        <v>22000</v>
      </c>
    </row>
    <row r="1363" spans="1:6" ht="14.15" hidden="1" customHeight="1" x14ac:dyDescent="0.25">
      <c r="A1363" s="29"/>
      <c r="B1363" s="30">
        <v>6</v>
      </c>
      <c r="C1363" s="31" t="s">
        <v>380</v>
      </c>
      <c r="F1363" s="14"/>
    </row>
    <row r="1364" spans="1:6" ht="14.15" customHeight="1" x14ac:dyDescent="0.25">
      <c r="A1364" s="49" t="s">
        <v>605</v>
      </c>
      <c r="B1364" s="43"/>
      <c r="C1364" s="44" t="s">
        <v>381</v>
      </c>
      <c r="D1364" s="47">
        <f t="shared" ref="D1364:F1364" si="465">+D1365</f>
        <v>128500</v>
      </c>
      <c r="E1364" s="47">
        <f t="shared" si="465"/>
        <v>0</v>
      </c>
      <c r="F1364" s="47">
        <f t="shared" si="465"/>
        <v>128500</v>
      </c>
    </row>
    <row r="1365" spans="1:6" ht="14.15" customHeight="1" x14ac:dyDescent="0.25">
      <c r="A1365" s="29"/>
      <c r="B1365" s="35" t="s">
        <v>88</v>
      </c>
      <c r="C1365" s="36" t="s">
        <v>89</v>
      </c>
      <c r="D1365" s="196">
        <v>128500</v>
      </c>
      <c r="E1365" s="129"/>
      <c r="F1365" s="129">
        <f t="shared" ref="F1365" si="466">+E1365+D1365</f>
        <v>128500</v>
      </c>
    </row>
    <row r="1366" spans="1:6" ht="14.15" customHeight="1" x14ac:dyDescent="0.25">
      <c r="A1366" s="42" t="s">
        <v>355</v>
      </c>
      <c r="B1366" s="43"/>
      <c r="C1366" s="44" t="s">
        <v>613</v>
      </c>
      <c r="D1366" s="47">
        <f t="shared" ref="D1366:F1366" si="467">+D1367</f>
        <v>100000</v>
      </c>
      <c r="E1366" s="47">
        <f t="shared" si="467"/>
        <v>0</v>
      </c>
      <c r="F1366" s="47">
        <f t="shared" si="467"/>
        <v>100000</v>
      </c>
    </row>
    <row r="1367" spans="1:6" ht="14.15" customHeight="1" x14ac:dyDescent="0.25">
      <c r="A1367" s="29"/>
      <c r="B1367" s="35">
        <v>55</v>
      </c>
      <c r="C1367" s="36" t="s">
        <v>91</v>
      </c>
      <c r="D1367" s="123">
        <f>SUM(D1368:D1375)</f>
        <v>100000</v>
      </c>
      <c r="E1367" s="123">
        <f t="shared" ref="E1367:F1367" si="468">SUM(E1368:E1375)</f>
        <v>0</v>
      </c>
      <c r="F1367" s="123">
        <f t="shared" si="468"/>
        <v>100000</v>
      </c>
    </row>
    <row r="1368" spans="1:6" ht="13.5" hidden="1" customHeight="1" x14ac:dyDescent="0.25">
      <c r="A1368" s="29"/>
      <c r="B1368" s="30" t="s">
        <v>92</v>
      </c>
      <c r="C1368" s="31" t="s">
        <v>102</v>
      </c>
      <c r="D1368" s="243"/>
      <c r="E1368" s="14"/>
      <c r="F1368" s="14">
        <f>D1368+E1368</f>
        <v>0</v>
      </c>
    </row>
    <row r="1369" spans="1:6" ht="13.5" hidden="1" customHeight="1" x14ac:dyDescent="0.25">
      <c r="A1369" s="29"/>
      <c r="B1369" s="30" t="s">
        <v>95</v>
      </c>
      <c r="C1369" s="31" t="s">
        <v>105</v>
      </c>
      <c r="D1369" s="243"/>
      <c r="E1369" s="14"/>
      <c r="F1369" s="14">
        <f t="shared" ref="F1369:F1375" si="469">D1369+E1369</f>
        <v>0</v>
      </c>
    </row>
    <row r="1370" spans="1:6" ht="13.5" hidden="1" customHeight="1" x14ac:dyDescent="0.25">
      <c r="A1370" s="29"/>
      <c r="B1370" s="30">
        <v>5511</v>
      </c>
      <c r="C1370" s="31" t="s">
        <v>97</v>
      </c>
      <c r="D1370" s="243"/>
      <c r="E1370" s="14"/>
      <c r="F1370" s="14">
        <f t="shared" si="469"/>
        <v>0</v>
      </c>
    </row>
    <row r="1371" spans="1:6" ht="13.5" hidden="1" customHeight="1" x14ac:dyDescent="0.25">
      <c r="A1371" s="29"/>
      <c r="B1371" s="30">
        <v>5514</v>
      </c>
      <c r="C1371" s="31" t="s">
        <v>99</v>
      </c>
      <c r="D1371" s="243"/>
      <c r="E1371" s="14"/>
      <c r="F1371" s="14">
        <f t="shared" si="469"/>
        <v>0</v>
      </c>
    </row>
    <row r="1372" spans="1:6" ht="14.15" customHeight="1" x14ac:dyDescent="0.25">
      <c r="A1372" s="29"/>
      <c r="B1372" s="30" t="s">
        <v>119</v>
      </c>
      <c r="C1372" s="31" t="s">
        <v>120</v>
      </c>
      <c r="D1372" s="243">
        <v>20000</v>
      </c>
      <c r="E1372" s="14"/>
      <c r="F1372" s="14">
        <f t="shared" si="469"/>
        <v>20000</v>
      </c>
    </row>
    <row r="1373" spans="1:6" ht="14.15" customHeight="1" x14ac:dyDescent="0.25">
      <c r="A1373" s="29"/>
      <c r="B1373" s="30" t="s">
        <v>324</v>
      </c>
      <c r="C1373" s="31" t="s">
        <v>866</v>
      </c>
      <c r="D1373" s="243">
        <v>50000</v>
      </c>
      <c r="E1373" s="14"/>
      <c r="F1373" s="14">
        <f t="shared" si="469"/>
        <v>50000</v>
      </c>
    </row>
    <row r="1374" spans="1:6" ht="14.15" customHeight="1" x14ac:dyDescent="0.25">
      <c r="A1374" s="29"/>
      <c r="B1374" s="30" t="s">
        <v>125</v>
      </c>
      <c r="C1374" s="31" t="s">
        <v>126</v>
      </c>
      <c r="D1374" s="243">
        <v>20000</v>
      </c>
      <c r="E1374" s="14"/>
      <c r="F1374" s="14">
        <f t="shared" si="469"/>
        <v>20000</v>
      </c>
    </row>
    <row r="1375" spans="1:6" ht="14.15" customHeight="1" x14ac:dyDescent="0.25">
      <c r="A1375" s="29"/>
      <c r="B1375" s="30" t="s">
        <v>150</v>
      </c>
      <c r="C1375" s="31" t="s">
        <v>190</v>
      </c>
      <c r="D1375" s="243">
        <v>10000</v>
      </c>
      <c r="E1375" s="14"/>
      <c r="F1375" s="14">
        <f t="shared" si="469"/>
        <v>10000</v>
      </c>
    </row>
    <row r="1376" spans="1:6" ht="14.15" customHeight="1" x14ac:dyDescent="0.25">
      <c r="A1376" s="49" t="s">
        <v>382</v>
      </c>
      <c r="B1376" s="43"/>
      <c r="C1376" s="44" t="s">
        <v>383</v>
      </c>
      <c r="D1376" s="46">
        <f>+D1377+D1378+D1379</f>
        <v>361000</v>
      </c>
      <c r="E1376" s="46">
        <f t="shared" ref="E1376:F1376" si="470">+E1377+E1378+E1379</f>
        <v>0</v>
      </c>
      <c r="F1376" s="46">
        <f t="shared" si="470"/>
        <v>361000</v>
      </c>
    </row>
    <row r="1377" spans="1:6" ht="14.15" customHeight="1" x14ac:dyDescent="0.25">
      <c r="A1377" s="62"/>
      <c r="B1377" s="35">
        <v>4</v>
      </c>
      <c r="C1377" s="36" t="s">
        <v>304</v>
      </c>
      <c r="D1377" s="127">
        <v>300</v>
      </c>
      <c r="E1377" s="127"/>
      <c r="F1377" s="127">
        <f>+D1377+E1377</f>
        <v>300</v>
      </c>
    </row>
    <row r="1378" spans="1:6" ht="14.15" customHeight="1" x14ac:dyDescent="0.25">
      <c r="A1378" s="29"/>
      <c r="B1378" s="35" t="s">
        <v>88</v>
      </c>
      <c r="C1378" s="36" t="s">
        <v>89</v>
      </c>
      <c r="D1378" s="196">
        <v>335000</v>
      </c>
      <c r="E1378" s="129"/>
      <c r="F1378" s="129">
        <f t="shared" ref="F1378" si="471">+E1378+D1378</f>
        <v>335000</v>
      </c>
    </row>
    <row r="1379" spans="1:6" ht="14.15" customHeight="1" x14ac:dyDescent="0.25">
      <c r="A1379" s="29"/>
      <c r="B1379" s="35" t="s">
        <v>90</v>
      </c>
      <c r="C1379" s="36" t="s">
        <v>91</v>
      </c>
      <c r="D1379" s="124">
        <f t="shared" ref="D1379:F1379" si="472">+D1380+D1381+D1382+D1383+D1388+D1389+D1390+D1391+D1392+D1393+D1394</f>
        <v>25700</v>
      </c>
      <c r="E1379" s="124">
        <f t="shared" si="472"/>
        <v>0</v>
      </c>
      <c r="F1379" s="124">
        <f t="shared" si="472"/>
        <v>25700</v>
      </c>
    </row>
    <row r="1380" spans="1:6" ht="14.15" customHeight="1" x14ac:dyDescent="0.25">
      <c r="A1380" s="29"/>
      <c r="B1380" s="30" t="s">
        <v>92</v>
      </c>
      <c r="C1380" s="31" t="s">
        <v>102</v>
      </c>
      <c r="D1380" s="196">
        <v>1100</v>
      </c>
      <c r="E1380" s="14"/>
      <c r="F1380" s="14">
        <f>+D1380+E1380</f>
        <v>1100</v>
      </c>
    </row>
    <row r="1381" spans="1:6" ht="13.5" hidden="1" customHeight="1" x14ac:dyDescent="0.25">
      <c r="A1381" s="29"/>
      <c r="B1381" s="30">
        <v>5503</v>
      </c>
      <c r="C1381" s="31" t="s">
        <v>94</v>
      </c>
      <c r="D1381" s="196"/>
      <c r="E1381" s="14"/>
      <c r="F1381" s="14">
        <f t="shared" ref="F1381:F1382" si="473">+D1381+E1381</f>
        <v>0</v>
      </c>
    </row>
    <row r="1382" spans="1:6" ht="14.15" customHeight="1" x14ac:dyDescent="0.25">
      <c r="A1382" s="29"/>
      <c r="B1382" s="30" t="s">
        <v>95</v>
      </c>
      <c r="C1382" s="31" t="s">
        <v>228</v>
      </c>
      <c r="D1382" s="196">
        <v>1300</v>
      </c>
      <c r="E1382" s="14"/>
      <c r="F1382" s="14">
        <f t="shared" si="473"/>
        <v>1300</v>
      </c>
    </row>
    <row r="1383" spans="1:6" ht="14.15" customHeight="1" x14ac:dyDescent="0.25">
      <c r="A1383" s="29"/>
      <c r="B1383" s="30" t="s">
        <v>106</v>
      </c>
      <c r="C1383" s="31" t="s">
        <v>97</v>
      </c>
      <c r="D1383" s="194">
        <f t="shared" ref="D1383:F1383" si="474">SUM(D1384:D1387)</f>
        <v>7500</v>
      </c>
      <c r="E1383" s="14">
        <f t="shared" si="474"/>
        <v>0</v>
      </c>
      <c r="F1383" s="14">
        <f t="shared" si="474"/>
        <v>7500</v>
      </c>
    </row>
    <row r="1384" spans="1:6" s="4" customFormat="1" ht="14.15" customHeight="1" x14ac:dyDescent="0.2">
      <c r="A1384" s="161"/>
      <c r="B1384" s="162" t="s">
        <v>896</v>
      </c>
      <c r="C1384" s="156" t="s">
        <v>206</v>
      </c>
      <c r="D1384" s="197">
        <v>6000</v>
      </c>
      <c r="E1384" s="158"/>
      <c r="F1384" s="158">
        <f t="shared" ref="F1384:F1387" si="475">+D1384+E1384</f>
        <v>6000</v>
      </c>
    </row>
    <row r="1385" spans="1:6" s="4" customFormat="1" ht="14.15" customHeight="1" x14ac:dyDescent="0.2">
      <c r="A1385" s="161"/>
      <c r="B1385" s="162" t="s">
        <v>892</v>
      </c>
      <c r="C1385" s="156" t="s">
        <v>209</v>
      </c>
      <c r="D1385" s="197">
        <v>500</v>
      </c>
      <c r="E1385" s="158"/>
      <c r="F1385" s="158">
        <f t="shared" si="475"/>
        <v>500</v>
      </c>
    </row>
    <row r="1386" spans="1:6" s="4" customFormat="1" ht="13.5" customHeight="1" x14ac:dyDescent="0.2">
      <c r="A1386" s="161"/>
      <c r="B1386" s="162" t="s">
        <v>898</v>
      </c>
      <c r="C1386" s="156" t="s">
        <v>213</v>
      </c>
      <c r="D1386" s="197">
        <v>1000</v>
      </c>
      <c r="E1386" s="158"/>
      <c r="F1386" s="158">
        <f t="shared" si="475"/>
        <v>1000</v>
      </c>
    </row>
    <row r="1387" spans="1:6" s="4" customFormat="1" ht="13.5" hidden="1" customHeight="1" x14ac:dyDescent="0.2">
      <c r="A1387" s="161"/>
      <c r="B1387" s="162"/>
      <c r="C1387" s="156" t="s">
        <v>559</v>
      </c>
      <c r="D1387" s="197">
        <v>0</v>
      </c>
      <c r="E1387" s="158"/>
      <c r="F1387" s="158">
        <f t="shared" si="475"/>
        <v>0</v>
      </c>
    </row>
    <row r="1388" spans="1:6" ht="14.15" customHeight="1" x14ac:dyDescent="0.25">
      <c r="A1388" s="29"/>
      <c r="B1388" s="30" t="s">
        <v>116</v>
      </c>
      <c r="C1388" s="31" t="s">
        <v>384</v>
      </c>
      <c r="D1388" s="196">
        <v>500</v>
      </c>
      <c r="E1388" s="14"/>
      <c r="F1388" s="14">
        <f>+D1388+E1388</f>
        <v>500</v>
      </c>
    </row>
    <row r="1389" spans="1:6" ht="14.15" customHeight="1" x14ac:dyDescent="0.25">
      <c r="A1389" s="29"/>
      <c r="B1389" s="30" t="s">
        <v>118</v>
      </c>
      <c r="C1389" s="31" t="s">
        <v>99</v>
      </c>
      <c r="D1389" s="196">
        <v>500</v>
      </c>
      <c r="E1389" s="14"/>
      <c r="F1389" s="14">
        <f t="shared" ref="F1389:F1394" si="476">+D1389+E1389</f>
        <v>500</v>
      </c>
    </row>
    <row r="1390" spans="1:6" ht="14.15" customHeight="1" x14ac:dyDescent="0.25">
      <c r="A1390" s="29"/>
      <c r="B1390" s="30" t="s">
        <v>119</v>
      </c>
      <c r="C1390" s="31" t="s">
        <v>120</v>
      </c>
      <c r="D1390" s="196">
        <v>5500</v>
      </c>
      <c r="E1390" s="14"/>
      <c r="F1390" s="14">
        <f t="shared" si="476"/>
        <v>5500</v>
      </c>
    </row>
    <row r="1391" spans="1:6" ht="14.15" customHeight="1" x14ac:dyDescent="0.25">
      <c r="A1391" s="29"/>
      <c r="B1391" s="30">
        <v>5522</v>
      </c>
      <c r="C1391" s="31" t="s">
        <v>124</v>
      </c>
      <c r="D1391" s="196">
        <v>300</v>
      </c>
      <c r="E1391" s="14"/>
      <c r="F1391" s="14">
        <f t="shared" si="476"/>
        <v>300</v>
      </c>
    </row>
    <row r="1392" spans="1:6" ht="14.15" customHeight="1" x14ac:dyDescent="0.25">
      <c r="A1392" s="29"/>
      <c r="B1392" s="30" t="s">
        <v>324</v>
      </c>
      <c r="C1392" s="31" t="s">
        <v>325</v>
      </c>
      <c r="D1392" s="196">
        <v>2000</v>
      </c>
      <c r="E1392" s="14"/>
      <c r="F1392" s="14">
        <f t="shared" si="476"/>
        <v>2000</v>
      </c>
    </row>
    <row r="1393" spans="1:6" ht="14.15" customHeight="1" x14ac:dyDescent="0.25">
      <c r="A1393" s="29"/>
      <c r="B1393" s="30" t="s">
        <v>125</v>
      </c>
      <c r="C1393" s="31" t="s">
        <v>126</v>
      </c>
      <c r="D1393" s="196">
        <v>6000</v>
      </c>
      <c r="E1393" s="14"/>
      <c r="F1393" s="14">
        <f t="shared" si="476"/>
        <v>6000</v>
      </c>
    </row>
    <row r="1394" spans="1:6" ht="14.15" customHeight="1" x14ac:dyDescent="0.25">
      <c r="A1394" s="29"/>
      <c r="B1394" s="30" t="s">
        <v>150</v>
      </c>
      <c r="C1394" s="31" t="s">
        <v>190</v>
      </c>
      <c r="D1394" s="196">
        <v>1000</v>
      </c>
      <c r="E1394" s="14"/>
      <c r="F1394" s="14">
        <f t="shared" si="476"/>
        <v>1000</v>
      </c>
    </row>
    <row r="1395" spans="1:6" ht="13.5" customHeight="1" x14ac:dyDescent="0.25">
      <c r="A1395" s="49" t="s">
        <v>385</v>
      </c>
      <c r="B1395" s="43"/>
      <c r="C1395" s="44" t="s">
        <v>386</v>
      </c>
      <c r="D1395" s="46">
        <f t="shared" ref="D1395:F1395" si="477">+D1396+D1397</f>
        <v>80000</v>
      </c>
      <c r="E1395" s="47">
        <f t="shared" si="477"/>
        <v>0</v>
      </c>
      <c r="F1395" s="47">
        <f t="shared" si="477"/>
        <v>80000</v>
      </c>
    </row>
    <row r="1396" spans="1:6" ht="14.15" customHeight="1" x14ac:dyDescent="0.25">
      <c r="A1396" s="62"/>
      <c r="B1396" s="35">
        <v>4</v>
      </c>
      <c r="C1396" s="36" t="s">
        <v>310</v>
      </c>
      <c r="D1396" s="173">
        <f>40000+50000-10000</f>
        <v>80000</v>
      </c>
      <c r="E1396" s="126"/>
      <c r="F1396" s="126">
        <f>+D1396+E1396</f>
        <v>80000</v>
      </c>
    </row>
    <row r="1397" spans="1:6" ht="0.75" customHeight="1" x14ac:dyDescent="0.25">
      <c r="A1397" s="62"/>
      <c r="B1397" s="30">
        <v>5524</v>
      </c>
      <c r="C1397" s="40" t="s">
        <v>223</v>
      </c>
      <c r="D1397" s="246"/>
      <c r="E1397" s="123"/>
      <c r="F1397" s="123">
        <f t="shared" ref="F1397" si="478">+E1397+D1397</f>
        <v>0</v>
      </c>
    </row>
    <row r="1398" spans="1:6" ht="14.15" customHeight="1" x14ac:dyDescent="0.25">
      <c r="A1398" s="49" t="s">
        <v>387</v>
      </c>
      <c r="B1398" s="220" t="s">
        <v>807</v>
      </c>
      <c r="C1398" s="56" t="s">
        <v>388</v>
      </c>
      <c r="D1398" s="46">
        <f t="shared" ref="D1398:F1398" si="479">+D1400+D1401+D1399</f>
        <v>134000</v>
      </c>
      <c r="E1398" s="46">
        <f t="shared" si="479"/>
        <v>0</v>
      </c>
      <c r="F1398" s="46">
        <f t="shared" si="479"/>
        <v>134000</v>
      </c>
    </row>
    <row r="1399" spans="1:6" ht="14.15" customHeight="1" x14ac:dyDescent="0.25">
      <c r="A1399" s="62"/>
      <c r="B1399" s="35">
        <v>4</v>
      </c>
      <c r="C1399" s="11" t="s">
        <v>389</v>
      </c>
      <c r="D1399" s="126">
        <v>0</v>
      </c>
      <c r="E1399" s="126">
        <v>0</v>
      </c>
      <c r="F1399" s="126">
        <f>D1399+E1399</f>
        <v>0</v>
      </c>
    </row>
    <row r="1400" spans="1:6" ht="14.15" customHeight="1" x14ac:dyDescent="0.25">
      <c r="A1400" s="62"/>
      <c r="B1400" s="35">
        <v>50</v>
      </c>
      <c r="C1400" s="68" t="s">
        <v>89</v>
      </c>
      <c r="D1400" s="196">
        <v>20000</v>
      </c>
      <c r="E1400" s="129"/>
      <c r="F1400" s="129">
        <f>D1400+E1400</f>
        <v>20000</v>
      </c>
    </row>
    <row r="1401" spans="1:6" ht="14.15" customHeight="1" x14ac:dyDescent="0.25">
      <c r="A1401" s="62"/>
      <c r="B1401" s="35">
        <v>55</v>
      </c>
      <c r="C1401" s="54" t="s">
        <v>91</v>
      </c>
      <c r="D1401" s="123">
        <f t="shared" ref="D1401:F1401" si="480">+D1402+D1403+D1404+D1405+D1406+D1407+D1408+D1409+D1410</f>
        <v>114000</v>
      </c>
      <c r="E1401" s="123">
        <f t="shared" si="480"/>
        <v>0</v>
      </c>
      <c r="F1401" s="123">
        <f t="shared" si="480"/>
        <v>114000</v>
      </c>
    </row>
    <row r="1402" spans="1:6" ht="13.5" hidden="1" customHeight="1" x14ac:dyDescent="0.25">
      <c r="A1402" s="60"/>
      <c r="B1402" s="57">
        <v>5500</v>
      </c>
      <c r="C1402" s="37" t="s">
        <v>91</v>
      </c>
      <c r="D1402" s="196"/>
      <c r="E1402" s="14"/>
      <c r="F1402" s="14">
        <f>+D1402+E1402</f>
        <v>0</v>
      </c>
    </row>
    <row r="1403" spans="1:6" ht="12.5" x14ac:dyDescent="0.25">
      <c r="A1403" s="60"/>
      <c r="B1403" s="57">
        <v>5504</v>
      </c>
      <c r="C1403" s="37" t="s">
        <v>228</v>
      </c>
      <c r="D1403" s="196">
        <v>18000</v>
      </c>
      <c r="E1403" s="14"/>
      <c r="F1403" s="14">
        <f t="shared" ref="F1403:F1410" si="481">+D1403+E1403</f>
        <v>18000</v>
      </c>
    </row>
    <row r="1404" spans="1:6" ht="12.5" hidden="1" x14ac:dyDescent="0.25">
      <c r="A1404" s="60"/>
      <c r="B1404" s="57">
        <v>5511</v>
      </c>
      <c r="C1404" s="37" t="s">
        <v>97</v>
      </c>
      <c r="D1404" s="196"/>
      <c r="E1404" s="14"/>
      <c r="F1404" s="14">
        <f t="shared" si="481"/>
        <v>0</v>
      </c>
    </row>
    <row r="1405" spans="1:6" ht="12.5" hidden="1" x14ac:dyDescent="0.25">
      <c r="A1405" s="60"/>
      <c r="B1405" s="57">
        <v>5513</v>
      </c>
      <c r="C1405" s="31" t="s">
        <v>384</v>
      </c>
      <c r="D1405" s="196"/>
      <c r="E1405" s="14"/>
      <c r="F1405" s="14">
        <f t="shared" si="481"/>
        <v>0</v>
      </c>
    </row>
    <row r="1406" spans="1:6" ht="12.5" x14ac:dyDescent="0.25">
      <c r="A1406" s="60"/>
      <c r="B1406" s="57">
        <v>5514</v>
      </c>
      <c r="C1406" s="31" t="s">
        <v>99</v>
      </c>
      <c r="D1406" s="196">
        <v>3000</v>
      </c>
      <c r="E1406" s="14"/>
      <c r="F1406" s="14">
        <f t="shared" si="481"/>
        <v>3000</v>
      </c>
    </row>
    <row r="1407" spans="1:6" ht="14.15" customHeight="1" x14ac:dyDescent="0.25">
      <c r="A1407" s="60"/>
      <c r="B1407" s="57">
        <v>5515</v>
      </c>
      <c r="C1407" s="31" t="s">
        <v>120</v>
      </c>
      <c r="D1407" s="196">
        <v>30000</v>
      </c>
      <c r="E1407" s="14"/>
      <c r="F1407" s="14">
        <f t="shared" si="481"/>
        <v>30000</v>
      </c>
    </row>
    <row r="1408" spans="1:6" ht="14.15" customHeight="1" x14ac:dyDescent="0.25">
      <c r="A1408" s="60"/>
      <c r="B1408" s="57">
        <v>5524</v>
      </c>
      <c r="C1408" s="31" t="s">
        <v>331</v>
      </c>
      <c r="D1408" s="196">
        <v>4000</v>
      </c>
      <c r="E1408" s="14"/>
      <c r="F1408" s="14">
        <f t="shared" si="481"/>
        <v>4000</v>
      </c>
    </row>
    <row r="1409" spans="1:6" ht="14.15" customHeight="1" x14ac:dyDescent="0.25">
      <c r="A1409" s="60"/>
      <c r="B1409" s="57">
        <v>5525</v>
      </c>
      <c r="C1409" s="31" t="s">
        <v>126</v>
      </c>
      <c r="D1409" s="196">
        <v>50000</v>
      </c>
      <c r="E1409" s="14"/>
      <c r="F1409" s="14">
        <f t="shared" si="481"/>
        <v>50000</v>
      </c>
    </row>
    <row r="1410" spans="1:6" ht="14.15" customHeight="1" x14ac:dyDescent="0.25">
      <c r="A1410" s="60"/>
      <c r="B1410" s="57">
        <v>5540</v>
      </c>
      <c r="C1410" s="31" t="s">
        <v>178</v>
      </c>
      <c r="D1410" s="196">
        <v>9000</v>
      </c>
      <c r="E1410" s="14"/>
      <c r="F1410" s="14">
        <f t="shared" si="481"/>
        <v>9000</v>
      </c>
    </row>
    <row r="1411" spans="1:6" ht="14.15" customHeight="1" x14ac:dyDescent="0.25">
      <c r="A1411" s="49" t="s">
        <v>390</v>
      </c>
      <c r="B1411" s="43"/>
      <c r="C1411" s="44" t="s">
        <v>391</v>
      </c>
      <c r="D1411" s="46">
        <f>+D1413+D1414+D1412</f>
        <v>204400</v>
      </c>
      <c r="E1411" s="46">
        <f t="shared" ref="E1411:F1411" si="482">+E1413+E1414+E1412</f>
        <v>0</v>
      </c>
      <c r="F1411" s="46">
        <f t="shared" si="482"/>
        <v>204400</v>
      </c>
    </row>
    <row r="1412" spans="1:6" ht="14.15" customHeight="1" x14ac:dyDescent="0.25">
      <c r="A1412" s="62"/>
      <c r="B1412" s="35">
        <v>4</v>
      </c>
      <c r="C1412" s="36" t="s">
        <v>304</v>
      </c>
      <c r="D1412" s="173">
        <v>200</v>
      </c>
      <c r="E1412" s="126"/>
      <c r="F1412" s="126">
        <f>+D1412+E1412</f>
        <v>200</v>
      </c>
    </row>
    <row r="1413" spans="1:6" ht="14.15" customHeight="1" x14ac:dyDescent="0.25">
      <c r="A1413" s="69"/>
      <c r="B1413" s="70" t="s">
        <v>88</v>
      </c>
      <c r="C1413" s="71" t="s">
        <v>89</v>
      </c>
      <c r="D1413" s="196">
        <v>184000</v>
      </c>
      <c r="E1413" s="129"/>
      <c r="F1413" s="129">
        <f>+D1413+E1413</f>
        <v>184000</v>
      </c>
    </row>
    <row r="1414" spans="1:6" ht="14.15" customHeight="1" x14ac:dyDescent="0.25">
      <c r="A1414" s="60"/>
      <c r="B1414" s="53" t="s">
        <v>90</v>
      </c>
      <c r="C1414" s="54" t="s">
        <v>91</v>
      </c>
      <c r="D1414" s="123">
        <f>SUM(D1415:D1424)</f>
        <v>20200</v>
      </c>
      <c r="E1414" s="123">
        <f t="shared" ref="E1414:F1414" si="483">SUM(E1415:E1424)</f>
        <v>0</v>
      </c>
      <c r="F1414" s="123">
        <f t="shared" si="483"/>
        <v>20200</v>
      </c>
    </row>
    <row r="1415" spans="1:6" ht="14.15" customHeight="1" x14ac:dyDescent="0.25">
      <c r="A1415" s="60"/>
      <c r="B1415" s="57" t="s">
        <v>92</v>
      </c>
      <c r="C1415" s="37" t="s">
        <v>102</v>
      </c>
      <c r="D1415" s="196">
        <v>1500</v>
      </c>
      <c r="E1415" s="14"/>
      <c r="F1415" s="14">
        <f>+D1415+E1415</f>
        <v>1500</v>
      </c>
    </row>
    <row r="1416" spans="1:6" ht="13.5" customHeight="1" x14ac:dyDescent="0.25">
      <c r="A1416" s="60"/>
      <c r="B1416" s="57" t="s">
        <v>95</v>
      </c>
      <c r="C1416" s="37" t="s">
        <v>228</v>
      </c>
      <c r="D1416" s="196">
        <v>1400</v>
      </c>
      <c r="E1416" s="14"/>
      <c r="F1416" s="14">
        <f t="shared" ref="F1416:F1424" si="484">+D1416+E1416</f>
        <v>1400</v>
      </c>
    </row>
    <row r="1417" spans="1:6" ht="13.5" hidden="1" customHeight="1" x14ac:dyDescent="0.25">
      <c r="A1417" s="60"/>
      <c r="B1417" s="57" t="s">
        <v>106</v>
      </c>
      <c r="C1417" s="37" t="s">
        <v>97</v>
      </c>
      <c r="D1417" s="196">
        <v>0</v>
      </c>
      <c r="E1417" s="14"/>
      <c r="F1417" s="14">
        <f t="shared" si="484"/>
        <v>0</v>
      </c>
    </row>
    <row r="1418" spans="1:6" ht="14.15" customHeight="1" x14ac:dyDescent="0.25">
      <c r="A1418" s="60"/>
      <c r="B1418" s="57" t="s">
        <v>116</v>
      </c>
      <c r="C1418" s="37" t="s">
        <v>384</v>
      </c>
      <c r="D1418" s="196">
        <v>6800</v>
      </c>
      <c r="E1418" s="14"/>
      <c r="F1418" s="14">
        <f t="shared" si="484"/>
        <v>6800</v>
      </c>
    </row>
    <row r="1419" spans="1:6" ht="14.15" customHeight="1" x14ac:dyDescent="0.25">
      <c r="A1419" s="60"/>
      <c r="B1419" s="57">
        <v>5514</v>
      </c>
      <c r="C1419" s="37" t="s">
        <v>99</v>
      </c>
      <c r="D1419" s="196">
        <v>200</v>
      </c>
      <c r="E1419" s="14"/>
      <c r="F1419" s="14">
        <f t="shared" si="484"/>
        <v>200</v>
      </c>
    </row>
    <row r="1420" spans="1:6" ht="14.15" customHeight="1" x14ac:dyDescent="0.25">
      <c r="A1420" s="60"/>
      <c r="B1420" s="57" t="s">
        <v>119</v>
      </c>
      <c r="C1420" s="37" t="s">
        <v>120</v>
      </c>
      <c r="D1420" s="196">
        <v>5000</v>
      </c>
      <c r="E1420" s="14"/>
      <c r="F1420" s="14">
        <f t="shared" si="484"/>
        <v>5000</v>
      </c>
    </row>
    <row r="1421" spans="1:6" ht="14.15" customHeight="1" x14ac:dyDescent="0.25">
      <c r="A1421" s="60"/>
      <c r="B1421" s="57">
        <v>5522</v>
      </c>
      <c r="C1421" s="31" t="s">
        <v>124</v>
      </c>
      <c r="D1421" s="196">
        <v>100</v>
      </c>
      <c r="E1421" s="14"/>
      <c r="F1421" s="14">
        <f t="shared" si="484"/>
        <v>100</v>
      </c>
    </row>
    <row r="1422" spans="1:6" ht="14.15" customHeight="1" x14ac:dyDescent="0.25">
      <c r="A1422" s="60"/>
      <c r="B1422" s="57" t="s">
        <v>324</v>
      </c>
      <c r="C1422" s="37" t="s">
        <v>325</v>
      </c>
      <c r="D1422" s="196">
        <v>800</v>
      </c>
      <c r="E1422" s="14"/>
      <c r="F1422" s="14">
        <f t="shared" si="484"/>
        <v>800</v>
      </c>
    </row>
    <row r="1423" spans="1:6" ht="14.15" customHeight="1" x14ac:dyDescent="0.25">
      <c r="A1423" s="60"/>
      <c r="B1423" s="57" t="s">
        <v>125</v>
      </c>
      <c r="C1423" s="37" t="s">
        <v>126</v>
      </c>
      <c r="D1423" s="196">
        <v>3000</v>
      </c>
      <c r="E1423" s="14"/>
      <c r="F1423" s="14">
        <f t="shared" si="484"/>
        <v>3000</v>
      </c>
    </row>
    <row r="1424" spans="1:6" ht="14.15" customHeight="1" x14ac:dyDescent="0.25">
      <c r="A1424" s="60"/>
      <c r="B1424" s="57" t="s">
        <v>150</v>
      </c>
      <c r="C1424" s="31" t="s">
        <v>178</v>
      </c>
      <c r="D1424" s="196">
        <v>1400</v>
      </c>
      <c r="E1424" s="14"/>
      <c r="F1424" s="14">
        <f t="shared" si="484"/>
        <v>1400</v>
      </c>
    </row>
    <row r="1425" spans="1:6" ht="14.15" customHeight="1" x14ac:dyDescent="0.25">
      <c r="A1425" s="42" t="s">
        <v>392</v>
      </c>
      <c r="B1425" s="43"/>
      <c r="C1425" s="44" t="s">
        <v>393</v>
      </c>
      <c r="D1425" s="47">
        <f t="shared" ref="D1425:F1425" si="485">+D1426</f>
        <v>135000</v>
      </c>
      <c r="E1425" s="47">
        <f t="shared" si="485"/>
        <v>0</v>
      </c>
      <c r="F1425" s="47">
        <f t="shared" si="485"/>
        <v>135000</v>
      </c>
    </row>
    <row r="1426" spans="1:6" ht="14.15" customHeight="1" x14ac:dyDescent="0.3">
      <c r="A1426" s="104"/>
      <c r="B1426" s="35">
        <v>55</v>
      </c>
      <c r="C1426" s="36" t="s">
        <v>400</v>
      </c>
      <c r="D1426" s="202">
        <v>135000</v>
      </c>
      <c r="E1426" s="202"/>
      <c r="F1426" s="202">
        <f>+D1426+E1426</f>
        <v>135000</v>
      </c>
    </row>
    <row r="1427" spans="1:6" ht="14.15" customHeight="1" x14ac:dyDescent="0.25">
      <c r="A1427" s="49" t="s">
        <v>394</v>
      </c>
      <c r="B1427" s="43"/>
      <c r="C1427" s="44" t="s">
        <v>395</v>
      </c>
      <c r="D1427" s="46">
        <f t="shared" ref="D1427:F1427" si="486">+D1428+D1429</f>
        <v>353000</v>
      </c>
      <c r="E1427" s="46">
        <f t="shared" si="486"/>
        <v>0</v>
      </c>
      <c r="F1427" s="46">
        <f t="shared" si="486"/>
        <v>353000</v>
      </c>
    </row>
    <row r="1428" spans="1:6" ht="14.15" customHeight="1" x14ac:dyDescent="0.25">
      <c r="A1428" s="34"/>
      <c r="B1428" s="35">
        <v>50</v>
      </c>
      <c r="C1428" s="36" t="s">
        <v>89</v>
      </c>
      <c r="D1428" s="196">
        <v>128000</v>
      </c>
      <c r="E1428" s="129"/>
      <c r="F1428" s="129">
        <f t="shared" ref="F1428" si="487">+E1428+D1428</f>
        <v>128000</v>
      </c>
    </row>
    <row r="1429" spans="1:6" ht="14.15" customHeight="1" x14ac:dyDescent="0.25">
      <c r="A1429" s="34"/>
      <c r="B1429" s="35">
        <v>55</v>
      </c>
      <c r="C1429" s="36" t="s">
        <v>396</v>
      </c>
      <c r="D1429" s="123">
        <f>SUM(D1430:D1439)</f>
        <v>225000</v>
      </c>
      <c r="E1429" s="123">
        <f t="shared" ref="E1429:F1429" si="488">SUM(E1430:E1439)</f>
        <v>0</v>
      </c>
      <c r="F1429" s="123">
        <f t="shared" si="488"/>
        <v>225000</v>
      </c>
    </row>
    <row r="1430" spans="1:6" ht="14.15" customHeight="1" x14ac:dyDescent="0.25">
      <c r="A1430" s="34"/>
      <c r="B1430" s="30">
        <v>5504</v>
      </c>
      <c r="C1430" s="37" t="s">
        <v>228</v>
      </c>
      <c r="D1430" s="196">
        <v>0</v>
      </c>
      <c r="E1430" s="14"/>
      <c r="F1430" s="14">
        <f>+D1430+E1430</f>
        <v>0</v>
      </c>
    </row>
    <row r="1431" spans="1:6" ht="14.15" customHeight="1" x14ac:dyDescent="0.25">
      <c r="A1431" s="34"/>
      <c r="B1431" s="30">
        <v>5511</v>
      </c>
      <c r="C1431" s="31" t="s">
        <v>397</v>
      </c>
      <c r="D1431" s="14">
        <f t="shared" ref="D1431:F1431" si="489">SUM(D1432:D1433)</f>
        <v>11000</v>
      </c>
      <c r="E1431" s="14">
        <f t="shared" si="489"/>
        <v>0</v>
      </c>
      <c r="F1431" s="14">
        <f t="shared" si="489"/>
        <v>11000</v>
      </c>
    </row>
    <row r="1432" spans="1:6" ht="14.15" customHeight="1" x14ac:dyDescent="0.25">
      <c r="A1432" s="34"/>
      <c r="B1432" s="162" t="s">
        <v>891</v>
      </c>
      <c r="C1432" s="156" t="s">
        <v>402</v>
      </c>
      <c r="D1432" s="197">
        <v>10000</v>
      </c>
      <c r="E1432" s="158"/>
      <c r="F1432" s="158">
        <f t="shared" ref="F1432:F1439" si="490">+D1432+E1432</f>
        <v>10000</v>
      </c>
    </row>
    <row r="1433" spans="1:6" ht="14.15" customHeight="1" x14ac:dyDescent="0.25">
      <c r="A1433" s="34"/>
      <c r="B1433" s="162" t="s">
        <v>892</v>
      </c>
      <c r="C1433" s="156" t="s">
        <v>269</v>
      </c>
      <c r="D1433" s="197">
        <v>1000</v>
      </c>
      <c r="E1433" s="158"/>
      <c r="F1433" s="158">
        <f t="shared" si="490"/>
        <v>1000</v>
      </c>
    </row>
    <row r="1434" spans="1:6" ht="14.15" customHeight="1" x14ac:dyDescent="0.25">
      <c r="A1434" s="34"/>
      <c r="B1434" s="30">
        <v>5514</v>
      </c>
      <c r="C1434" s="37" t="s">
        <v>99</v>
      </c>
      <c r="D1434" s="196">
        <v>500</v>
      </c>
      <c r="E1434" s="14"/>
      <c r="F1434" s="14">
        <f t="shared" si="490"/>
        <v>500</v>
      </c>
    </row>
    <row r="1435" spans="1:6" ht="14.15" customHeight="1" x14ac:dyDescent="0.25">
      <c r="A1435" s="34"/>
      <c r="B1435" s="30">
        <v>5515</v>
      </c>
      <c r="C1435" s="31" t="s">
        <v>120</v>
      </c>
      <c r="D1435" s="196">
        <v>1500</v>
      </c>
      <c r="E1435" s="14"/>
      <c r="F1435" s="14">
        <f t="shared" si="490"/>
        <v>1500</v>
      </c>
    </row>
    <row r="1436" spans="1:6" ht="14.15" customHeight="1" x14ac:dyDescent="0.25">
      <c r="A1436" s="34"/>
      <c r="B1436" s="30">
        <v>5521</v>
      </c>
      <c r="C1436" s="31" t="s">
        <v>246</v>
      </c>
      <c r="D1436" s="196">
        <v>200000</v>
      </c>
      <c r="E1436" s="14"/>
      <c r="F1436" s="14">
        <f t="shared" si="490"/>
        <v>200000</v>
      </c>
    </row>
    <row r="1437" spans="1:6" ht="12.75" customHeight="1" x14ac:dyDescent="0.25">
      <c r="A1437" s="34"/>
      <c r="B1437" s="30">
        <v>5522</v>
      </c>
      <c r="C1437" s="31" t="s">
        <v>124</v>
      </c>
      <c r="D1437" s="196">
        <v>200</v>
      </c>
      <c r="E1437" s="14"/>
      <c r="F1437" s="14">
        <f t="shared" si="490"/>
        <v>200</v>
      </c>
    </row>
    <row r="1438" spans="1:6" ht="13.5" hidden="1" customHeight="1" x14ac:dyDescent="0.25">
      <c r="A1438" s="34"/>
      <c r="B1438" s="57" t="s">
        <v>125</v>
      </c>
      <c r="C1438" s="37" t="s">
        <v>126</v>
      </c>
      <c r="D1438" s="196"/>
      <c r="E1438" s="14"/>
      <c r="F1438" s="14">
        <f t="shared" si="490"/>
        <v>0</v>
      </c>
    </row>
    <row r="1439" spans="1:6" ht="14.15" customHeight="1" x14ac:dyDescent="0.25">
      <c r="A1439" s="34"/>
      <c r="B1439" s="30">
        <v>5532</v>
      </c>
      <c r="C1439" s="31" t="s">
        <v>642</v>
      </c>
      <c r="D1439" s="196">
        <v>800</v>
      </c>
      <c r="E1439" s="14"/>
      <c r="F1439" s="14">
        <f t="shared" si="490"/>
        <v>800</v>
      </c>
    </row>
    <row r="1440" spans="1:6" ht="14.15" customHeight="1" x14ac:dyDescent="0.25">
      <c r="A1440" s="49" t="s">
        <v>398</v>
      </c>
      <c r="B1440" s="43"/>
      <c r="C1440" s="44" t="s">
        <v>399</v>
      </c>
      <c r="D1440" s="46">
        <f t="shared" ref="D1440:F1440" si="491">+D1441+D1442</f>
        <v>292800</v>
      </c>
      <c r="E1440" s="46">
        <f t="shared" si="491"/>
        <v>0</v>
      </c>
      <c r="F1440" s="46">
        <f t="shared" si="491"/>
        <v>292800</v>
      </c>
    </row>
    <row r="1441" spans="1:6" ht="14.15" customHeight="1" x14ac:dyDescent="0.25">
      <c r="A1441" s="34"/>
      <c r="B1441" s="35">
        <v>50</v>
      </c>
      <c r="C1441" s="36" t="s">
        <v>89</v>
      </c>
      <c r="D1441" s="196">
        <v>118800</v>
      </c>
      <c r="E1441" s="129"/>
      <c r="F1441" s="129">
        <f t="shared" ref="F1441" si="492">+E1441+D1441</f>
        <v>118800</v>
      </c>
    </row>
    <row r="1442" spans="1:6" ht="14.15" customHeight="1" x14ac:dyDescent="0.25">
      <c r="A1442" s="34"/>
      <c r="B1442" s="35">
        <v>55</v>
      </c>
      <c r="C1442" s="36" t="s">
        <v>400</v>
      </c>
      <c r="D1442" s="124">
        <f>+D1443+D1451+D1452+D1453+D1455+D1454+D1450</f>
        <v>174000</v>
      </c>
      <c r="E1442" s="124">
        <f t="shared" ref="E1442:F1442" si="493">+E1443+E1451+E1452+E1453+E1455+E1454+E1450</f>
        <v>0</v>
      </c>
      <c r="F1442" s="124">
        <f t="shared" si="493"/>
        <v>174000</v>
      </c>
    </row>
    <row r="1443" spans="1:6" ht="13.5" customHeight="1" x14ac:dyDescent="0.25">
      <c r="A1443" s="34"/>
      <c r="B1443" s="30">
        <v>5511</v>
      </c>
      <c r="C1443" s="31" t="s">
        <v>397</v>
      </c>
      <c r="D1443" s="87">
        <f t="shared" ref="D1443" si="494">SUM(D1444:D1449)</f>
        <v>8900</v>
      </c>
      <c r="E1443" s="87">
        <f t="shared" ref="E1443" si="495">SUM(E1444:E1448)</f>
        <v>0</v>
      </c>
      <c r="F1443" s="87">
        <f t="shared" ref="F1443" si="496">SUM(F1444:F1449)</f>
        <v>8900</v>
      </c>
    </row>
    <row r="1444" spans="1:6" s="128" customFormat="1" ht="11.5" hidden="1" x14ac:dyDescent="0.25">
      <c r="A1444" s="136"/>
      <c r="B1444" s="131"/>
      <c r="C1444" s="132" t="s">
        <v>401</v>
      </c>
      <c r="D1444" s="199"/>
      <c r="E1444" s="133"/>
      <c r="F1444" s="133">
        <f t="shared" ref="F1444:F1449" si="497">+E1444+D1444</f>
        <v>0</v>
      </c>
    </row>
    <row r="1445" spans="1:6" s="128" customFormat="1" ht="11.5" hidden="1" x14ac:dyDescent="0.25">
      <c r="A1445" s="136"/>
      <c r="B1445" s="131"/>
      <c r="C1445" s="132" t="s">
        <v>108</v>
      </c>
      <c r="D1445" s="199"/>
      <c r="E1445" s="133"/>
      <c r="F1445" s="133">
        <f t="shared" si="497"/>
        <v>0</v>
      </c>
    </row>
    <row r="1446" spans="1:6" s="128" customFormat="1" ht="14.15" customHeight="1" x14ac:dyDescent="0.25">
      <c r="A1446" s="136"/>
      <c r="B1446" s="233" t="s">
        <v>881</v>
      </c>
      <c r="C1446" s="132" t="s">
        <v>402</v>
      </c>
      <c r="D1446" s="199">
        <v>6500</v>
      </c>
      <c r="E1446" s="133"/>
      <c r="F1446" s="133">
        <f t="shared" si="497"/>
        <v>6500</v>
      </c>
    </row>
    <row r="1447" spans="1:6" s="128" customFormat="1" ht="12.75" customHeight="1" x14ac:dyDescent="0.25">
      <c r="A1447" s="136"/>
      <c r="B1447" s="131" t="s">
        <v>882</v>
      </c>
      <c r="C1447" s="132" t="s">
        <v>269</v>
      </c>
      <c r="D1447" s="199">
        <v>400</v>
      </c>
      <c r="E1447" s="133"/>
      <c r="F1447" s="133">
        <f t="shared" si="497"/>
        <v>400</v>
      </c>
    </row>
    <row r="1448" spans="1:6" s="128" customFormat="1" ht="0.75" hidden="1" customHeight="1" x14ac:dyDescent="0.25">
      <c r="A1448" s="136"/>
      <c r="B1448" s="131" t="s">
        <v>884</v>
      </c>
      <c r="C1448" s="132" t="s">
        <v>522</v>
      </c>
      <c r="D1448" s="199"/>
      <c r="E1448" s="133"/>
      <c r="F1448" s="133">
        <f t="shared" si="497"/>
        <v>0</v>
      </c>
    </row>
    <row r="1449" spans="1:6" s="128" customFormat="1" ht="14.15" customHeight="1" x14ac:dyDescent="0.25">
      <c r="A1449" s="136"/>
      <c r="B1449" s="131" t="s">
        <v>883</v>
      </c>
      <c r="C1449" s="132" t="s">
        <v>284</v>
      </c>
      <c r="D1449" s="199">
        <v>2000</v>
      </c>
      <c r="E1449" s="133"/>
      <c r="F1449" s="133">
        <f t="shared" si="497"/>
        <v>2000</v>
      </c>
    </row>
    <row r="1450" spans="1:6" s="128" customFormat="1" ht="14.15" customHeight="1" x14ac:dyDescent="0.25">
      <c r="A1450" s="136"/>
      <c r="B1450" s="30">
        <v>5514</v>
      </c>
      <c r="C1450" s="37" t="s">
        <v>99</v>
      </c>
      <c r="D1450" s="196">
        <v>500</v>
      </c>
      <c r="E1450" s="14"/>
      <c r="F1450" s="14">
        <f t="shared" ref="F1450:F1455" si="498">+E1450+D1450</f>
        <v>500</v>
      </c>
    </row>
    <row r="1451" spans="1:6" ht="14.15" customHeight="1" x14ac:dyDescent="0.25">
      <c r="A1451" s="34"/>
      <c r="B1451" s="30">
        <v>5515</v>
      </c>
      <c r="C1451" s="31" t="s">
        <v>403</v>
      </c>
      <c r="D1451" s="196">
        <v>4000</v>
      </c>
      <c r="E1451" s="14"/>
      <c r="F1451" s="14">
        <f t="shared" si="498"/>
        <v>4000</v>
      </c>
    </row>
    <row r="1452" spans="1:6" ht="14.15" customHeight="1" x14ac:dyDescent="0.25">
      <c r="A1452" s="34"/>
      <c r="B1452" s="30">
        <v>5521</v>
      </c>
      <c r="C1452" s="31" t="s">
        <v>404</v>
      </c>
      <c r="D1452" s="196">
        <v>160000</v>
      </c>
      <c r="E1452" s="14"/>
      <c r="F1452" s="14">
        <f t="shared" si="498"/>
        <v>160000</v>
      </c>
    </row>
    <row r="1453" spans="1:6" ht="12.75" customHeight="1" x14ac:dyDescent="0.25">
      <c r="A1453" s="34"/>
      <c r="B1453" s="30">
        <v>5522</v>
      </c>
      <c r="C1453" s="31" t="s">
        <v>405</v>
      </c>
      <c r="D1453" s="196">
        <v>100</v>
      </c>
      <c r="E1453" s="14"/>
      <c r="F1453" s="14">
        <f t="shared" si="498"/>
        <v>100</v>
      </c>
    </row>
    <row r="1454" spans="1:6" ht="13.5" hidden="1" customHeight="1" x14ac:dyDescent="0.25">
      <c r="A1454" s="34"/>
      <c r="B1454" s="57" t="s">
        <v>125</v>
      </c>
      <c r="C1454" s="37" t="s">
        <v>126</v>
      </c>
      <c r="D1454" s="196"/>
      <c r="E1454" s="14"/>
      <c r="F1454" s="14">
        <f t="shared" si="498"/>
        <v>0</v>
      </c>
    </row>
    <row r="1455" spans="1:6" ht="14.15" customHeight="1" x14ac:dyDescent="0.25">
      <c r="A1455" s="34"/>
      <c r="B1455" s="30">
        <v>5532</v>
      </c>
      <c r="C1455" s="31" t="s">
        <v>642</v>
      </c>
      <c r="D1455" s="196">
        <v>500</v>
      </c>
      <c r="E1455" s="14"/>
      <c r="F1455" s="14">
        <f t="shared" si="498"/>
        <v>500</v>
      </c>
    </row>
    <row r="1456" spans="1:6" ht="14.15" customHeight="1" x14ac:dyDescent="0.25">
      <c r="A1456" s="42" t="s">
        <v>406</v>
      </c>
      <c r="B1456" s="43"/>
      <c r="C1456" s="44" t="s">
        <v>407</v>
      </c>
      <c r="D1456" s="209">
        <f t="shared" ref="D1456:F1456" si="499">+D1457+D1458</f>
        <v>47400</v>
      </c>
      <c r="E1456" s="209">
        <f t="shared" si="499"/>
        <v>0</v>
      </c>
      <c r="F1456" s="209">
        <f t="shared" si="499"/>
        <v>47400</v>
      </c>
    </row>
    <row r="1457" spans="1:6" ht="14.15" customHeight="1" x14ac:dyDescent="0.25">
      <c r="A1457" s="34"/>
      <c r="B1457" s="35">
        <v>50</v>
      </c>
      <c r="C1457" s="36" t="s">
        <v>89</v>
      </c>
      <c r="D1457" s="196">
        <v>19300</v>
      </c>
      <c r="E1457" s="129"/>
      <c r="F1457" s="129">
        <f t="shared" ref="F1457" si="500">+E1457+D1457</f>
        <v>19300</v>
      </c>
    </row>
    <row r="1458" spans="1:6" ht="14.15" customHeight="1" x14ac:dyDescent="0.25">
      <c r="A1458" s="34"/>
      <c r="B1458" s="35">
        <v>55</v>
      </c>
      <c r="C1458" s="36" t="s">
        <v>408</v>
      </c>
      <c r="D1458" s="123">
        <f t="shared" ref="D1458:F1458" si="501">+D1459+D1460+D1461+D1469+D1470+D1472+D1473+D1475</f>
        <v>28100</v>
      </c>
      <c r="E1458" s="123">
        <f t="shared" si="501"/>
        <v>0</v>
      </c>
      <c r="F1458" s="123">
        <f t="shared" si="501"/>
        <v>28100</v>
      </c>
    </row>
    <row r="1459" spans="1:6" ht="14.15" customHeight="1" x14ac:dyDescent="0.25">
      <c r="A1459" s="34"/>
      <c r="B1459" s="30">
        <v>5500</v>
      </c>
      <c r="C1459" s="37" t="s">
        <v>102</v>
      </c>
      <c r="D1459" s="196">
        <v>50</v>
      </c>
      <c r="E1459" s="14"/>
      <c r="F1459" s="14">
        <f>+D1459+E1459</f>
        <v>50</v>
      </c>
    </row>
    <row r="1460" spans="1:6" ht="13.5" hidden="1" customHeight="1" x14ac:dyDescent="0.25">
      <c r="A1460" s="34"/>
      <c r="B1460" s="30">
        <v>5504</v>
      </c>
      <c r="C1460" s="37" t="s">
        <v>228</v>
      </c>
      <c r="D1460" s="196"/>
      <c r="E1460" s="14"/>
      <c r="F1460" s="14">
        <f>+D1460+E1460</f>
        <v>0</v>
      </c>
    </row>
    <row r="1461" spans="1:6" ht="14.15" customHeight="1" x14ac:dyDescent="0.25">
      <c r="A1461" s="34"/>
      <c r="B1461" s="30">
        <v>5511</v>
      </c>
      <c r="C1461" s="37" t="s">
        <v>97</v>
      </c>
      <c r="D1461" s="196">
        <f>SUM(D1462:D1468)</f>
        <v>6800</v>
      </c>
      <c r="E1461" s="14">
        <f t="shared" ref="E1461:F1461" si="502">SUM(E1462:E1468)</f>
        <v>0</v>
      </c>
      <c r="F1461" s="14">
        <f t="shared" si="502"/>
        <v>6800</v>
      </c>
    </row>
    <row r="1462" spans="1:6" s="134" customFormat="1" ht="14.15" customHeight="1" x14ac:dyDescent="0.25">
      <c r="A1462" s="163"/>
      <c r="B1462" s="162" t="s">
        <v>896</v>
      </c>
      <c r="C1462" s="248" t="s">
        <v>206</v>
      </c>
      <c r="D1462" s="197">
        <v>1300</v>
      </c>
      <c r="E1462" s="158"/>
      <c r="F1462" s="158">
        <f t="shared" ref="F1462:F1468" si="503">+D1462+E1462</f>
        <v>1300</v>
      </c>
    </row>
    <row r="1463" spans="1:6" s="134" customFormat="1" ht="14.15" customHeight="1" x14ac:dyDescent="0.25">
      <c r="A1463" s="163"/>
      <c r="B1463" s="162" t="s">
        <v>897</v>
      </c>
      <c r="C1463" s="248" t="s">
        <v>207</v>
      </c>
      <c r="D1463" s="197">
        <v>3900</v>
      </c>
      <c r="E1463" s="158"/>
      <c r="F1463" s="158">
        <f t="shared" si="503"/>
        <v>3900</v>
      </c>
    </row>
    <row r="1464" spans="1:6" s="134" customFormat="1" ht="14.15" customHeight="1" x14ac:dyDescent="0.25">
      <c r="A1464" s="163"/>
      <c r="B1464" s="162" t="s">
        <v>895</v>
      </c>
      <c r="C1464" s="248" t="s">
        <v>208</v>
      </c>
      <c r="D1464" s="197">
        <v>600</v>
      </c>
      <c r="E1464" s="158"/>
      <c r="F1464" s="158">
        <f t="shared" si="503"/>
        <v>600</v>
      </c>
    </row>
    <row r="1465" spans="1:6" s="134" customFormat="1" ht="14.15" customHeight="1" x14ac:dyDescent="0.25">
      <c r="A1465" s="163"/>
      <c r="B1465" s="162" t="s">
        <v>891</v>
      </c>
      <c r="C1465" s="248" t="s">
        <v>209</v>
      </c>
      <c r="D1465" s="197">
        <v>500</v>
      </c>
      <c r="E1465" s="158"/>
      <c r="F1465" s="158">
        <f t="shared" si="503"/>
        <v>500</v>
      </c>
    </row>
    <row r="1466" spans="1:6" s="134" customFormat="1" ht="14.15" customHeight="1" x14ac:dyDescent="0.25">
      <c r="A1466" s="163"/>
      <c r="B1466" s="162" t="s">
        <v>892</v>
      </c>
      <c r="C1466" s="248" t="s">
        <v>210</v>
      </c>
      <c r="D1466" s="197">
        <v>500</v>
      </c>
      <c r="E1466" s="158"/>
      <c r="F1466" s="158">
        <f t="shared" si="503"/>
        <v>500</v>
      </c>
    </row>
    <row r="1467" spans="1:6" s="134" customFormat="1" ht="13.5" hidden="1" customHeight="1" x14ac:dyDescent="0.25">
      <c r="A1467" s="163"/>
      <c r="B1467" s="162"/>
      <c r="C1467" s="248" t="s">
        <v>213</v>
      </c>
      <c r="D1467" s="197"/>
      <c r="E1467" s="158"/>
      <c r="F1467" s="158">
        <f t="shared" si="503"/>
        <v>0</v>
      </c>
    </row>
    <row r="1468" spans="1:6" s="134" customFormat="1" ht="13.5" hidden="1" customHeight="1" x14ac:dyDescent="0.25">
      <c r="A1468" s="163"/>
      <c r="B1468" s="162"/>
      <c r="C1468" s="248" t="s">
        <v>214</v>
      </c>
      <c r="D1468" s="197"/>
      <c r="E1468" s="158"/>
      <c r="F1468" s="158">
        <f t="shared" si="503"/>
        <v>0</v>
      </c>
    </row>
    <row r="1469" spans="1:6" ht="14.15" customHeight="1" x14ac:dyDescent="0.25">
      <c r="A1469" s="34"/>
      <c r="B1469" s="30">
        <v>5514</v>
      </c>
      <c r="C1469" s="31" t="s">
        <v>99</v>
      </c>
      <c r="D1469" s="196">
        <v>500</v>
      </c>
      <c r="E1469" s="14"/>
      <c r="F1469" s="14">
        <f>+D1469+E1469</f>
        <v>500</v>
      </c>
    </row>
    <row r="1470" spans="1:6" ht="14.15" customHeight="1" x14ac:dyDescent="0.25">
      <c r="A1470" s="34"/>
      <c r="B1470" s="30">
        <v>5515</v>
      </c>
      <c r="C1470" s="31" t="s">
        <v>120</v>
      </c>
      <c r="D1470" s="196">
        <v>4500</v>
      </c>
      <c r="E1470" s="14"/>
      <c r="F1470" s="14">
        <f t="shared" ref="F1470:F1474" si="504">+D1470+E1470</f>
        <v>4500</v>
      </c>
    </row>
    <row r="1471" spans="1:6" ht="13.5" hidden="1" customHeight="1" x14ac:dyDescent="0.25">
      <c r="A1471" s="34"/>
      <c r="B1471" s="30">
        <v>5516</v>
      </c>
      <c r="C1471" s="31" t="s">
        <v>416</v>
      </c>
      <c r="D1471" s="196"/>
      <c r="E1471" s="14"/>
      <c r="F1471" s="14">
        <f t="shared" si="504"/>
        <v>0</v>
      </c>
    </row>
    <row r="1472" spans="1:6" ht="12.75" customHeight="1" x14ac:dyDescent="0.25">
      <c r="A1472" s="34"/>
      <c r="B1472" s="30">
        <v>5521</v>
      </c>
      <c r="C1472" s="31" t="s">
        <v>246</v>
      </c>
      <c r="D1472" s="196">
        <v>16000</v>
      </c>
      <c r="E1472" s="14"/>
      <c r="F1472" s="14">
        <f t="shared" si="504"/>
        <v>16000</v>
      </c>
    </row>
    <row r="1473" spans="1:6" ht="12.75" customHeight="1" x14ac:dyDescent="0.25">
      <c r="A1473" s="34"/>
      <c r="B1473" s="16">
        <v>5522</v>
      </c>
      <c r="C1473" s="31" t="s">
        <v>124</v>
      </c>
      <c r="D1473" s="196">
        <v>150</v>
      </c>
      <c r="E1473" s="14"/>
      <c r="F1473" s="14">
        <f t="shared" si="504"/>
        <v>150</v>
      </c>
    </row>
    <row r="1474" spans="1:6" ht="13.5" hidden="1" customHeight="1" x14ac:dyDescent="0.25">
      <c r="A1474" s="34"/>
      <c r="B1474" s="30">
        <v>5525</v>
      </c>
      <c r="C1474" s="37" t="s">
        <v>126</v>
      </c>
      <c r="D1474" s="196"/>
      <c r="E1474" s="14"/>
      <c r="F1474" s="14">
        <f t="shared" si="504"/>
        <v>0</v>
      </c>
    </row>
    <row r="1475" spans="1:6" ht="14.15" customHeight="1" x14ac:dyDescent="0.25">
      <c r="A1475" s="34"/>
      <c r="B1475" s="16">
        <v>5532</v>
      </c>
      <c r="C1475" s="31" t="s">
        <v>642</v>
      </c>
      <c r="D1475" s="196">
        <v>100</v>
      </c>
      <c r="E1475" s="14"/>
      <c r="F1475" s="14">
        <f t="shared" ref="F1475" si="505">+D1475+E1475</f>
        <v>100</v>
      </c>
    </row>
    <row r="1476" spans="1:6" ht="14.15" customHeight="1" x14ac:dyDescent="0.25">
      <c r="A1476" s="92" t="s">
        <v>409</v>
      </c>
      <c r="B1476" s="43"/>
      <c r="C1476" s="44" t="s">
        <v>410</v>
      </c>
      <c r="D1476" s="46">
        <f t="shared" ref="D1476:F1476" si="506">+D1477+D1478</f>
        <v>88400</v>
      </c>
      <c r="E1476" s="46">
        <f t="shared" si="506"/>
        <v>0</v>
      </c>
      <c r="F1476" s="46">
        <f t="shared" si="506"/>
        <v>88400</v>
      </c>
    </row>
    <row r="1477" spans="1:6" ht="14.15" customHeight="1" x14ac:dyDescent="0.25">
      <c r="A1477" s="34"/>
      <c r="B1477" s="35">
        <v>50</v>
      </c>
      <c r="C1477" s="36" t="s">
        <v>89</v>
      </c>
      <c r="D1477" s="196">
        <v>35800</v>
      </c>
      <c r="E1477" s="129"/>
      <c r="F1477" s="129">
        <f t="shared" ref="F1477" si="507">+E1477+D1477</f>
        <v>35800</v>
      </c>
    </row>
    <row r="1478" spans="1:6" ht="14.15" customHeight="1" x14ac:dyDescent="0.25">
      <c r="A1478" s="34"/>
      <c r="B1478" s="35">
        <v>55</v>
      </c>
      <c r="C1478" s="36" t="s">
        <v>408</v>
      </c>
      <c r="D1478" s="124">
        <f>SUM(D1479:D1484)</f>
        <v>52600</v>
      </c>
      <c r="E1478" s="124">
        <f t="shared" ref="E1478:F1478" si="508">SUM(E1479:E1484)</f>
        <v>0</v>
      </c>
      <c r="F1478" s="124">
        <f t="shared" si="508"/>
        <v>52600</v>
      </c>
    </row>
    <row r="1479" spans="1:6" ht="14.15" customHeight="1" x14ac:dyDescent="0.25">
      <c r="A1479" s="34"/>
      <c r="B1479" s="30">
        <v>5511</v>
      </c>
      <c r="C1479" s="37" t="s">
        <v>97</v>
      </c>
      <c r="D1479" s="196">
        <v>1600</v>
      </c>
      <c r="E1479" s="14"/>
      <c r="F1479" s="14">
        <f t="shared" ref="F1479:F1484" si="509">+E1479+D1479</f>
        <v>1600</v>
      </c>
    </row>
    <row r="1480" spans="1:6" ht="14.15" customHeight="1" x14ac:dyDescent="0.25">
      <c r="A1480" s="34"/>
      <c r="B1480" s="30">
        <v>5514</v>
      </c>
      <c r="C1480" s="31" t="s">
        <v>99</v>
      </c>
      <c r="D1480" s="196">
        <v>500</v>
      </c>
      <c r="E1480" s="14"/>
      <c r="F1480" s="14">
        <f t="shared" si="509"/>
        <v>500</v>
      </c>
    </row>
    <row r="1481" spans="1:6" ht="14.15" customHeight="1" x14ac:dyDescent="0.25">
      <c r="A1481" s="34"/>
      <c r="B1481" s="30">
        <v>5515</v>
      </c>
      <c r="C1481" s="31" t="s">
        <v>120</v>
      </c>
      <c r="D1481" s="196">
        <v>300</v>
      </c>
      <c r="E1481" s="14"/>
      <c r="F1481" s="14">
        <f t="shared" si="509"/>
        <v>300</v>
      </c>
    </row>
    <row r="1482" spans="1:6" ht="13.5" customHeight="1" x14ac:dyDescent="0.25">
      <c r="A1482" s="34"/>
      <c r="B1482" s="30">
        <v>5521</v>
      </c>
      <c r="C1482" s="31" t="s">
        <v>246</v>
      </c>
      <c r="D1482" s="196">
        <v>50000</v>
      </c>
      <c r="E1482" s="14"/>
      <c r="F1482" s="14">
        <f t="shared" si="509"/>
        <v>50000</v>
      </c>
    </row>
    <row r="1483" spans="1:6" ht="13.5" customHeight="1" x14ac:dyDescent="0.25">
      <c r="A1483" s="34"/>
      <c r="B1483" s="30">
        <v>5525</v>
      </c>
      <c r="C1483" s="37" t="s">
        <v>126</v>
      </c>
      <c r="D1483" s="196"/>
      <c r="E1483" s="14"/>
      <c r="F1483" s="14">
        <f t="shared" si="509"/>
        <v>0</v>
      </c>
    </row>
    <row r="1484" spans="1:6" ht="14.15" customHeight="1" x14ac:dyDescent="0.25">
      <c r="A1484" s="34"/>
      <c r="B1484" s="113">
        <v>5532</v>
      </c>
      <c r="C1484" s="94" t="s">
        <v>411</v>
      </c>
      <c r="D1484" s="196">
        <v>200</v>
      </c>
      <c r="E1484" s="14"/>
      <c r="F1484" s="14">
        <f t="shared" si="509"/>
        <v>200</v>
      </c>
    </row>
    <row r="1485" spans="1:6" ht="14.15" customHeight="1" x14ac:dyDescent="0.25">
      <c r="A1485" s="42" t="s">
        <v>412</v>
      </c>
      <c r="B1485" s="43"/>
      <c r="C1485" s="44" t="s">
        <v>609</v>
      </c>
      <c r="D1485" s="46">
        <f t="shared" ref="D1485:E1485" si="510">+D1486+D1487</f>
        <v>76500</v>
      </c>
      <c r="E1485" s="46">
        <f t="shared" si="510"/>
        <v>0</v>
      </c>
      <c r="F1485" s="46">
        <f>+F1486+F1487</f>
        <v>76500</v>
      </c>
    </row>
    <row r="1486" spans="1:6" ht="14.15" customHeight="1" x14ac:dyDescent="0.25">
      <c r="A1486" s="34"/>
      <c r="B1486" s="35">
        <v>50</v>
      </c>
      <c r="C1486" s="36" t="s">
        <v>89</v>
      </c>
      <c r="D1486" s="196">
        <v>44200</v>
      </c>
      <c r="E1486" s="129"/>
      <c r="F1486" s="129">
        <f>+D1486+E1486</f>
        <v>44200</v>
      </c>
    </row>
    <row r="1487" spans="1:6" ht="14.15" customHeight="1" x14ac:dyDescent="0.25">
      <c r="A1487" s="34"/>
      <c r="B1487" s="35">
        <v>55</v>
      </c>
      <c r="C1487" s="36" t="s">
        <v>408</v>
      </c>
      <c r="D1487" s="124">
        <f>+D1488+D1490+D1491+D1494+D1489+D1492+D1493</f>
        <v>32300</v>
      </c>
      <c r="E1487" s="124">
        <f t="shared" ref="E1487:F1487" si="511">+E1488+E1490+E1491+E1494+E1489+E1492+E1493</f>
        <v>0</v>
      </c>
      <c r="F1487" s="124">
        <f t="shared" si="511"/>
        <v>32300</v>
      </c>
    </row>
    <row r="1488" spans="1:6" ht="14.15" customHeight="1" x14ac:dyDescent="0.25">
      <c r="A1488" s="34"/>
      <c r="B1488" s="30">
        <v>5511</v>
      </c>
      <c r="C1488" s="37" t="s">
        <v>97</v>
      </c>
      <c r="D1488" s="196">
        <v>2000</v>
      </c>
      <c r="E1488" s="14"/>
      <c r="F1488" s="14">
        <f t="shared" ref="F1488:F1493" si="512">+E1488+D1488</f>
        <v>2000</v>
      </c>
    </row>
    <row r="1489" spans="1:6" ht="14.15" customHeight="1" x14ac:dyDescent="0.25">
      <c r="A1489" s="34"/>
      <c r="B1489" s="30">
        <v>5514</v>
      </c>
      <c r="C1489" s="31" t="s">
        <v>99</v>
      </c>
      <c r="D1489" s="196">
        <v>500</v>
      </c>
      <c r="E1489" s="14"/>
      <c r="F1489" s="14">
        <f t="shared" si="512"/>
        <v>500</v>
      </c>
    </row>
    <row r="1490" spans="1:6" ht="14.15" customHeight="1" x14ac:dyDescent="0.25">
      <c r="A1490" s="34"/>
      <c r="B1490" s="30">
        <v>5515</v>
      </c>
      <c r="C1490" s="31" t="s">
        <v>120</v>
      </c>
      <c r="D1490" s="196">
        <v>1500</v>
      </c>
      <c r="E1490" s="14"/>
      <c r="F1490" s="14">
        <f t="shared" si="512"/>
        <v>1500</v>
      </c>
    </row>
    <row r="1491" spans="1:6" ht="14.15" customHeight="1" x14ac:dyDescent="0.25">
      <c r="A1491" s="34"/>
      <c r="B1491" s="30">
        <v>5521</v>
      </c>
      <c r="C1491" s="31" t="s">
        <v>246</v>
      </c>
      <c r="D1491" s="196">
        <v>28000</v>
      </c>
      <c r="E1491" s="14"/>
      <c r="F1491" s="14">
        <f t="shared" si="512"/>
        <v>28000</v>
      </c>
    </row>
    <row r="1492" spans="1:6" ht="14.15" customHeight="1" x14ac:dyDescent="0.25">
      <c r="A1492" s="34"/>
      <c r="B1492" s="30">
        <v>5522</v>
      </c>
      <c r="C1492" s="31" t="s">
        <v>124</v>
      </c>
      <c r="D1492" s="196">
        <v>150</v>
      </c>
      <c r="E1492" s="14"/>
      <c r="F1492" s="14">
        <f t="shared" si="512"/>
        <v>150</v>
      </c>
    </row>
    <row r="1493" spans="1:6" ht="14.15" customHeight="1" x14ac:dyDescent="0.25">
      <c r="A1493" s="34"/>
      <c r="B1493" s="30">
        <v>5525</v>
      </c>
      <c r="C1493" s="37" t="s">
        <v>126</v>
      </c>
      <c r="D1493" s="196"/>
      <c r="E1493" s="14"/>
      <c r="F1493" s="14">
        <f t="shared" si="512"/>
        <v>0</v>
      </c>
    </row>
    <row r="1494" spans="1:6" ht="14.15" customHeight="1" x14ac:dyDescent="0.25">
      <c r="A1494" s="34"/>
      <c r="B1494" s="113">
        <v>5532</v>
      </c>
      <c r="C1494" s="94" t="s">
        <v>411</v>
      </c>
      <c r="D1494" s="196">
        <v>150</v>
      </c>
      <c r="E1494" s="14"/>
      <c r="F1494" s="14">
        <f t="shared" ref="F1494" si="513">+E1494+D1494</f>
        <v>150</v>
      </c>
    </row>
    <row r="1495" spans="1:6" ht="14.15" customHeight="1" x14ac:dyDescent="0.25">
      <c r="A1495" s="93" t="s">
        <v>413</v>
      </c>
      <c r="B1495" s="43"/>
      <c r="C1495" s="44" t="s">
        <v>414</v>
      </c>
      <c r="D1495" s="46">
        <f t="shared" ref="D1495:F1495" si="514">+D1496+D1497</f>
        <v>123500</v>
      </c>
      <c r="E1495" s="46">
        <f t="shared" si="514"/>
        <v>0</v>
      </c>
      <c r="F1495" s="46">
        <f t="shared" si="514"/>
        <v>123500</v>
      </c>
    </row>
    <row r="1496" spans="1:6" ht="14.15" customHeight="1" x14ac:dyDescent="0.25">
      <c r="A1496" s="34"/>
      <c r="B1496" s="35">
        <v>50</v>
      </c>
      <c r="C1496" s="36" t="s">
        <v>89</v>
      </c>
      <c r="D1496" s="196">
        <v>80500</v>
      </c>
      <c r="E1496" s="129"/>
      <c r="F1496" s="129">
        <f t="shared" ref="F1496" si="515">+E1496+D1496</f>
        <v>80500</v>
      </c>
    </row>
    <row r="1497" spans="1:6" ht="14.15" customHeight="1" x14ac:dyDescent="0.25">
      <c r="A1497" s="34"/>
      <c r="B1497" s="35">
        <v>55</v>
      </c>
      <c r="C1497" s="36" t="s">
        <v>408</v>
      </c>
      <c r="D1497" s="123">
        <f t="shared" ref="D1497:F1497" si="516">+D1498+D1499+D1509+D1510+D1511</f>
        <v>43000</v>
      </c>
      <c r="E1497" s="123">
        <f t="shared" si="516"/>
        <v>0</v>
      </c>
      <c r="F1497" s="123">
        <f t="shared" si="516"/>
        <v>43000</v>
      </c>
    </row>
    <row r="1498" spans="1:6" s="8" customFormat="1" ht="14.15" customHeight="1" x14ac:dyDescent="0.25">
      <c r="A1498" s="29"/>
      <c r="B1498" s="30">
        <v>5500</v>
      </c>
      <c r="C1498" s="37" t="s">
        <v>102</v>
      </c>
      <c r="D1498" s="196">
        <v>50</v>
      </c>
      <c r="E1498" s="14"/>
      <c r="F1498" s="14">
        <f>+D1498+E1498</f>
        <v>50</v>
      </c>
    </row>
    <row r="1499" spans="1:6" ht="14.15" customHeight="1" x14ac:dyDescent="0.25">
      <c r="A1499" s="34"/>
      <c r="B1499" s="30" t="s">
        <v>106</v>
      </c>
      <c r="C1499" s="31" t="s">
        <v>97</v>
      </c>
      <c r="D1499" s="196">
        <f t="shared" ref="D1499" si="517">SUM(D1500:D1508)</f>
        <v>41800</v>
      </c>
      <c r="E1499" s="14">
        <f t="shared" ref="E1499:F1499" si="518">SUM(E1500:E1508)</f>
        <v>0</v>
      </c>
      <c r="F1499" s="14">
        <f t="shared" si="518"/>
        <v>41800</v>
      </c>
    </row>
    <row r="1500" spans="1:6" s="8" customFormat="1" ht="14.15" customHeight="1" x14ac:dyDescent="0.2">
      <c r="A1500" s="164"/>
      <c r="B1500" s="162" t="s">
        <v>896</v>
      </c>
      <c r="C1500" s="156" t="s">
        <v>206</v>
      </c>
      <c r="D1500" s="197">
        <v>12000</v>
      </c>
      <c r="E1500" s="158"/>
      <c r="F1500" s="158">
        <f>+D1500+E1500</f>
        <v>12000</v>
      </c>
    </row>
    <row r="1501" spans="1:6" s="8" customFormat="1" ht="14.15" customHeight="1" x14ac:dyDescent="0.2">
      <c r="A1501" s="164"/>
      <c r="B1501" s="162" t="s">
        <v>897</v>
      </c>
      <c r="C1501" s="156" t="s">
        <v>207</v>
      </c>
      <c r="D1501" s="197">
        <v>13000</v>
      </c>
      <c r="E1501" s="158"/>
      <c r="F1501" s="158">
        <f t="shared" ref="F1501:F1507" si="519">+D1501+E1501</f>
        <v>13000</v>
      </c>
    </row>
    <row r="1502" spans="1:6" s="8" customFormat="1" ht="14.15" customHeight="1" x14ac:dyDescent="0.2">
      <c r="A1502" s="164"/>
      <c r="B1502" s="162" t="s">
        <v>895</v>
      </c>
      <c r="C1502" s="156" t="s">
        <v>208</v>
      </c>
      <c r="D1502" s="197">
        <v>3500</v>
      </c>
      <c r="E1502" s="158"/>
      <c r="F1502" s="158">
        <f t="shared" si="519"/>
        <v>3500</v>
      </c>
    </row>
    <row r="1503" spans="1:6" s="8" customFormat="1" ht="13.5" customHeight="1" x14ac:dyDescent="0.2">
      <c r="A1503" s="164"/>
      <c r="B1503" s="162" t="s">
        <v>891</v>
      </c>
      <c r="C1503" s="156" t="s">
        <v>209</v>
      </c>
      <c r="D1503" s="197">
        <v>6500</v>
      </c>
      <c r="E1503" s="158"/>
      <c r="F1503" s="158">
        <f t="shared" si="519"/>
        <v>6500</v>
      </c>
    </row>
    <row r="1504" spans="1:6" s="8" customFormat="1" ht="14.15" customHeight="1" x14ac:dyDescent="0.2">
      <c r="A1504" s="164"/>
      <c r="B1504" s="162" t="s">
        <v>892</v>
      </c>
      <c r="C1504" s="156" t="s">
        <v>210</v>
      </c>
      <c r="D1504" s="197">
        <v>2200</v>
      </c>
      <c r="E1504" s="158"/>
      <c r="F1504" s="158">
        <f t="shared" si="519"/>
        <v>2200</v>
      </c>
    </row>
    <row r="1505" spans="1:7" s="8" customFormat="1" ht="14.15" customHeight="1" x14ac:dyDescent="0.2">
      <c r="A1505" s="164"/>
      <c r="B1505" s="162" t="s">
        <v>894</v>
      </c>
      <c r="C1505" s="156" t="s">
        <v>211</v>
      </c>
      <c r="D1505" s="197">
        <v>1300</v>
      </c>
      <c r="E1505" s="158"/>
      <c r="F1505" s="158">
        <f t="shared" si="519"/>
        <v>1300</v>
      </c>
    </row>
    <row r="1506" spans="1:7" s="8" customFormat="1" ht="14.15" customHeight="1" x14ac:dyDescent="0.2">
      <c r="A1506" s="164"/>
      <c r="B1506" s="162" t="s">
        <v>898</v>
      </c>
      <c r="C1506" s="156" t="s">
        <v>415</v>
      </c>
      <c r="D1506" s="197">
        <v>3050</v>
      </c>
      <c r="E1506" s="158"/>
      <c r="F1506" s="158">
        <f t="shared" si="519"/>
        <v>3050</v>
      </c>
    </row>
    <row r="1507" spans="1:7" s="8" customFormat="1" ht="12.75" customHeight="1" x14ac:dyDescent="0.2">
      <c r="A1507" s="164"/>
      <c r="B1507" s="162" t="s">
        <v>899</v>
      </c>
      <c r="C1507" s="156" t="s">
        <v>214</v>
      </c>
      <c r="D1507" s="197">
        <v>250</v>
      </c>
      <c r="E1507" s="158"/>
      <c r="F1507" s="158">
        <f t="shared" si="519"/>
        <v>250</v>
      </c>
    </row>
    <row r="1508" spans="1:7" s="8" customFormat="1" ht="0.75" hidden="1" customHeight="1" x14ac:dyDescent="0.2">
      <c r="A1508" s="164"/>
      <c r="B1508" s="162"/>
      <c r="C1508" s="156" t="s">
        <v>559</v>
      </c>
      <c r="D1508" s="197"/>
      <c r="E1508" s="158"/>
      <c r="F1508" s="158">
        <f>+D1508+E1508</f>
        <v>0</v>
      </c>
    </row>
    <row r="1509" spans="1:7" ht="12.5" x14ac:dyDescent="0.25">
      <c r="A1509" s="34"/>
      <c r="B1509" s="30">
        <v>5515</v>
      </c>
      <c r="C1509" s="31" t="s">
        <v>120</v>
      </c>
      <c r="D1509" s="196">
        <v>1150</v>
      </c>
      <c r="E1509" s="14"/>
      <c r="F1509" s="14">
        <f t="shared" ref="F1509:F1511" si="520">+E1509+D1509</f>
        <v>1150</v>
      </c>
    </row>
    <row r="1510" spans="1:7" ht="12.5" hidden="1" x14ac:dyDescent="0.25">
      <c r="A1510" s="34"/>
      <c r="B1510" s="30">
        <v>5516</v>
      </c>
      <c r="C1510" s="31" t="s">
        <v>416</v>
      </c>
      <c r="D1510" s="196"/>
      <c r="E1510" s="14"/>
      <c r="F1510" s="14">
        <f t="shared" si="520"/>
        <v>0</v>
      </c>
    </row>
    <row r="1511" spans="1:7" ht="12.5" hidden="1" x14ac:dyDescent="0.25">
      <c r="A1511" s="34"/>
      <c r="B1511" s="30">
        <v>5540</v>
      </c>
      <c r="C1511" s="31" t="s">
        <v>178</v>
      </c>
      <c r="D1511" s="196"/>
      <c r="E1511" s="14"/>
      <c r="F1511" s="14">
        <f t="shared" si="520"/>
        <v>0</v>
      </c>
    </row>
    <row r="1512" spans="1:7" ht="12.5" x14ac:dyDescent="0.25">
      <c r="A1512" s="49" t="s">
        <v>417</v>
      </c>
      <c r="B1512" s="43"/>
      <c r="C1512" s="44" t="s">
        <v>418</v>
      </c>
      <c r="D1512" s="47">
        <f t="shared" ref="D1512:F1512" si="521">+D1513</f>
        <v>0</v>
      </c>
      <c r="E1512" s="47">
        <f t="shared" si="521"/>
        <v>1800</v>
      </c>
      <c r="F1512" s="47">
        <f t="shared" si="521"/>
        <v>1800</v>
      </c>
    </row>
    <row r="1513" spans="1:7" ht="12.5" x14ac:dyDescent="0.25">
      <c r="A1513" s="34"/>
      <c r="B1513" s="30">
        <v>4521</v>
      </c>
      <c r="C1513" s="31" t="s">
        <v>419</v>
      </c>
      <c r="D1513" s="126">
        <v>0</v>
      </c>
      <c r="E1513" s="126">
        <v>1800</v>
      </c>
      <c r="F1513" s="126">
        <f>+D1513+E1513</f>
        <v>1800</v>
      </c>
      <c r="G1513" s="1" t="s">
        <v>1065</v>
      </c>
    </row>
    <row r="1514" spans="1:7" ht="12.5" x14ac:dyDescent="0.25">
      <c r="A1514" s="42" t="s">
        <v>420</v>
      </c>
      <c r="B1514" s="43"/>
      <c r="C1514" s="44" t="s">
        <v>845</v>
      </c>
      <c r="D1514" s="46">
        <f t="shared" ref="D1514:F1514" si="522">+D1515+D1516</f>
        <v>41000</v>
      </c>
      <c r="E1514" s="46">
        <f t="shared" si="522"/>
        <v>0</v>
      </c>
      <c r="F1514" s="46">
        <f t="shared" si="522"/>
        <v>41000</v>
      </c>
    </row>
    <row r="1515" spans="1:7" ht="14.15" customHeight="1" x14ac:dyDescent="0.25">
      <c r="A1515" s="34"/>
      <c r="B1515" s="35">
        <v>50</v>
      </c>
      <c r="C1515" s="36" t="s">
        <v>89</v>
      </c>
      <c r="D1515" s="196">
        <v>36200</v>
      </c>
      <c r="E1515" s="129"/>
      <c r="F1515" s="129">
        <f>+D1515+E1515</f>
        <v>36200</v>
      </c>
    </row>
    <row r="1516" spans="1:7" ht="14.15" customHeight="1" x14ac:dyDescent="0.25">
      <c r="A1516" s="34"/>
      <c r="B1516" s="35">
        <v>55</v>
      </c>
      <c r="C1516" s="36" t="s">
        <v>91</v>
      </c>
      <c r="D1516" s="123">
        <f>+D1517+D1518+D1519+D1522+D1524+D1525+D1526+D1527+D1528+D1523</f>
        <v>4800</v>
      </c>
      <c r="E1516" s="123">
        <f t="shared" ref="E1516:F1516" si="523">+E1517+E1518+E1519+E1522+E1524+E1525+E1526+E1527+E1528+E1523</f>
        <v>0</v>
      </c>
      <c r="F1516" s="123">
        <f t="shared" si="523"/>
        <v>4800</v>
      </c>
    </row>
    <row r="1517" spans="1:7" ht="13.5" hidden="1" customHeight="1" x14ac:dyDescent="0.25">
      <c r="A1517" s="34"/>
      <c r="B1517" s="30">
        <v>5500</v>
      </c>
      <c r="C1517" s="37" t="s">
        <v>102</v>
      </c>
      <c r="D1517" s="196">
        <v>0</v>
      </c>
      <c r="E1517" s="14"/>
      <c r="F1517" s="14">
        <f>+D1517+E1517</f>
        <v>0</v>
      </c>
    </row>
    <row r="1518" spans="1:7" ht="14.15" customHeight="1" x14ac:dyDescent="0.25">
      <c r="A1518" s="34"/>
      <c r="B1518" s="30">
        <v>5504</v>
      </c>
      <c r="C1518" s="31" t="s">
        <v>228</v>
      </c>
      <c r="D1518" s="196">
        <v>300</v>
      </c>
      <c r="E1518" s="14"/>
      <c r="F1518" s="14">
        <f t="shared" ref="F1518" si="524">+D1518+E1518</f>
        <v>300</v>
      </c>
    </row>
    <row r="1519" spans="1:7" ht="14.15" customHeight="1" x14ac:dyDescent="0.25">
      <c r="A1519" s="34"/>
      <c r="B1519" s="30">
        <v>5511</v>
      </c>
      <c r="C1519" s="31" t="s">
        <v>97</v>
      </c>
      <c r="D1519" s="196">
        <f t="shared" ref="D1519:F1519" si="525">D1520+D1521</f>
        <v>1000</v>
      </c>
      <c r="E1519" s="14">
        <f t="shared" si="525"/>
        <v>0</v>
      </c>
      <c r="F1519" s="14">
        <f t="shared" si="525"/>
        <v>1000</v>
      </c>
    </row>
    <row r="1520" spans="1:7" ht="14.15" customHeight="1" x14ac:dyDescent="0.25">
      <c r="A1520" s="34"/>
      <c r="B1520" s="30"/>
      <c r="C1520" s="156" t="s">
        <v>209</v>
      </c>
      <c r="D1520" s="198">
        <v>500</v>
      </c>
      <c r="E1520" s="133"/>
      <c r="F1520" s="133">
        <f t="shared" ref="F1520:F1528" si="526">+D1520+E1520</f>
        <v>500</v>
      </c>
    </row>
    <row r="1521" spans="1:6" ht="14.15" customHeight="1" x14ac:dyDescent="0.25">
      <c r="A1521" s="34"/>
      <c r="B1521" s="30"/>
      <c r="C1521" s="156" t="s">
        <v>210</v>
      </c>
      <c r="D1521" s="198">
        <v>500</v>
      </c>
      <c r="E1521" s="133"/>
      <c r="F1521" s="133">
        <f t="shared" si="526"/>
        <v>500</v>
      </c>
    </row>
    <row r="1522" spans="1:6" ht="14.15" customHeight="1" x14ac:dyDescent="0.25">
      <c r="A1522" s="34"/>
      <c r="B1522" s="30">
        <v>5513</v>
      </c>
      <c r="C1522" s="31" t="s">
        <v>384</v>
      </c>
      <c r="D1522" s="196"/>
      <c r="E1522" s="14"/>
      <c r="F1522" s="14">
        <f t="shared" si="526"/>
        <v>0</v>
      </c>
    </row>
    <row r="1523" spans="1:6" ht="14.15" customHeight="1" x14ac:dyDescent="0.25">
      <c r="A1523" s="34"/>
      <c r="B1523" s="30">
        <v>5514</v>
      </c>
      <c r="C1523" s="31" t="s">
        <v>99</v>
      </c>
      <c r="D1523" s="196">
        <v>1700</v>
      </c>
      <c r="E1523" s="14"/>
      <c r="F1523" s="14">
        <f t="shared" si="526"/>
        <v>1700</v>
      </c>
    </row>
    <row r="1524" spans="1:6" ht="14.15" customHeight="1" x14ac:dyDescent="0.25">
      <c r="A1524" s="34"/>
      <c r="B1524" s="30">
        <v>5515</v>
      </c>
      <c r="C1524" s="31" t="s">
        <v>120</v>
      </c>
      <c r="D1524" s="196">
        <v>1000</v>
      </c>
      <c r="E1524" s="14"/>
      <c r="F1524" s="14">
        <f t="shared" si="526"/>
        <v>1000</v>
      </c>
    </row>
    <row r="1525" spans="1:6" ht="14.15" customHeight="1" x14ac:dyDescent="0.25">
      <c r="A1525" s="34"/>
      <c r="B1525" s="16">
        <v>5522</v>
      </c>
      <c r="C1525" s="31" t="s">
        <v>124</v>
      </c>
      <c r="D1525" s="196">
        <v>100</v>
      </c>
      <c r="E1525" s="14"/>
      <c r="F1525" s="14">
        <f t="shared" si="526"/>
        <v>100</v>
      </c>
    </row>
    <row r="1526" spans="1:6" ht="14.15" customHeight="1" x14ac:dyDescent="0.25">
      <c r="A1526" s="34"/>
      <c r="B1526" s="30">
        <v>5524</v>
      </c>
      <c r="C1526" s="31" t="s">
        <v>223</v>
      </c>
      <c r="D1526" s="196">
        <v>100</v>
      </c>
      <c r="E1526" s="14"/>
      <c r="F1526" s="14">
        <f t="shared" si="526"/>
        <v>100</v>
      </c>
    </row>
    <row r="1527" spans="1:6" ht="14.15" customHeight="1" x14ac:dyDescent="0.25">
      <c r="A1527" s="34"/>
      <c r="B1527" s="30">
        <v>5525</v>
      </c>
      <c r="C1527" s="31" t="s">
        <v>126</v>
      </c>
      <c r="D1527" s="196">
        <v>400</v>
      </c>
      <c r="E1527" s="14"/>
      <c r="F1527" s="14">
        <f t="shared" si="526"/>
        <v>400</v>
      </c>
    </row>
    <row r="1528" spans="1:6" ht="14.15" customHeight="1" x14ac:dyDescent="0.25">
      <c r="A1528" s="34"/>
      <c r="B1528" s="30">
        <v>5540</v>
      </c>
      <c r="C1528" s="31" t="s">
        <v>178</v>
      </c>
      <c r="D1528" s="196">
        <v>200</v>
      </c>
      <c r="E1528" s="14"/>
      <c r="F1528" s="14">
        <f t="shared" si="526"/>
        <v>200</v>
      </c>
    </row>
    <row r="1529" spans="1:6" ht="14.15" customHeight="1" x14ac:dyDescent="0.25">
      <c r="A1529" s="49" t="s">
        <v>797</v>
      </c>
      <c r="B1529" s="43"/>
      <c r="C1529" s="44" t="s">
        <v>798</v>
      </c>
      <c r="D1529" s="46">
        <f t="shared" ref="D1529:F1529" si="527">+D1530+D1531</f>
        <v>41100</v>
      </c>
      <c r="E1529" s="46">
        <f t="shared" si="527"/>
        <v>0</v>
      </c>
      <c r="F1529" s="46">
        <f t="shared" si="527"/>
        <v>41100</v>
      </c>
    </row>
    <row r="1530" spans="1:6" ht="14.15" customHeight="1" x14ac:dyDescent="0.25">
      <c r="A1530" s="34"/>
      <c r="B1530" s="35">
        <v>50</v>
      </c>
      <c r="C1530" s="36" t="s">
        <v>89</v>
      </c>
      <c r="D1530" s="196">
        <v>31100</v>
      </c>
      <c r="E1530" s="129"/>
      <c r="F1530" s="129">
        <f>+D1530+E1530</f>
        <v>31100</v>
      </c>
    </row>
    <row r="1531" spans="1:6" ht="14.15" customHeight="1" x14ac:dyDescent="0.25">
      <c r="A1531" s="34"/>
      <c r="B1531" s="35">
        <v>55</v>
      </c>
      <c r="C1531" s="36" t="s">
        <v>91</v>
      </c>
      <c r="D1531" s="123">
        <f>D1532+D1533+D1534+D1535+D1536</f>
        <v>10000</v>
      </c>
      <c r="E1531" s="123">
        <f t="shared" ref="E1531" si="528">E1532+E1533+E1534+E1535+E1536</f>
        <v>0</v>
      </c>
      <c r="F1531" s="123">
        <f>F1532+F1533+F1534+F1535+F1536</f>
        <v>10000</v>
      </c>
    </row>
    <row r="1532" spans="1:6" ht="14.15" customHeight="1" x14ac:dyDescent="0.25">
      <c r="A1532" s="34"/>
      <c r="B1532" s="30">
        <v>5500</v>
      </c>
      <c r="C1532" s="37" t="s">
        <v>102</v>
      </c>
      <c r="D1532" s="194">
        <v>6000</v>
      </c>
      <c r="E1532" s="14"/>
      <c r="F1532" s="14">
        <f t="shared" ref="F1532:F1534" si="529">+D1532+E1532</f>
        <v>6000</v>
      </c>
    </row>
    <row r="1533" spans="1:6" ht="14.15" customHeight="1" x14ac:dyDescent="0.25">
      <c r="A1533" s="34"/>
      <c r="B1533" s="30">
        <v>5525</v>
      </c>
      <c r="C1533" s="31" t="s">
        <v>126</v>
      </c>
      <c r="D1533" s="194">
        <v>4000</v>
      </c>
      <c r="E1533" s="14"/>
      <c r="F1533" s="14">
        <f t="shared" si="529"/>
        <v>4000</v>
      </c>
    </row>
    <row r="1534" spans="1:6" ht="14.15" customHeight="1" x14ac:dyDescent="0.25">
      <c r="A1534" s="34"/>
      <c r="B1534" s="30">
        <v>5540</v>
      </c>
      <c r="C1534" s="31" t="s">
        <v>178</v>
      </c>
      <c r="D1534" s="194"/>
      <c r="E1534" s="14"/>
      <c r="F1534" s="14">
        <f t="shared" si="529"/>
        <v>0</v>
      </c>
    </row>
    <row r="1535" spans="1:6" ht="13.5" hidden="1" customHeight="1" x14ac:dyDescent="0.25">
      <c r="A1535" s="34"/>
      <c r="B1535" s="35"/>
      <c r="C1535" s="36"/>
      <c r="D1535" s="192"/>
      <c r="E1535" s="86"/>
      <c r="F1535" s="86"/>
    </row>
    <row r="1536" spans="1:6" ht="13.5" hidden="1" customHeight="1" x14ac:dyDescent="0.25">
      <c r="A1536" s="34"/>
      <c r="B1536" s="30"/>
      <c r="C1536" s="31"/>
      <c r="D1536" s="194"/>
      <c r="E1536" s="14"/>
      <c r="F1536" s="14"/>
    </row>
    <row r="1537" spans="1:6" ht="14.15" customHeight="1" x14ac:dyDescent="0.25">
      <c r="A1537" s="25" t="s">
        <v>421</v>
      </c>
      <c r="B1537" s="26">
        <v>10</v>
      </c>
      <c r="C1537" s="27" t="s">
        <v>422</v>
      </c>
      <c r="D1537" s="39">
        <f t="shared" ref="D1537" si="530">+D1543+D1584+D1596+D1586+D1621+D1637+D1647+D1653+D1692+D1690+D1703+D1694+D1688+D1564+D1717+D1719+D1633</f>
        <v>2330800</v>
      </c>
      <c r="E1537" s="39">
        <f t="shared" ref="E1537:F1537" si="531">+E1543+E1584+E1596+E1586+E1621+E1637+E1647+E1653+E1692+E1690+E1703+E1694+E1688+E1564+E1717+E1719+E1633</f>
        <v>10000</v>
      </c>
      <c r="F1537" s="39">
        <f t="shared" si="531"/>
        <v>2340800</v>
      </c>
    </row>
    <row r="1538" spans="1:6" ht="12.5" x14ac:dyDescent="0.25">
      <c r="A1538" s="47"/>
      <c r="B1538" s="47"/>
      <c r="C1538" s="47" t="s">
        <v>691</v>
      </c>
      <c r="D1538" s="47">
        <f>D1540+D1541+D1539+D1542</f>
        <v>2330800</v>
      </c>
      <c r="E1538" s="47">
        <f t="shared" ref="E1538:F1538" si="532">E1540+E1541+E1539+E1542</f>
        <v>10000</v>
      </c>
      <c r="F1538" s="47">
        <f t="shared" si="532"/>
        <v>2340800</v>
      </c>
    </row>
    <row r="1539" spans="1:6" ht="14.15" customHeight="1" x14ac:dyDescent="0.25">
      <c r="A1539" s="127"/>
      <c r="B1539" s="127">
        <v>45</v>
      </c>
      <c r="C1539" s="127" t="s">
        <v>692</v>
      </c>
      <c r="D1539" s="127">
        <f>D1545+D1554+D1565+D1573+D1581+D1582+D1583+D1638+D1648+D1654+D1666+D1670+D1664+D1665+D1687+D1674+D1693+D1718+D1720+D1695+D1689+D1597+D1622+D1634</f>
        <v>1446800</v>
      </c>
      <c r="E1539" s="127">
        <f t="shared" ref="E1539:F1539" si="533">E1545+E1554+E1565+E1573+E1581+E1582+E1583+E1638+E1648+E1654+E1666+E1670+E1664+E1665+E1687+E1674+E1693+E1718+E1720+E1695+E1689+E1597+E1622+E1634</f>
        <v>0</v>
      </c>
      <c r="F1539" s="127">
        <f t="shared" si="533"/>
        <v>1446800</v>
      </c>
    </row>
    <row r="1540" spans="1:6" ht="14.15" customHeight="1" x14ac:dyDescent="0.25">
      <c r="A1540" s="129"/>
      <c r="B1540" s="129">
        <v>50</v>
      </c>
      <c r="C1540" s="129" t="s">
        <v>693</v>
      </c>
      <c r="D1540" s="196">
        <f>D1555+D1574+D1598+D1587+D1676+D1704+D1643+D1721</f>
        <v>497500</v>
      </c>
      <c r="E1540" s="196">
        <f t="shared" ref="E1540:F1540" si="534">E1555+E1574+E1598+E1587+E1676+E1704+E1643+E1721</f>
        <v>0</v>
      </c>
      <c r="F1540" s="196">
        <f t="shared" si="534"/>
        <v>497500</v>
      </c>
    </row>
    <row r="1541" spans="1:6" ht="14.15" customHeight="1" x14ac:dyDescent="0.25">
      <c r="A1541" s="123"/>
      <c r="B1541" s="123">
        <v>55</v>
      </c>
      <c r="C1541" s="123" t="s">
        <v>694</v>
      </c>
      <c r="D1541" s="123">
        <f>D1556+D1575+D1585+D1599+D1588+D1625+D1650+D1691+D1696+D1705+D1644+D1677+D1722</f>
        <v>386500</v>
      </c>
      <c r="E1541" s="123">
        <f t="shared" ref="E1541:F1541" si="535">E1556+E1575+E1585+E1599+E1588+E1625+E1650+E1691+E1696+E1705+E1644+E1677+E1722</f>
        <v>10000</v>
      </c>
      <c r="F1541" s="123">
        <f t="shared" si="535"/>
        <v>396500</v>
      </c>
    </row>
    <row r="1542" spans="1:6" ht="14.15" customHeight="1" x14ac:dyDescent="0.25">
      <c r="A1542" s="126"/>
      <c r="B1542" s="126">
        <v>60</v>
      </c>
      <c r="C1542" s="126" t="s">
        <v>695</v>
      </c>
      <c r="D1542" s="126"/>
      <c r="E1542" s="126"/>
      <c r="F1542" s="126"/>
    </row>
    <row r="1543" spans="1:6" ht="14.15" customHeight="1" x14ac:dyDescent="0.25">
      <c r="A1543" s="42" t="s">
        <v>700</v>
      </c>
      <c r="B1543" s="167"/>
      <c r="C1543" s="72" t="s">
        <v>701</v>
      </c>
      <c r="D1543" s="46">
        <f>D1545+D1554+D1555+D1556</f>
        <v>201800</v>
      </c>
      <c r="E1543" s="46">
        <f t="shared" ref="E1543:F1543" si="536">E1545+E1554+E1555+E1556</f>
        <v>0</v>
      </c>
      <c r="F1543" s="46">
        <f t="shared" si="536"/>
        <v>201800</v>
      </c>
    </row>
    <row r="1544" spans="1:6" s="4" customFormat="1" ht="12.5" hidden="1" x14ac:dyDescent="0.25">
      <c r="A1544" s="65"/>
      <c r="B1544" s="67"/>
      <c r="C1544" s="114"/>
      <c r="D1544" s="195"/>
      <c r="E1544" s="86"/>
      <c r="F1544" s="86"/>
    </row>
    <row r="1545" spans="1:6" s="4" customFormat="1" ht="14.15" customHeight="1" x14ac:dyDescent="0.25">
      <c r="A1545" s="29"/>
      <c r="B1545" s="30" t="s">
        <v>423</v>
      </c>
      <c r="C1545" s="31" t="s">
        <v>424</v>
      </c>
      <c r="D1545" s="126">
        <f>SUM(D1546:D1553)</f>
        <v>114800</v>
      </c>
      <c r="E1545" s="126">
        <f t="shared" ref="E1545" si="537">SUM(E1546:E1553)</f>
        <v>0</v>
      </c>
      <c r="F1545" s="126">
        <f>SUM(F1546:F1553)</f>
        <v>114800</v>
      </c>
    </row>
    <row r="1546" spans="1:6" s="4" customFormat="1" ht="14.15" customHeight="1" x14ac:dyDescent="0.25">
      <c r="A1546" s="65"/>
      <c r="B1546" s="67"/>
      <c r="C1546" s="161" t="s">
        <v>703</v>
      </c>
      <c r="D1546" s="197">
        <v>80000</v>
      </c>
      <c r="E1546" s="158"/>
      <c r="F1546" s="158">
        <f>D1546+E1546</f>
        <v>80000</v>
      </c>
    </row>
    <row r="1547" spans="1:6" s="4" customFormat="1" ht="14.15" customHeight="1" x14ac:dyDescent="0.25">
      <c r="A1547" s="65"/>
      <c r="B1547" s="67"/>
      <c r="C1547" s="161" t="s">
        <v>704</v>
      </c>
      <c r="D1547" s="197">
        <v>6000</v>
      </c>
      <c r="E1547" s="158"/>
      <c r="F1547" s="158">
        <f t="shared" ref="F1547:F1553" si="538">D1547+E1547</f>
        <v>6000</v>
      </c>
    </row>
    <row r="1548" spans="1:6" s="4" customFormat="1" ht="14.15" customHeight="1" x14ac:dyDescent="0.25">
      <c r="A1548" s="65"/>
      <c r="B1548" s="67"/>
      <c r="C1548" s="161" t="s">
        <v>705</v>
      </c>
      <c r="D1548" s="197">
        <v>6800</v>
      </c>
      <c r="E1548" s="158"/>
      <c r="F1548" s="158">
        <f t="shared" si="538"/>
        <v>6800</v>
      </c>
    </row>
    <row r="1549" spans="1:6" s="4" customFormat="1" ht="14.15" customHeight="1" x14ac:dyDescent="0.25">
      <c r="A1549" s="65"/>
      <c r="B1549" s="67"/>
      <c r="C1549" s="161" t="s">
        <v>706</v>
      </c>
      <c r="D1549" s="197">
        <v>5000</v>
      </c>
      <c r="E1549" s="158"/>
      <c r="F1549" s="158">
        <f t="shared" si="538"/>
        <v>5000</v>
      </c>
    </row>
    <row r="1550" spans="1:6" s="4" customFormat="1" ht="14.15" customHeight="1" x14ac:dyDescent="0.25">
      <c r="A1550" s="65"/>
      <c r="B1550" s="67"/>
      <c r="C1550" s="161" t="s">
        <v>707</v>
      </c>
      <c r="D1550" s="197">
        <v>5000</v>
      </c>
      <c r="E1550" s="158"/>
      <c r="F1550" s="158">
        <f t="shared" si="538"/>
        <v>5000</v>
      </c>
    </row>
    <row r="1551" spans="1:6" s="4" customFormat="1" ht="14.15" customHeight="1" x14ac:dyDescent="0.25">
      <c r="A1551" s="65"/>
      <c r="B1551" s="67"/>
      <c r="C1551" s="161" t="s">
        <v>708</v>
      </c>
      <c r="D1551" s="197">
        <v>1000</v>
      </c>
      <c r="E1551" s="158"/>
      <c r="F1551" s="158">
        <f t="shared" si="538"/>
        <v>1000</v>
      </c>
    </row>
    <row r="1552" spans="1:6" s="4" customFormat="1" ht="14.15" customHeight="1" x14ac:dyDescent="0.25">
      <c r="A1552" s="65"/>
      <c r="B1552" s="67"/>
      <c r="C1552" s="161" t="s">
        <v>709</v>
      </c>
      <c r="D1552" s="197">
        <v>1000</v>
      </c>
      <c r="E1552" s="158"/>
      <c r="F1552" s="158">
        <f t="shared" si="538"/>
        <v>1000</v>
      </c>
    </row>
    <row r="1553" spans="1:6" s="4" customFormat="1" ht="14.15" customHeight="1" x14ac:dyDescent="0.25">
      <c r="A1553" s="65"/>
      <c r="B1553" s="67"/>
      <c r="C1553" s="161" t="s">
        <v>710</v>
      </c>
      <c r="D1553" s="197">
        <v>10000</v>
      </c>
      <c r="E1553" s="158"/>
      <c r="F1553" s="158">
        <f t="shared" si="538"/>
        <v>10000</v>
      </c>
    </row>
    <row r="1554" spans="1:6" s="4" customFormat="1" ht="14.15" customHeight="1" x14ac:dyDescent="0.25">
      <c r="A1554" s="29"/>
      <c r="B1554" s="30" t="s">
        <v>425</v>
      </c>
      <c r="C1554" s="31" t="s">
        <v>426</v>
      </c>
      <c r="D1554" s="126">
        <v>16000</v>
      </c>
      <c r="E1554" s="126"/>
      <c r="F1554" s="126">
        <f>+D1554+E1554</f>
        <v>16000</v>
      </c>
    </row>
    <row r="1555" spans="1:6" s="4" customFormat="1" ht="14.15" customHeight="1" x14ac:dyDescent="0.25">
      <c r="A1555" s="65"/>
      <c r="B1555" s="35">
        <v>50</v>
      </c>
      <c r="C1555" s="36" t="s">
        <v>89</v>
      </c>
      <c r="D1555" s="196">
        <v>8000</v>
      </c>
      <c r="E1555" s="129"/>
      <c r="F1555" s="129">
        <f>+D1555+E1555</f>
        <v>8000</v>
      </c>
    </row>
    <row r="1556" spans="1:6" s="4" customFormat="1" ht="14.15" customHeight="1" x14ac:dyDescent="0.25">
      <c r="A1556" s="65"/>
      <c r="B1556" s="35">
        <v>55</v>
      </c>
      <c r="C1556" s="36" t="s">
        <v>91</v>
      </c>
      <c r="D1556" s="123">
        <f>SUM(D1557+D1558+D1559)</f>
        <v>63000</v>
      </c>
      <c r="E1556" s="123">
        <f t="shared" ref="E1556:F1556" si="539">SUM(E1557+E1558+E1559)</f>
        <v>0</v>
      </c>
      <c r="F1556" s="123">
        <f t="shared" si="539"/>
        <v>63000</v>
      </c>
    </row>
    <row r="1557" spans="1:6" s="4" customFormat="1" ht="14.15" customHeight="1" x14ac:dyDescent="0.25">
      <c r="A1557" s="65"/>
      <c r="B1557" s="30">
        <v>5513</v>
      </c>
      <c r="C1557" s="31" t="s">
        <v>716</v>
      </c>
      <c r="D1557" s="196">
        <v>700</v>
      </c>
      <c r="E1557" s="14"/>
      <c r="F1557" s="14">
        <f>+D1557+E1557</f>
        <v>700</v>
      </c>
    </row>
    <row r="1558" spans="1:6" s="4" customFormat="1" ht="14.15" customHeight="1" x14ac:dyDescent="0.25">
      <c r="A1558" s="65"/>
      <c r="B1558" s="30">
        <v>5522</v>
      </c>
      <c r="C1558" s="31" t="s">
        <v>124</v>
      </c>
      <c r="D1558" s="196">
        <v>0</v>
      </c>
      <c r="E1558" s="14"/>
      <c r="F1558" s="14">
        <f>+D1558+E1558</f>
        <v>0</v>
      </c>
    </row>
    <row r="1559" spans="1:6" s="4" customFormat="1" ht="14.15" customHeight="1" x14ac:dyDescent="0.25">
      <c r="A1559" s="65"/>
      <c r="B1559" s="30">
        <v>5526</v>
      </c>
      <c r="C1559" s="73" t="s">
        <v>715</v>
      </c>
      <c r="D1559" s="196">
        <f>SUM(D1560:D1563)</f>
        <v>62300</v>
      </c>
      <c r="E1559" s="14">
        <f t="shared" ref="E1559" si="540">SUM(E1560:E1563)</f>
        <v>0</v>
      </c>
      <c r="F1559" s="14">
        <f>SUM(F1560:F1563)</f>
        <v>62300</v>
      </c>
    </row>
    <row r="1560" spans="1:6" s="4" customFormat="1" ht="14.15" customHeight="1" x14ac:dyDescent="0.25">
      <c r="A1560" s="65"/>
      <c r="B1560" s="67"/>
      <c r="C1560" s="179" t="s">
        <v>713</v>
      </c>
      <c r="D1560" s="197">
        <v>4800</v>
      </c>
      <c r="E1560" s="158"/>
      <c r="F1560" s="158">
        <f t="shared" ref="F1560:F1563" si="541">D1560+E1560</f>
        <v>4800</v>
      </c>
    </row>
    <row r="1561" spans="1:6" s="4" customFormat="1" ht="14.15" customHeight="1" x14ac:dyDescent="0.25">
      <c r="A1561" s="65"/>
      <c r="B1561" s="67"/>
      <c r="C1561" s="179" t="s">
        <v>714</v>
      </c>
      <c r="D1561" s="197">
        <v>51000</v>
      </c>
      <c r="E1561" s="158"/>
      <c r="F1561" s="158">
        <f t="shared" si="541"/>
        <v>51000</v>
      </c>
    </row>
    <row r="1562" spans="1:6" ht="14.15" customHeight="1" x14ac:dyDescent="0.25">
      <c r="A1562" s="65"/>
      <c r="B1562" s="67"/>
      <c r="C1562" s="179" t="s">
        <v>711</v>
      </c>
      <c r="D1562" s="197">
        <v>4500</v>
      </c>
      <c r="E1562" s="158"/>
      <c r="F1562" s="158">
        <f t="shared" si="541"/>
        <v>4500</v>
      </c>
    </row>
    <row r="1563" spans="1:6" ht="14.15" customHeight="1" x14ac:dyDescent="0.25">
      <c r="A1563" s="65"/>
      <c r="B1563" s="67"/>
      <c r="C1563" s="179" t="s">
        <v>712</v>
      </c>
      <c r="D1563" s="197">
        <v>2000</v>
      </c>
      <c r="E1563" s="158"/>
      <c r="F1563" s="158">
        <f t="shared" si="541"/>
        <v>2000</v>
      </c>
    </row>
    <row r="1564" spans="1:6" s="4" customFormat="1" ht="14.15" customHeight="1" x14ac:dyDescent="0.25">
      <c r="A1564" s="42" t="s">
        <v>427</v>
      </c>
      <c r="B1564" s="221" t="s">
        <v>807</v>
      </c>
      <c r="C1564" s="72" t="s">
        <v>702</v>
      </c>
      <c r="D1564" s="47">
        <f>D1565+D1573+D1574+D1575</f>
        <v>175000</v>
      </c>
      <c r="E1564" s="47">
        <f t="shared" ref="E1564:F1564" si="542">E1565+E1573+E1574+E1575</f>
        <v>10000</v>
      </c>
      <c r="F1564" s="47">
        <f t="shared" si="542"/>
        <v>185000</v>
      </c>
    </row>
    <row r="1565" spans="1:6" ht="14.15" customHeight="1" x14ac:dyDescent="0.25">
      <c r="A1565" s="29"/>
      <c r="B1565" s="30" t="s">
        <v>423</v>
      </c>
      <c r="C1565" s="74" t="s">
        <v>424</v>
      </c>
      <c r="D1565" s="126">
        <f>SUM(D1566:D1572)</f>
        <v>25000</v>
      </c>
      <c r="E1565" s="126">
        <f t="shared" ref="E1565:F1565" si="543">SUM(E1566:E1572)</f>
        <v>0</v>
      </c>
      <c r="F1565" s="126">
        <f t="shared" si="543"/>
        <v>25000</v>
      </c>
    </row>
    <row r="1566" spans="1:6" ht="14.15" customHeight="1" x14ac:dyDescent="0.25">
      <c r="A1566" s="29"/>
      <c r="B1566" s="75"/>
      <c r="C1566" s="161" t="s">
        <v>703</v>
      </c>
      <c r="D1566" s="197">
        <v>10000</v>
      </c>
      <c r="E1566" s="158"/>
      <c r="F1566" s="158">
        <f t="shared" ref="F1566:F1572" si="544">D1566+E1566</f>
        <v>10000</v>
      </c>
    </row>
    <row r="1567" spans="1:6" ht="14.15" customHeight="1" x14ac:dyDescent="0.25">
      <c r="A1567" s="29"/>
      <c r="B1567" s="181"/>
      <c r="C1567" s="161" t="s">
        <v>717</v>
      </c>
      <c r="D1567" s="197">
        <v>3000</v>
      </c>
      <c r="E1567" s="158"/>
      <c r="F1567" s="158">
        <f t="shared" si="544"/>
        <v>3000</v>
      </c>
    </row>
    <row r="1568" spans="1:6" ht="14.15" customHeight="1" x14ac:dyDescent="0.25">
      <c r="A1568" s="29"/>
      <c r="B1568" s="181"/>
      <c r="C1568" s="161" t="s">
        <v>718</v>
      </c>
      <c r="D1568" s="197">
        <v>1000</v>
      </c>
      <c r="E1568" s="158"/>
      <c r="F1568" s="158">
        <f t="shared" si="544"/>
        <v>1000</v>
      </c>
    </row>
    <row r="1569" spans="1:7" ht="14.15" customHeight="1" x14ac:dyDescent="0.25">
      <c r="A1569" s="29"/>
      <c r="B1569" s="181"/>
      <c r="C1569" s="161" t="s">
        <v>719</v>
      </c>
      <c r="D1569" s="197">
        <v>1000</v>
      </c>
      <c r="E1569" s="158"/>
      <c r="F1569" s="158">
        <f t="shared" si="544"/>
        <v>1000</v>
      </c>
    </row>
    <row r="1570" spans="1:7" ht="14.15" customHeight="1" x14ac:dyDescent="0.25">
      <c r="A1570" s="29"/>
      <c r="B1570" s="181"/>
      <c r="C1570" s="161" t="s">
        <v>720</v>
      </c>
      <c r="D1570" s="197">
        <v>2000</v>
      </c>
      <c r="E1570" s="158"/>
      <c r="F1570" s="158">
        <f t="shared" si="544"/>
        <v>2000</v>
      </c>
    </row>
    <row r="1571" spans="1:7" ht="14.15" customHeight="1" x14ac:dyDescent="0.25">
      <c r="A1571" s="29"/>
      <c r="B1571" s="181"/>
      <c r="C1571" s="161" t="s">
        <v>721</v>
      </c>
      <c r="D1571" s="197">
        <v>6000</v>
      </c>
      <c r="E1571" s="158"/>
      <c r="F1571" s="158">
        <f t="shared" si="544"/>
        <v>6000</v>
      </c>
    </row>
    <row r="1572" spans="1:7" ht="14.15" customHeight="1" x14ac:dyDescent="0.25">
      <c r="A1572" s="29"/>
      <c r="B1572" s="181"/>
      <c r="C1572" s="161" t="s">
        <v>722</v>
      </c>
      <c r="D1572" s="197">
        <v>2000</v>
      </c>
      <c r="E1572" s="158"/>
      <c r="F1572" s="158">
        <f t="shared" si="544"/>
        <v>2000</v>
      </c>
    </row>
    <row r="1573" spans="1:7" ht="14.15" customHeight="1" x14ac:dyDescent="0.25">
      <c r="A1573" s="29"/>
      <c r="B1573" s="75">
        <v>4137</v>
      </c>
      <c r="C1573" s="180" t="s">
        <v>428</v>
      </c>
      <c r="D1573" s="126">
        <v>7000</v>
      </c>
      <c r="E1573" s="126"/>
      <c r="F1573" s="126">
        <f>+D1573+E1573</f>
        <v>7000</v>
      </c>
    </row>
    <row r="1574" spans="1:7" ht="14.15" customHeight="1" x14ac:dyDescent="0.25">
      <c r="A1574" s="65"/>
      <c r="B1574" s="35">
        <v>50</v>
      </c>
      <c r="C1574" s="36" t="s">
        <v>89</v>
      </c>
      <c r="D1574" s="129">
        <v>50000</v>
      </c>
      <c r="E1574" s="129"/>
      <c r="F1574" s="129">
        <f>+D1574+E1574</f>
        <v>50000</v>
      </c>
    </row>
    <row r="1575" spans="1:7" ht="14.15" customHeight="1" x14ac:dyDescent="0.25">
      <c r="A1575" s="29"/>
      <c r="B1575" s="35">
        <v>55</v>
      </c>
      <c r="C1575" s="36" t="s">
        <v>91</v>
      </c>
      <c r="D1575" s="123">
        <f>D1576+D1577</f>
        <v>93000</v>
      </c>
      <c r="E1575" s="123">
        <f t="shared" ref="E1575" si="545">E1576+E1577</f>
        <v>10000</v>
      </c>
      <c r="F1575" s="123">
        <f>F1576+F1577</f>
        <v>103000</v>
      </c>
    </row>
    <row r="1576" spans="1:7" ht="14.15" customHeight="1" x14ac:dyDescent="0.25">
      <c r="A1576" s="29"/>
      <c r="B1576" s="75">
        <v>5513</v>
      </c>
      <c r="C1576" s="31" t="s">
        <v>384</v>
      </c>
      <c r="D1576" s="196">
        <v>0</v>
      </c>
      <c r="E1576" s="14"/>
      <c r="F1576" s="14">
        <f>+D1576+E1576</f>
        <v>0</v>
      </c>
    </row>
    <row r="1577" spans="1:7" ht="14.15" customHeight="1" x14ac:dyDescent="0.25">
      <c r="A1577" s="29"/>
      <c r="B1577" s="75">
        <v>5526</v>
      </c>
      <c r="C1577" s="73" t="s">
        <v>429</v>
      </c>
      <c r="D1577" s="14">
        <f>D1579+D1580+D1578</f>
        <v>93000</v>
      </c>
      <c r="E1577" s="14">
        <f t="shared" ref="E1577:F1577" si="546">E1579+E1580+E1578</f>
        <v>10000</v>
      </c>
      <c r="F1577" s="14">
        <f t="shared" si="546"/>
        <v>103000</v>
      </c>
    </row>
    <row r="1578" spans="1:7" ht="14.15" customHeight="1" x14ac:dyDescent="0.25">
      <c r="A1578" s="29"/>
      <c r="B1578" s="75"/>
      <c r="C1578" s="179" t="s">
        <v>949</v>
      </c>
      <c r="D1578" s="197">
        <v>15000</v>
      </c>
      <c r="E1578" s="14"/>
      <c r="F1578" s="158">
        <f t="shared" ref="F1578:F1580" si="547">D1578+E1578</f>
        <v>15000</v>
      </c>
    </row>
    <row r="1579" spans="1:7" ht="12.5" x14ac:dyDescent="0.25">
      <c r="A1579" s="29"/>
      <c r="B1579" s="75"/>
      <c r="C1579" s="179" t="s">
        <v>714</v>
      </c>
      <c r="D1579" s="197">
        <v>70000</v>
      </c>
      <c r="E1579" s="158"/>
      <c r="F1579" s="158">
        <f t="shared" si="547"/>
        <v>70000</v>
      </c>
    </row>
    <row r="1580" spans="1:7" ht="13" customHeight="1" x14ac:dyDescent="0.25">
      <c r="A1580" s="29"/>
      <c r="B1580" s="75"/>
      <c r="C1580" s="179" t="s">
        <v>846</v>
      </c>
      <c r="D1580" s="197">
        <v>8000</v>
      </c>
      <c r="E1580" s="158">
        <v>10000</v>
      </c>
      <c r="F1580" s="158">
        <f t="shared" si="547"/>
        <v>18000</v>
      </c>
      <c r="G1580" s="1" t="s">
        <v>1064</v>
      </c>
    </row>
    <row r="1581" spans="1:7" ht="12.5" hidden="1" x14ac:dyDescent="0.25">
      <c r="A1581" s="29" t="s">
        <v>430</v>
      </c>
      <c r="B1581" s="75">
        <v>4130</v>
      </c>
      <c r="C1581" s="73" t="s">
        <v>431</v>
      </c>
      <c r="D1581" s="244"/>
      <c r="E1581" s="17"/>
      <c r="F1581" s="211"/>
    </row>
    <row r="1582" spans="1:7" ht="12.5" hidden="1" x14ac:dyDescent="0.25">
      <c r="A1582" s="29" t="s">
        <v>432</v>
      </c>
      <c r="B1582" s="30">
        <v>4133</v>
      </c>
      <c r="C1582" s="76" t="s">
        <v>433</v>
      </c>
      <c r="D1582" s="196"/>
      <c r="E1582" s="17"/>
      <c r="F1582" s="14"/>
    </row>
    <row r="1583" spans="1:7" ht="12.5" hidden="1" x14ac:dyDescent="0.25">
      <c r="A1583" s="29" t="s">
        <v>434</v>
      </c>
      <c r="B1583" s="30" t="s">
        <v>435</v>
      </c>
      <c r="C1583" s="31" t="s">
        <v>436</v>
      </c>
      <c r="D1583" s="196"/>
      <c r="E1583" s="17"/>
      <c r="F1583" s="14"/>
    </row>
    <row r="1584" spans="1:7" s="7" customFormat="1" ht="14.15" customHeight="1" x14ac:dyDescent="0.25">
      <c r="A1584" s="42" t="s">
        <v>437</v>
      </c>
      <c r="B1584" s="43"/>
      <c r="C1584" s="44" t="s">
        <v>438</v>
      </c>
      <c r="D1584" s="47">
        <f t="shared" ref="D1584:F1584" si="548">+D1585</f>
        <v>10000</v>
      </c>
      <c r="E1584" s="47">
        <f t="shared" si="548"/>
        <v>0</v>
      </c>
      <c r="F1584" s="47">
        <f t="shared" si="548"/>
        <v>10000</v>
      </c>
    </row>
    <row r="1585" spans="1:6" s="7" customFormat="1" ht="14.15" customHeight="1" x14ac:dyDescent="0.25">
      <c r="A1585" s="40"/>
      <c r="B1585" s="75">
        <v>5526</v>
      </c>
      <c r="C1585" s="73" t="s">
        <v>560</v>
      </c>
      <c r="D1585" s="123">
        <v>10000</v>
      </c>
      <c r="E1585" s="178"/>
      <c r="F1585" s="123">
        <f>+D1585+E1585</f>
        <v>10000</v>
      </c>
    </row>
    <row r="1586" spans="1:6" s="7" customFormat="1" ht="14.15" customHeight="1" x14ac:dyDescent="0.25">
      <c r="A1586" s="42" t="s">
        <v>444</v>
      </c>
      <c r="B1586" s="43"/>
      <c r="C1586" s="44" t="s">
        <v>445</v>
      </c>
      <c r="D1586" s="47">
        <f t="shared" ref="D1586:F1586" si="549">+D1587+D1588</f>
        <v>3000</v>
      </c>
      <c r="E1586" s="47">
        <f t="shared" si="549"/>
        <v>0</v>
      </c>
      <c r="F1586" s="47">
        <f t="shared" si="549"/>
        <v>3000</v>
      </c>
    </row>
    <row r="1587" spans="1:6" s="7" customFormat="1" ht="14.15" customHeight="1" x14ac:dyDescent="0.25">
      <c r="A1587" s="29"/>
      <c r="B1587" s="35">
        <v>50</v>
      </c>
      <c r="C1587" s="36" t="s">
        <v>89</v>
      </c>
      <c r="D1587" s="196">
        <v>3000</v>
      </c>
      <c r="E1587" s="129"/>
      <c r="F1587" s="129">
        <f>+D1587+E1587</f>
        <v>3000</v>
      </c>
    </row>
    <row r="1588" spans="1:6" s="7" customFormat="1" ht="12.5" x14ac:dyDescent="0.25">
      <c r="A1588" s="29"/>
      <c r="B1588" s="35">
        <v>55</v>
      </c>
      <c r="C1588" s="36" t="s">
        <v>400</v>
      </c>
      <c r="D1588" s="123">
        <f t="shared" ref="D1588" si="550">+D1589+D1590+D1591+D1592+D1593+D1595+D1594</f>
        <v>0</v>
      </c>
      <c r="E1588" s="123">
        <f t="shared" ref="E1588" si="551">+E1589+E1590+E1591+E1592+E1593+E1595</f>
        <v>0</v>
      </c>
      <c r="F1588" s="123">
        <f>+F1589+F1590+F1591+F1592+F1593+F1595</f>
        <v>0</v>
      </c>
    </row>
    <row r="1589" spans="1:6" s="7" customFormat="1" ht="12.5" hidden="1" x14ac:dyDescent="0.25">
      <c r="A1589" s="29"/>
      <c r="B1589" s="30">
        <v>5500</v>
      </c>
      <c r="C1589" s="37" t="s">
        <v>102</v>
      </c>
      <c r="D1589" s="196"/>
      <c r="E1589" s="14"/>
      <c r="F1589" s="14">
        <f>D1589+E1589</f>
        <v>0</v>
      </c>
    </row>
    <row r="1590" spans="1:6" s="7" customFormat="1" ht="12.5" hidden="1" x14ac:dyDescent="0.25">
      <c r="A1590" s="29"/>
      <c r="B1590" s="30">
        <v>5504</v>
      </c>
      <c r="C1590" s="31" t="s">
        <v>105</v>
      </c>
      <c r="D1590" s="196"/>
      <c r="E1590" s="14"/>
      <c r="F1590" s="14">
        <f t="shared" ref="F1590:F1595" si="552">D1590+E1590</f>
        <v>0</v>
      </c>
    </row>
    <row r="1591" spans="1:6" s="7" customFormat="1" ht="12.5" hidden="1" x14ac:dyDescent="0.25">
      <c r="A1591" s="29"/>
      <c r="B1591" s="30">
        <v>5511</v>
      </c>
      <c r="C1591" s="31" t="s">
        <v>97</v>
      </c>
      <c r="D1591" s="196"/>
      <c r="E1591" s="14"/>
      <c r="F1591" s="14">
        <f t="shared" si="552"/>
        <v>0</v>
      </c>
    </row>
    <row r="1592" spans="1:6" s="7" customFormat="1" ht="12.5" hidden="1" x14ac:dyDescent="0.25">
      <c r="A1592" s="29"/>
      <c r="B1592" s="30">
        <v>5513</v>
      </c>
      <c r="C1592" s="37" t="s">
        <v>384</v>
      </c>
      <c r="D1592" s="196"/>
      <c r="E1592" s="14"/>
      <c r="F1592" s="14">
        <f t="shared" si="552"/>
        <v>0</v>
      </c>
    </row>
    <row r="1593" spans="1:6" s="7" customFormat="1" ht="12.5" x14ac:dyDescent="0.25">
      <c r="A1593" s="29"/>
      <c r="B1593" s="30">
        <v>5514</v>
      </c>
      <c r="C1593" s="31" t="s">
        <v>99</v>
      </c>
      <c r="D1593" s="196"/>
      <c r="E1593" s="14"/>
      <c r="F1593" s="14">
        <f t="shared" si="552"/>
        <v>0</v>
      </c>
    </row>
    <row r="1594" spans="1:6" s="7" customFormat="1" ht="12.5" x14ac:dyDescent="0.25">
      <c r="A1594" s="29"/>
      <c r="B1594" s="30">
        <v>5515</v>
      </c>
      <c r="C1594" s="31" t="s">
        <v>120</v>
      </c>
      <c r="D1594" s="196"/>
      <c r="E1594" s="14"/>
      <c r="F1594" s="14">
        <f t="shared" si="552"/>
        <v>0</v>
      </c>
    </row>
    <row r="1595" spans="1:6" s="7" customFormat="1" ht="12.5" x14ac:dyDescent="0.25">
      <c r="A1595" s="29"/>
      <c r="B1595" s="30">
        <v>5526</v>
      </c>
      <c r="C1595" s="31" t="s">
        <v>446</v>
      </c>
      <c r="D1595" s="196"/>
      <c r="E1595" s="14"/>
      <c r="F1595" s="14">
        <f t="shared" si="552"/>
        <v>0</v>
      </c>
    </row>
    <row r="1596" spans="1:6" ht="12.5" x14ac:dyDescent="0.25">
      <c r="A1596" s="42" t="s">
        <v>439</v>
      </c>
      <c r="B1596" s="43"/>
      <c r="C1596" s="44" t="s">
        <v>440</v>
      </c>
      <c r="D1596" s="46">
        <f t="shared" ref="D1596:E1596" si="553">+D1598+D1599+D1597</f>
        <v>108800</v>
      </c>
      <c r="E1596" s="46">
        <f t="shared" si="553"/>
        <v>0</v>
      </c>
      <c r="F1596" s="46">
        <f>+F1598+F1599+F1597</f>
        <v>108800</v>
      </c>
    </row>
    <row r="1597" spans="1:6" ht="14.15" customHeight="1" x14ac:dyDescent="0.25">
      <c r="A1597" s="29"/>
      <c r="B1597" s="30">
        <v>41</v>
      </c>
      <c r="C1597" s="74" t="s">
        <v>723</v>
      </c>
      <c r="D1597" s="126">
        <v>1000</v>
      </c>
      <c r="E1597" s="126"/>
      <c r="F1597" s="126">
        <f>D1597+E1597</f>
        <v>1000</v>
      </c>
    </row>
    <row r="1598" spans="1:6" ht="14.15" customHeight="1" x14ac:dyDescent="0.25">
      <c r="A1598" s="29"/>
      <c r="B1598" s="35">
        <v>50</v>
      </c>
      <c r="C1598" s="36" t="s">
        <v>89</v>
      </c>
      <c r="D1598" s="196">
        <v>84000</v>
      </c>
      <c r="E1598" s="129"/>
      <c r="F1598" s="129">
        <f>+E1598+D1598</f>
        <v>84000</v>
      </c>
    </row>
    <row r="1599" spans="1:6" ht="14.15" customHeight="1" x14ac:dyDescent="0.25">
      <c r="A1599" s="29"/>
      <c r="B1599" s="35">
        <v>55</v>
      </c>
      <c r="C1599" s="36" t="s">
        <v>441</v>
      </c>
      <c r="D1599" s="123">
        <f t="shared" ref="D1599:F1599" si="554">+D1600+D1601+D1602+D1613++D1614+D1615+D1616+D1617+D1618+D1619+D1620</f>
        <v>23800</v>
      </c>
      <c r="E1599" s="124">
        <f t="shared" si="554"/>
        <v>0</v>
      </c>
      <c r="F1599" s="124">
        <f t="shared" si="554"/>
        <v>23800</v>
      </c>
    </row>
    <row r="1600" spans="1:6" ht="14.15" customHeight="1" x14ac:dyDescent="0.25">
      <c r="A1600" s="29"/>
      <c r="B1600" s="30">
        <v>5500</v>
      </c>
      <c r="C1600" s="37" t="s">
        <v>102</v>
      </c>
      <c r="D1600" s="196">
        <v>500</v>
      </c>
      <c r="E1600" s="14"/>
      <c r="F1600" s="14">
        <f>+D1600+E1600</f>
        <v>500</v>
      </c>
    </row>
    <row r="1601" spans="1:6" ht="14.15" customHeight="1" x14ac:dyDescent="0.25">
      <c r="A1601" s="29"/>
      <c r="B1601" s="30">
        <v>5504</v>
      </c>
      <c r="C1601" s="37" t="s">
        <v>105</v>
      </c>
      <c r="D1601" s="196">
        <v>800</v>
      </c>
      <c r="E1601" s="14"/>
      <c r="F1601" s="14">
        <f>+D1601+E1601</f>
        <v>800</v>
      </c>
    </row>
    <row r="1602" spans="1:6" ht="14.15" customHeight="1" x14ac:dyDescent="0.25">
      <c r="A1602" s="29"/>
      <c r="B1602" s="30">
        <v>5511</v>
      </c>
      <c r="C1602" s="31" t="s">
        <v>97</v>
      </c>
      <c r="D1602" s="196">
        <f t="shared" ref="D1602" si="555">SUM(D1603:D1612)</f>
        <v>17900</v>
      </c>
      <c r="E1602" s="14">
        <f t="shared" ref="E1602" si="556">SUM(E1603:E1612)</f>
        <v>0</v>
      </c>
      <c r="F1602" s="14">
        <f>SUM(F1603:F1612)</f>
        <v>17900</v>
      </c>
    </row>
    <row r="1603" spans="1:6" ht="14.15" customHeight="1" x14ac:dyDescent="0.25">
      <c r="A1603" s="29"/>
      <c r="B1603" s="30"/>
      <c r="C1603" s="132" t="s">
        <v>401</v>
      </c>
      <c r="D1603" s="197">
        <v>0</v>
      </c>
      <c r="E1603" s="158"/>
      <c r="F1603" s="158">
        <f t="shared" ref="F1603:F1620" si="557">+E1603+D1603</f>
        <v>0</v>
      </c>
    </row>
    <row r="1604" spans="1:6" s="8" customFormat="1" ht="14.15" customHeight="1" x14ac:dyDescent="0.25">
      <c r="A1604" s="154"/>
      <c r="B1604" s="155"/>
      <c r="C1604" s="132" t="s">
        <v>108</v>
      </c>
      <c r="D1604" s="199">
        <v>400</v>
      </c>
      <c r="E1604" s="133"/>
      <c r="F1604" s="158">
        <f t="shared" si="557"/>
        <v>400</v>
      </c>
    </row>
    <row r="1605" spans="1:6" s="8" customFormat="1" ht="14.15" customHeight="1" x14ac:dyDescent="0.25">
      <c r="A1605" s="154"/>
      <c r="B1605" s="155"/>
      <c r="C1605" s="132" t="s">
        <v>724</v>
      </c>
      <c r="D1605" s="199">
        <v>0</v>
      </c>
      <c r="E1605" s="133"/>
      <c r="F1605" s="158">
        <f t="shared" si="557"/>
        <v>0</v>
      </c>
    </row>
    <row r="1606" spans="1:6" s="8" customFormat="1" ht="14.15" customHeight="1" x14ac:dyDescent="0.25">
      <c r="A1606" s="154"/>
      <c r="B1606" s="155"/>
      <c r="C1606" s="132" t="s">
        <v>610</v>
      </c>
      <c r="D1606" s="199">
        <v>500</v>
      </c>
      <c r="E1606" s="133"/>
      <c r="F1606" s="158">
        <f t="shared" si="557"/>
        <v>500</v>
      </c>
    </row>
    <row r="1607" spans="1:6" s="8" customFormat="1" ht="14.15" customHeight="1" x14ac:dyDescent="0.25">
      <c r="A1607" s="154"/>
      <c r="B1607" s="155"/>
      <c r="C1607" s="132" t="s">
        <v>111</v>
      </c>
      <c r="D1607" s="199">
        <v>500</v>
      </c>
      <c r="E1607" s="133"/>
      <c r="F1607" s="158">
        <f t="shared" si="557"/>
        <v>500</v>
      </c>
    </row>
    <row r="1608" spans="1:6" s="8" customFormat="1" ht="14.15" customHeight="1" x14ac:dyDescent="0.25">
      <c r="A1608" s="154"/>
      <c r="B1608" s="155"/>
      <c r="C1608" s="132" t="s">
        <v>112</v>
      </c>
      <c r="D1608" s="199">
        <v>0</v>
      </c>
      <c r="E1608" s="133"/>
      <c r="F1608" s="158">
        <f t="shared" si="557"/>
        <v>0</v>
      </c>
    </row>
    <row r="1609" spans="1:6" s="8" customFormat="1" ht="14.15" customHeight="1" x14ac:dyDescent="0.25">
      <c r="A1609" s="154"/>
      <c r="B1609" s="155"/>
      <c r="C1609" s="132" t="s">
        <v>265</v>
      </c>
      <c r="D1609" s="199">
        <v>300</v>
      </c>
      <c r="E1609" s="203"/>
      <c r="F1609" s="158">
        <f t="shared" si="557"/>
        <v>300</v>
      </c>
    </row>
    <row r="1610" spans="1:6" s="8" customFormat="1" ht="14.15" customHeight="1" x14ac:dyDescent="0.25">
      <c r="A1610" s="154"/>
      <c r="B1610" s="155"/>
      <c r="C1610" s="132" t="s">
        <v>725</v>
      </c>
      <c r="D1610" s="199">
        <v>200</v>
      </c>
      <c r="E1610" s="133"/>
      <c r="F1610" s="158">
        <f t="shared" si="557"/>
        <v>200</v>
      </c>
    </row>
    <row r="1611" spans="1:6" s="8" customFormat="1" ht="14.15" customHeight="1" x14ac:dyDescent="0.25">
      <c r="A1611" s="154"/>
      <c r="B1611" s="155"/>
      <c r="C1611" s="132" t="s">
        <v>1050</v>
      </c>
      <c r="D1611" s="199">
        <v>16000</v>
      </c>
      <c r="E1611" s="133"/>
      <c r="F1611" s="158">
        <f t="shared" si="557"/>
        <v>16000</v>
      </c>
    </row>
    <row r="1612" spans="1:6" s="8" customFormat="1" ht="14.15" customHeight="1" x14ac:dyDescent="0.25">
      <c r="A1612" s="154"/>
      <c r="B1612" s="155"/>
      <c r="C1612" s="132" t="s">
        <v>442</v>
      </c>
      <c r="D1612" s="199">
        <v>0</v>
      </c>
      <c r="E1612" s="133"/>
      <c r="F1612" s="158">
        <f t="shared" si="557"/>
        <v>0</v>
      </c>
    </row>
    <row r="1613" spans="1:6" ht="14.15" customHeight="1" x14ac:dyDescent="0.25">
      <c r="A1613" s="29"/>
      <c r="B1613" s="30">
        <v>5513</v>
      </c>
      <c r="C1613" s="37" t="s">
        <v>384</v>
      </c>
      <c r="D1613" s="196">
        <v>2000</v>
      </c>
      <c r="E1613" s="14"/>
      <c r="F1613" s="14">
        <f t="shared" si="557"/>
        <v>2000</v>
      </c>
    </row>
    <row r="1614" spans="1:6" ht="14.15" customHeight="1" x14ac:dyDescent="0.25">
      <c r="A1614" s="29"/>
      <c r="B1614" s="30">
        <v>5514</v>
      </c>
      <c r="C1614" s="31" t="s">
        <v>99</v>
      </c>
      <c r="D1614" s="196">
        <v>800</v>
      </c>
      <c r="E1614" s="14"/>
      <c r="F1614" s="14">
        <f t="shared" si="557"/>
        <v>800</v>
      </c>
    </row>
    <row r="1615" spans="1:6" ht="14.15" customHeight="1" x14ac:dyDescent="0.25">
      <c r="A1615" s="29"/>
      <c r="B1615" s="30">
        <v>5515</v>
      </c>
      <c r="C1615" s="31" t="s">
        <v>120</v>
      </c>
      <c r="D1615" s="196">
        <v>500</v>
      </c>
      <c r="E1615" s="14"/>
      <c r="F1615" s="14">
        <f t="shared" si="557"/>
        <v>500</v>
      </c>
    </row>
    <row r="1616" spans="1:6" ht="14.15" customHeight="1" x14ac:dyDescent="0.25">
      <c r="A1616" s="29"/>
      <c r="B1616" s="30">
        <v>5522</v>
      </c>
      <c r="C1616" s="31" t="s">
        <v>124</v>
      </c>
      <c r="D1616" s="196">
        <v>300</v>
      </c>
      <c r="E1616" s="14"/>
      <c r="F1616" s="14">
        <f t="shared" si="557"/>
        <v>300</v>
      </c>
    </row>
    <row r="1617" spans="1:6" ht="14.15" customHeight="1" x14ac:dyDescent="0.25">
      <c r="A1617" s="29"/>
      <c r="B1617" s="30">
        <v>5524</v>
      </c>
      <c r="C1617" s="31" t="s">
        <v>353</v>
      </c>
      <c r="D1617" s="196">
        <v>0</v>
      </c>
      <c r="E1617" s="14"/>
      <c r="F1617" s="14">
        <f t="shared" si="557"/>
        <v>0</v>
      </c>
    </row>
    <row r="1618" spans="1:6" ht="14.15" customHeight="1" x14ac:dyDescent="0.25">
      <c r="A1618" s="29"/>
      <c r="B1618" s="30">
        <v>5525</v>
      </c>
      <c r="C1618" s="37" t="s">
        <v>126</v>
      </c>
      <c r="D1618" s="196">
        <v>0</v>
      </c>
      <c r="E1618" s="14"/>
      <c r="F1618" s="14">
        <f t="shared" si="557"/>
        <v>0</v>
      </c>
    </row>
    <row r="1619" spans="1:6" ht="14.15" customHeight="1" x14ac:dyDescent="0.25">
      <c r="A1619" s="29"/>
      <c r="B1619" s="30">
        <v>5526</v>
      </c>
      <c r="C1619" s="37" t="s">
        <v>443</v>
      </c>
      <c r="D1619" s="196">
        <v>1000</v>
      </c>
      <c r="E1619" s="14"/>
      <c r="F1619" s="14">
        <f t="shared" si="557"/>
        <v>1000</v>
      </c>
    </row>
    <row r="1620" spans="1:6" ht="14.15" customHeight="1" x14ac:dyDescent="0.25">
      <c r="A1620" s="29"/>
      <c r="B1620" s="30">
        <v>5540</v>
      </c>
      <c r="C1620" s="31" t="s">
        <v>178</v>
      </c>
      <c r="D1620" s="196">
        <v>0</v>
      </c>
      <c r="E1620" s="14"/>
      <c r="F1620" s="14">
        <f t="shared" si="557"/>
        <v>0</v>
      </c>
    </row>
    <row r="1621" spans="1:6" ht="14.15" customHeight="1" x14ac:dyDescent="0.25">
      <c r="A1621" s="42" t="s">
        <v>847</v>
      </c>
      <c r="B1621" s="43"/>
      <c r="C1621" s="44" t="s">
        <v>447</v>
      </c>
      <c r="D1621" s="47">
        <f t="shared" ref="D1621:F1621" si="558">D1622+D1625</f>
        <v>60000</v>
      </c>
      <c r="E1621" s="47">
        <f t="shared" si="558"/>
        <v>0</v>
      </c>
      <c r="F1621" s="47">
        <f t="shared" si="558"/>
        <v>60000</v>
      </c>
    </row>
    <row r="1622" spans="1:6" ht="14.15" customHeight="1" x14ac:dyDescent="0.25">
      <c r="A1622" s="29" t="s">
        <v>453</v>
      </c>
      <c r="B1622" s="30">
        <v>4138</v>
      </c>
      <c r="C1622" s="31" t="s">
        <v>731</v>
      </c>
      <c r="D1622" s="126">
        <f>SUM(D1623:D1624)</f>
        <v>60000</v>
      </c>
      <c r="E1622" s="126">
        <f t="shared" ref="E1622:F1622" si="559">SUM(E1623:E1624)</f>
        <v>0</v>
      </c>
      <c r="F1622" s="126">
        <f t="shared" si="559"/>
        <v>60000</v>
      </c>
    </row>
    <row r="1623" spans="1:6" s="134" customFormat="1" ht="14.15" customHeight="1" x14ac:dyDescent="0.25">
      <c r="A1623" s="139"/>
      <c r="B1623" s="140" t="s">
        <v>891</v>
      </c>
      <c r="C1623" s="132" t="s">
        <v>977</v>
      </c>
      <c r="D1623" s="133">
        <v>10000</v>
      </c>
      <c r="E1623" s="133"/>
      <c r="F1623" s="133">
        <f>D1623+E1623</f>
        <v>10000</v>
      </c>
    </row>
    <row r="1624" spans="1:6" s="134" customFormat="1" ht="14.15" customHeight="1" x14ac:dyDescent="0.25">
      <c r="A1624" s="139"/>
      <c r="B1624" s="140" t="s">
        <v>899</v>
      </c>
      <c r="C1624" s="132" t="s">
        <v>976</v>
      </c>
      <c r="D1624" s="133">
        <v>50000</v>
      </c>
      <c r="E1624" s="133"/>
      <c r="F1624" s="133">
        <f>D1624+E1624</f>
        <v>50000</v>
      </c>
    </row>
    <row r="1625" spans="1:6" ht="12.5" x14ac:dyDescent="0.25">
      <c r="A1625" s="29" t="s">
        <v>448</v>
      </c>
      <c r="B1625" s="30">
        <v>5526</v>
      </c>
      <c r="C1625" s="31" t="s">
        <v>726</v>
      </c>
      <c r="D1625" s="123">
        <v>0</v>
      </c>
      <c r="E1625" s="123"/>
      <c r="F1625" s="123">
        <f>+D1625+E1625</f>
        <v>0</v>
      </c>
    </row>
    <row r="1626" spans="1:6" ht="12.5" hidden="1" x14ac:dyDescent="0.25">
      <c r="A1626" s="42">
        <v>102001</v>
      </c>
      <c r="B1626" s="43"/>
      <c r="C1626" s="44" t="s">
        <v>450</v>
      </c>
      <c r="E1626" s="119" t="e">
        <f t="shared" ref="E1626:F1626" si="560">+E1627+E1628</f>
        <v>#REF!</v>
      </c>
      <c r="F1626" s="119" t="e">
        <f t="shared" si="560"/>
        <v>#REF!</v>
      </c>
    </row>
    <row r="1627" spans="1:6" ht="12.5" hidden="1" x14ac:dyDescent="0.25">
      <c r="A1627" s="29"/>
      <c r="B1627" s="35">
        <v>50</v>
      </c>
      <c r="C1627" s="36" t="s">
        <v>89</v>
      </c>
      <c r="E1627" s="129" t="e">
        <f>+#REF!+D1627</f>
        <v>#REF!</v>
      </c>
      <c r="F1627" s="129" t="e">
        <f t="shared" ref="F1627:F1628" si="561">+D1627+E1627</f>
        <v>#REF!</v>
      </c>
    </row>
    <row r="1628" spans="1:6" ht="12.5" hidden="1" x14ac:dyDescent="0.25">
      <c r="A1628" s="29"/>
      <c r="B1628" s="35">
        <v>55</v>
      </c>
      <c r="C1628" s="36" t="s">
        <v>400</v>
      </c>
      <c r="E1628" s="123" t="e">
        <f>+#REF!+D1628</f>
        <v>#REF!</v>
      </c>
      <c r="F1628" s="123" t="e">
        <f t="shared" si="561"/>
        <v>#REF!</v>
      </c>
    </row>
    <row r="1629" spans="1:6" ht="12.5" hidden="1" x14ac:dyDescent="0.25">
      <c r="A1629" s="29"/>
      <c r="B1629" s="245"/>
      <c r="C1629" s="36"/>
      <c r="D1629" s="191"/>
      <c r="E1629" s="124"/>
      <c r="F1629" s="124"/>
    </row>
    <row r="1630" spans="1:6" ht="12.5" hidden="1" x14ac:dyDescent="0.25">
      <c r="A1630" s="29"/>
      <c r="B1630" s="245"/>
      <c r="C1630" s="36"/>
      <c r="D1630" s="191"/>
      <c r="E1630" s="124"/>
      <c r="F1630" s="124"/>
    </row>
    <row r="1631" spans="1:6" ht="12.5" hidden="1" x14ac:dyDescent="0.25">
      <c r="A1631" s="29"/>
      <c r="B1631" s="245"/>
      <c r="C1631" s="36"/>
      <c r="D1631" s="191"/>
      <c r="E1631" s="124"/>
      <c r="F1631" s="124"/>
    </row>
    <row r="1632" spans="1:6" ht="12.5" hidden="1" x14ac:dyDescent="0.25">
      <c r="A1632" s="29"/>
      <c r="B1632" s="245"/>
      <c r="C1632" s="36"/>
      <c r="D1632" s="191"/>
      <c r="E1632" s="124"/>
      <c r="F1632" s="124"/>
    </row>
    <row r="1633" spans="1:6" ht="12.5" x14ac:dyDescent="0.25">
      <c r="A1633" s="42" t="s">
        <v>941</v>
      </c>
      <c r="B1633" s="220" t="s">
        <v>943</v>
      </c>
      <c r="C1633" s="44" t="s">
        <v>942</v>
      </c>
      <c r="D1633" s="47">
        <f t="shared" ref="D1633:F1633" si="562">+D1634</f>
        <v>740000</v>
      </c>
      <c r="E1633" s="47">
        <f t="shared" si="562"/>
        <v>0</v>
      </c>
      <c r="F1633" s="47">
        <f t="shared" si="562"/>
        <v>740000</v>
      </c>
    </row>
    <row r="1634" spans="1:6" ht="12.5" x14ac:dyDescent="0.25">
      <c r="A1634" s="29" t="s">
        <v>453</v>
      </c>
      <c r="B1634" s="30">
        <v>4138</v>
      </c>
      <c r="C1634" s="31" t="s">
        <v>1051</v>
      </c>
      <c r="D1634" s="126">
        <v>740000</v>
      </c>
      <c r="E1634" s="126">
        <f>SUM(E1635:E1636)</f>
        <v>0</v>
      </c>
      <c r="F1634" s="126">
        <f>D1634+E1634</f>
        <v>740000</v>
      </c>
    </row>
    <row r="1635" spans="1:6" ht="4.5" hidden="1" customHeight="1" x14ac:dyDescent="0.25">
      <c r="A1635" s="29"/>
      <c r="B1635" s="245"/>
      <c r="C1635" s="36"/>
      <c r="D1635" s="191"/>
      <c r="E1635" s="124"/>
      <c r="F1635" s="124"/>
    </row>
    <row r="1636" spans="1:6" ht="12.5" hidden="1" x14ac:dyDescent="0.25">
      <c r="A1636" s="29"/>
      <c r="B1636" s="245"/>
      <c r="C1636" s="36"/>
      <c r="D1636" s="191"/>
      <c r="E1636" s="124"/>
      <c r="F1636" s="124"/>
    </row>
    <row r="1637" spans="1:6" ht="12.5" x14ac:dyDescent="0.25">
      <c r="A1637" s="42" t="s">
        <v>451</v>
      </c>
      <c r="C1637" s="44" t="s">
        <v>452</v>
      </c>
      <c r="D1637" s="46">
        <f>D1638+D1643+D1644</f>
        <v>48000</v>
      </c>
      <c r="E1637" s="46">
        <f t="shared" ref="E1637:F1637" si="563">E1638+E1643+E1644</f>
        <v>0</v>
      </c>
      <c r="F1637" s="46">
        <f t="shared" si="563"/>
        <v>48000</v>
      </c>
    </row>
    <row r="1638" spans="1:6" ht="14.15" customHeight="1" x14ac:dyDescent="0.25">
      <c r="A1638" s="29" t="s">
        <v>453</v>
      </c>
      <c r="B1638" s="30">
        <v>4138</v>
      </c>
      <c r="C1638" s="31" t="s">
        <v>731</v>
      </c>
      <c r="D1638" s="126">
        <f>SUM(D1639:D1642)</f>
        <v>34000</v>
      </c>
      <c r="E1638" s="126">
        <f t="shared" ref="E1638" si="564">SUM(E1639:E1642)</f>
        <v>0</v>
      </c>
      <c r="F1638" s="126">
        <f>SUM(F1639:F1642)</f>
        <v>34000</v>
      </c>
    </row>
    <row r="1639" spans="1:6" ht="14.15" customHeight="1" x14ac:dyDescent="0.25">
      <c r="A1639" s="29"/>
      <c r="B1639" s="30"/>
      <c r="C1639" s="139" t="s">
        <v>727</v>
      </c>
      <c r="D1639" s="197">
        <v>25000</v>
      </c>
      <c r="E1639" s="158"/>
      <c r="F1639" s="158">
        <f t="shared" ref="F1639:F1642" si="565">D1639+E1639</f>
        <v>25000</v>
      </c>
    </row>
    <row r="1640" spans="1:6" ht="14.15" customHeight="1" x14ac:dyDescent="0.25">
      <c r="A1640" s="29"/>
      <c r="B1640" s="30"/>
      <c r="C1640" s="139" t="s">
        <v>728</v>
      </c>
      <c r="D1640" s="197">
        <v>3000</v>
      </c>
      <c r="E1640" s="158"/>
      <c r="F1640" s="158">
        <f t="shared" si="565"/>
        <v>3000</v>
      </c>
    </row>
    <row r="1641" spans="1:6" ht="14.15" customHeight="1" x14ac:dyDescent="0.25">
      <c r="A1641" s="29"/>
      <c r="B1641" s="35"/>
      <c r="C1641" s="139" t="s">
        <v>729</v>
      </c>
      <c r="D1641" s="197">
        <v>5000</v>
      </c>
      <c r="E1641" s="158"/>
      <c r="F1641" s="158">
        <f t="shared" si="565"/>
        <v>5000</v>
      </c>
    </row>
    <row r="1642" spans="1:6" ht="14.15" customHeight="1" x14ac:dyDescent="0.25">
      <c r="A1642" s="29"/>
      <c r="B1642" s="30"/>
      <c r="C1642" s="139" t="s">
        <v>730</v>
      </c>
      <c r="D1642" s="197">
        <v>1000</v>
      </c>
      <c r="E1642" s="158"/>
      <c r="F1642" s="158">
        <f t="shared" si="565"/>
        <v>1000</v>
      </c>
    </row>
    <row r="1643" spans="1:6" ht="14.15" customHeight="1" x14ac:dyDescent="0.25">
      <c r="A1643" s="29"/>
      <c r="B1643" s="35">
        <v>50</v>
      </c>
      <c r="C1643" s="36" t="s">
        <v>89</v>
      </c>
      <c r="D1643" s="244">
        <v>0</v>
      </c>
      <c r="E1643" s="182"/>
      <c r="F1643" s="182">
        <f>D1643+E1643</f>
        <v>0</v>
      </c>
    </row>
    <row r="1644" spans="1:6" ht="14.15" customHeight="1" x14ac:dyDescent="0.25">
      <c r="A1644" s="29"/>
      <c r="B1644" s="35">
        <v>55</v>
      </c>
      <c r="C1644" s="36" t="s">
        <v>91</v>
      </c>
      <c r="D1644" s="123">
        <f>D1645+D1646</f>
        <v>14000</v>
      </c>
      <c r="E1644" s="123">
        <f t="shared" ref="E1644:F1644" si="566">E1645+E1646</f>
        <v>0</v>
      </c>
      <c r="F1644" s="123">
        <f t="shared" si="566"/>
        <v>14000</v>
      </c>
    </row>
    <row r="1645" spans="1:6" ht="14.15" customHeight="1" x14ac:dyDescent="0.25">
      <c r="A1645" s="29"/>
      <c r="B1645" s="30">
        <v>5525</v>
      </c>
      <c r="C1645" s="37" t="s">
        <v>126</v>
      </c>
      <c r="D1645" s="196">
        <v>14000</v>
      </c>
      <c r="E1645" s="14">
        <v>-1000</v>
      </c>
      <c r="F1645" s="14">
        <f t="shared" ref="F1645:F1646" si="567">+E1645+D1645</f>
        <v>13000</v>
      </c>
    </row>
    <row r="1646" spans="1:6" ht="14.15" customHeight="1" x14ac:dyDescent="0.25">
      <c r="A1646" s="29"/>
      <c r="B1646" s="30">
        <v>5540</v>
      </c>
      <c r="C1646" s="37" t="s">
        <v>978</v>
      </c>
      <c r="D1646" s="196"/>
      <c r="E1646" s="14">
        <v>1000</v>
      </c>
      <c r="F1646" s="14">
        <f t="shared" si="567"/>
        <v>1000</v>
      </c>
    </row>
    <row r="1647" spans="1:6" ht="14.15" customHeight="1" x14ac:dyDescent="0.25">
      <c r="A1647" s="42">
        <v>10400</v>
      </c>
      <c r="B1647" s="220" t="s">
        <v>807</v>
      </c>
      <c r="C1647" s="44" t="s">
        <v>454</v>
      </c>
      <c r="D1647" s="47">
        <f t="shared" ref="D1647" si="568">D1648+D1650</f>
        <v>85200</v>
      </c>
      <c r="E1647" s="47">
        <f t="shared" ref="E1647:F1647" si="569">+E1650</f>
        <v>0</v>
      </c>
      <c r="F1647" s="47">
        <f t="shared" si="569"/>
        <v>85200</v>
      </c>
    </row>
    <row r="1648" spans="1:6" ht="14.15" customHeight="1" x14ac:dyDescent="0.25">
      <c r="A1648" s="34"/>
      <c r="B1648" s="35">
        <v>41</v>
      </c>
      <c r="C1648" s="36" t="s">
        <v>848</v>
      </c>
      <c r="D1648" s="127"/>
      <c r="E1648" s="127"/>
      <c r="F1648" s="127"/>
    </row>
    <row r="1649" spans="1:6" ht="13.5" hidden="1" customHeight="1" x14ac:dyDescent="0.25">
      <c r="A1649" s="34"/>
      <c r="B1649" s="162">
        <v>4130</v>
      </c>
      <c r="C1649" s="156" t="s">
        <v>849</v>
      </c>
      <c r="D1649" s="197"/>
      <c r="E1649" s="170"/>
      <c r="F1649" s="158"/>
    </row>
    <row r="1650" spans="1:6" s="6" customFormat="1" ht="14.15" customHeight="1" x14ac:dyDescent="0.25">
      <c r="A1650" s="59"/>
      <c r="B1650" s="35">
        <v>55</v>
      </c>
      <c r="C1650" s="36" t="s">
        <v>91</v>
      </c>
      <c r="D1650" s="123">
        <f t="shared" ref="D1650:F1650" si="570">D1651</f>
        <v>85200</v>
      </c>
      <c r="E1650" s="123">
        <f t="shared" si="570"/>
        <v>0</v>
      </c>
      <c r="F1650" s="123">
        <f t="shared" si="570"/>
        <v>85200</v>
      </c>
    </row>
    <row r="1651" spans="1:6" s="6" customFormat="1" ht="14.15" customHeight="1" x14ac:dyDescent="0.25">
      <c r="A1651" s="59"/>
      <c r="B1651" s="57">
        <v>5526</v>
      </c>
      <c r="C1651" s="31" t="s">
        <v>758</v>
      </c>
      <c r="D1651" s="246">
        <f t="shared" ref="D1651:F1651" si="571">D1652</f>
        <v>85200</v>
      </c>
      <c r="E1651" s="87">
        <f t="shared" si="571"/>
        <v>0</v>
      </c>
      <c r="F1651" s="87">
        <f t="shared" si="571"/>
        <v>85200</v>
      </c>
    </row>
    <row r="1652" spans="1:6" s="6" customFormat="1" ht="14.15" customHeight="1" x14ac:dyDescent="0.25">
      <c r="A1652" s="59"/>
      <c r="B1652" s="57"/>
      <c r="C1652" s="156" t="s">
        <v>850</v>
      </c>
      <c r="D1652" s="247">
        <v>85200</v>
      </c>
      <c r="E1652" s="158"/>
      <c r="F1652" s="158">
        <f t="shared" ref="F1652" si="572">D1652+E1652</f>
        <v>85200</v>
      </c>
    </row>
    <row r="1653" spans="1:6" ht="14.15" customHeight="1" x14ac:dyDescent="0.25">
      <c r="A1653" s="42" t="s">
        <v>455</v>
      </c>
      <c r="B1653" s="43"/>
      <c r="C1653" s="44" t="s">
        <v>456</v>
      </c>
      <c r="D1653" s="46">
        <f>D1654+D1664+D1665+D1666+D1670+D1674+D1676+D1677</f>
        <v>291500</v>
      </c>
      <c r="E1653" s="46">
        <f t="shared" ref="E1653:F1653" si="573">E1654+E1664+E1665+E1666+E1670+E1674+E1676+E1677</f>
        <v>0</v>
      </c>
      <c r="F1653" s="46">
        <f t="shared" si="573"/>
        <v>291500</v>
      </c>
    </row>
    <row r="1654" spans="1:6" ht="14.15" customHeight="1" x14ac:dyDescent="0.25">
      <c r="A1654" s="175"/>
      <c r="B1654" s="176">
        <v>4130</v>
      </c>
      <c r="C1654" s="177" t="s">
        <v>618</v>
      </c>
      <c r="D1654" s="127">
        <f>SUM(D1655:D1663)</f>
        <v>146500</v>
      </c>
      <c r="E1654" s="127">
        <f t="shared" ref="E1654" si="574">SUM(E1655:E1663)</f>
        <v>0</v>
      </c>
      <c r="F1654" s="127">
        <f>SUM(F1655:F1663)</f>
        <v>146500</v>
      </c>
    </row>
    <row r="1655" spans="1:6" ht="14.15" customHeight="1" x14ac:dyDescent="0.25">
      <c r="A1655" s="29"/>
      <c r="B1655" s="183" t="s">
        <v>732</v>
      </c>
      <c r="C1655" s="139" t="s">
        <v>733</v>
      </c>
      <c r="D1655" s="199">
        <v>20000</v>
      </c>
      <c r="E1655" s="133"/>
      <c r="F1655" s="133">
        <f t="shared" ref="F1655:F1664" si="575">+E1655+D1655</f>
        <v>20000</v>
      </c>
    </row>
    <row r="1656" spans="1:6" ht="14.15" customHeight="1" x14ac:dyDescent="0.25">
      <c r="A1656" s="29"/>
      <c r="B1656" s="183" t="s">
        <v>138</v>
      </c>
      <c r="C1656" s="139" t="s">
        <v>734</v>
      </c>
      <c r="D1656" s="199">
        <v>2500</v>
      </c>
      <c r="E1656" s="133"/>
      <c r="F1656" s="133">
        <f t="shared" si="575"/>
        <v>2500</v>
      </c>
    </row>
    <row r="1657" spans="1:6" ht="14.15" customHeight="1" x14ac:dyDescent="0.25">
      <c r="A1657" s="29"/>
      <c r="B1657" s="183" t="s">
        <v>476</v>
      </c>
      <c r="C1657" s="139" t="s">
        <v>900</v>
      </c>
      <c r="D1657" s="199">
        <v>5000</v>
      </c>
      <c r="E1657" s="133"/>
      <c r="F1657" s="133">
        <f t="shared" si="575"/>
        <v>5000</v>
      </c>
    </row>
    <row r="1658" spans="1:6" ht="14.15" customHeight="1" x14ac:dyDescent="0.25">
      <c r="A1658" s="29"/>
      <c r="B1658" s="183" t="s">
        <v>479</v>
      </c>
      <c r="C1658" s="139" t="s">
        <v>735</v>
      </c>
      <c r="D1658" s="199">
        <v>3000</v>
      </c>
      <c r="E1658" s="133"/>
      <c r="F1658" s="133">
        <f t="shared" si="575"/>
        <v>3000</v>
      </c>
    </row>
    <row r="1659" spans="1:6" ht="13.5" customHeight="1" x14ac:dyDescent="0.25">
      <c r="A1659" s="29"/>
      <c r="B1659" s="183" t="s">
        <v>736</v>
      </c>
      <c r="C1659" s="139" t="s">
        <v>737</v>
      </c>
      <c r="D1659" s="199">
        <v>80000</v>
      </c>
      <c r="E1659" s="133"/>
      <c r="F1659" s="133">
        <f t="shared" si="575"/>
        <v>80000</v>
      </c>
    </row>
    <row r="1660" spans="1:6" ht="13.5" customHeight="1" x14ac:dyDescent="0.25">
      <c r="A1660" s="29"/>
      <c r="B1660" s="183" t="s">
        <v>738</v>
      </c>
      <c r="C1660" s="139" t="s">
        <v>739</v>
      </c>
      <c r="D1660" s="199">
        <v>6000</v>
      </c>
      <c r="E1660" s="133"/>
      <c r="F1660" s="133">
        <f t="shared" si="575"/>
        <v>6000</v>
      </c>
    </row>
    <row r="1661" spans="1:6" ht="13.5" customHeight="1" x14ac:dyDescent="0.25">
      <c r="A1661" s="29"/>
      <c r="B1661" s="183" t="s">
        <v>740</v>
      </c>
      <c r="C1661" s="139" t="s">
        <v>741</v>
      </c>
      <c r="D1661" s="199">
        <v>3000</v>
      </c>
      <c r="E1661" s="133"/>
      <c r="F1661" s="133">
        <f t="shared" si="575"/>
        <v>3000</v>
      </c>
    </row>
    <row r="1662" spans="1:6" ht="14.15" customHeight="1" x14ac:dyDescent="0.25">
      <c r="A1662" s="29"/>
      <c r="B1662" s="183" t="s">
        <v>742</v>
      </c>
      <c r="C1662" s="139" t="s">
        <v>743</v>
      </c>
      <c r="D1662" s="199">
        <v>7000</v>
      </c>
      <c r="E1662" s="133"/>
      <c r="F1662" s="133">
        <f t="shared" si="575"/>
        <v>7000</v>
      </c>
    </row>
    <row r="1663" spans="1:6" ht="14.15" customHeight="1" x14ac:dyDescent="0.25">
      <c r="A1663" s="29"/>
      <c r="B1663" s="183" t="s">
        <v>744</v>
      </c>
      <c r="C1663" s="139" t="s">
        <v>745</v>
      </c>
      <c r="D1663" s="199">
        <v>20000</v>
      </c>
      <c r="E1663" s="133"/>
      <c r="F1663" s="133">
        <f t="shared" si="575"/>
        <v>20000</v>
      </c>
    </row>
    <row r="1664" spans="1:6" ht="14.15" customHeight="1" x14ac:dyDescent="0.25">
      <c r="A1664" s="29"/>
      <c r="B1664" s="30">
        <v>4131</v>
      </c>
      <c r="C1664" s="31" t="s">
        <v>746</v>
      </c>
      <c r="D1664" s="127">
        <v>0</v>
      </c>
      <c r="E1664" s="127"/>
      <c r="F1664" s="127">
        <f t="shared" si="575"/>
        <v>0</v>
      </c>
    </row>
    <row r="1665" spans="1:6" ht="14.15" customHeight="1" x14ac:dyDescent="0.25">
      <c r="A1665" s="29"/>
      <c r="B1665" s="30">
        <v>4133</v>
      </c>
      <c r="C1665" s="132" t="s">
        <v>752</v>
      </c>
      <c r="D1665" s="127">
        <v>1000</v>
      </c>
      <c r="E1665" s="127"/>
      <c r="F1665" s="127">
        <f>+E1665+D1665</f>
        <v>1000</v>
      </c>
    </row>
    <row r="1666" spans="1:6" ht="14.15" customHeight="1" x14ac:dyDescent="0.25">
      <c r="A1666" s="29"/>
      <c r="B1666" s="30">
        <v>4134</v>
      </c>
      <c r="C1666" s="31" t="s">
        <v>753</v>
      </c>
      <c r="D1666" s="127">
        <f>SUM(D1667:D1669)</f>
        <v>43000</v>
      </c>
      <c r="E1666" s="127">
        <f t="shared" ref="E1666:F1666" si="576">SUM(E1667:E1669)</f>
        <v>0</v>
      </c>
      <c r="F1666" s="127">
        <f t="shared" si="576"/>
        <v>43000</v>
      </c>
    </row>
    <row r="1667" spans="1:6" ht="14.15" customHeight="1" x14ac:dyDescent="0.25">
      <c r="A1667" s="29"/>
      <c r="B1667" s="183" t="s">
        <v>732</v>
      </c>
      <c r="C1667" s="139" t="s">
        <v>873</v>
      </c>
      <c r="D1667" s="197">
        <v>40000</v>
      </c>
      <c r="E1667" s="210"/>
      <c r="F1667" s="158">
        <f t="shared" ref="F1667:F1669" si="577">+E1667+D1667</f>
        <v>40000</v>
      </c>
    </row>
    <row r="1668" spans="1:6" ht="14.15" customHeight="1" x14ac:dyDescent="0.25">
      <c r="A1668" s="29"/>
      <c r="B1668" s="183" t="s">
        <v>476</v>
      </c>
      <c r="C1668" s="139" t="s">
        <v>754</v>
      </c>
      <c r="D1668" s="197">
        <v>2000</v>
      </c>
      <c r="E1668" s="158"/>
      <c r="F1668" s="158">
        <f t="shared" si="577"/>
        <v>2000</v>
      </c>
    </row>
    <row r="1669" spans="1:6" ht="14.15" customHeight="1" x14ac:dyDescent="0.25">
      <c r="A1669" s="29"/>
      <c r="B1669" s="184" t="s">
        <v>948</v>
      </c>
      <c r="C1669" s="139" t="s">
        <v>755</v>
      </c>
      <c r="D1669" s="197">
        <v>1000</v>
      </c>
      <c r="E1669" s="158"/>
      <c r="F1669" s="158">
        <f t="shared" si="577"/>
        <v>1000</v>
      </c>
    </row>
    <row r="1670" spans="1:6" ht="14.15" customHeight="1" x14ac:dyDescent="0.25">
      <c r="A1670" s="29"/>
      <c r="B1670" s="30">
        <v>4138</v>
      </c>
      <c r="C1670" s="31" t="s">
        <v>731</v>
      </c>
      <c r="D1670" s="127">
        <f>SUM(D1671:D1673)</f>
        <v>60500</v>
      </c>
      <c r="E1670" s="127">
        <f t="shared" ref="E1670:F1670" si="578">SUM(E1671:E1673)</f>
        <v>0</v>
      </c>
      <c r="F1670" s="127">
        <f t="shared" si="578"/>
        <v>60500</v>
      </c>
    </row>
    <row r="1671" spans="1:6" ht="14.15" customHeight="1" x14ac:dyDescent="0.25">
      <c r="A1671" s="29"/>
      <c r="B1671" s="29"/>
      <c r="C1671" s="139" t="s">
        <v>756</v>
      </c>
      <c r="D1671" s="201">
        <v>20000</v>
      </c>
      <c r="E1671" s="212"/>
      <c r="F1671" s="158">
        <f t="shared" ref="F1671:F1675" si="579">+E1671+D1671</f>
        <v>20000</v>
      </c>
    </row>
    <row r="1672" spans="1:6" ht="14.15" customHeight="1" x14ac:dyDescent="0.25">
      <c r="A1672" s="29"/>
      <c r="B1672" s="29"/>
      <c r="C1672" s="139" t="s">
        <v>729</v>
      </c>
      <c r="D1672" s="201">
        <v>500</v>
      </c>
      <c r="E1672" s="212"/>
      <c r="F1672" s="158">
        <f t="shared" si="579"/>
        <v>500</v>
      </c>
    </row>
    <row r="1673" spans="1:6" ht="14.15" customHeight="1" x14ac:dyDescent="0.25">
      <c r="A1673" s="29"/>
      <c r="B1673" s="29"/>
      <c r="C1673" s="139" t="s">
        <v>1052</v>
      </c>
      <c r="D1673" s="201">
        <v>40000</v>
      </c>
      <c r="E1673" s="212"/>
      <c r="F1673" s="158">
        <f t="shared" si="579"/>
        <v>40000</v>
      </c>
    </row>
    <row r="1674" spans="1:6" ht="14.15" customHeight="1" x14ac:dyDescent="0.25">
      <c r="A1674" s="29"/>
      <c r="B1674" s="30">
        <v>4139</v>
      </c>
      <c r="C1674" s="34" t="s">
        <v>757</v>
      </c>
      <c r="D1674" s="127">
        <v>8000</v>
      </c>
      <c r="E1674" s="127"/>
      <c r="F1674" s="127">
        <f t="shared" si="579"/>
        <v>8000</v>
      </c>
    </row>
    <row r="1675" spans="1:6" ht="14.15" customHeight="1" x14ac:dyDescent="0.25">
      <c r="A1675" s="29"/>
      <c r="B1675" s="30">
        <v>4521</v>
      </c>
      <c r="C1675" s="34" t="s">
        <v>885</v>
      </c>
      <c r="D1675" s="127">
        <v>0</v>
      </c>
      <c r="E1675" s="127"/>
      <c r="F1675" s="127">
        <f t="shared" si="579"/>
        <v>0</v>
      </c>
    </row>
    <row r="1676" spans="1:6" ht="14.15" customHeight="1" x14ac:dyDescent="0.25">
      <c r="A1676" s="29"/>
      <c r="B1676" s="35">
        <v>50</v>
      </c>
      <c r="C1676" s="36" t="s">
        <v>89</v>
      </c>
      <c r="D1676" s="129">
        <v>4000</v>
      </c>
      <c r="E1676" s="129"/>
      <c r="F1676" s="129">
        <f>+E1676+D1676</f>
        <v>4000</v>
      </c>
    </row>
    <row r="1677" spans="1:6" ht="14.15" customHeight="1" x14ac:dyDescent="0.25">
      <c r="A1677" s="29"/>
      <c r="B1677" s="35">
        <v>55</v>
      </c>
      <c r="C1677" s="36" t="s">
        <v>441</v>
      </c>
      <c r="D1677" s="123">
        <f>D1678+D1679+D1686</f>
        <v>28500</v>
      </c>
      <c r="E1677" s="123">
        <f t="shared" ref="E1677:F1677" si="580">E1678+E1679+E1686</f>
        <v>0</v>
      </c>
      <c r="F1677" s="123">
        <f t="shared" si="580"/>
        <v>28500</v>
      </c>
    </row>
    <row r="1678" spans="1:6" ht="14.15" customHeight="1" x14ac:dyDescent="0.25">
      <c r="A1678" s="29"/>
      <c r="B1678" s="30">
        <v>5525</v>
      </c>
      <c r="C1678" s="31" t="s">
        <v>748</v>
      </c>
      <c r="D1678" s="196">
        <v>14000</v>
      </c>
      <c r="E1678" s="14"/>
      <c r="F1678" s="14">
        <f t="shared" ref="F1678" si="581">+E1678+D1678</f>
        <v>14000</v>
      </c>
    </row>
    <row r="1679" spans="1:6" ht="14.15" customHeight="1" x14ac:dyDescent="0.25">
      <c r="A1679" s="29"/>
      <c r="B1679" s="30">
        <v>5526</v>
      </c>
      <c r="C1679" s="31" t="s">
        <v>758</v>
      </c>
      <c r="D1679" s="14">
        <f t="shared" ref="D1679:F1679" si="582">SUM(D1680:D1685)</f>
        <v>12500</v>
      </c>
      <c r="E1679" s="14">
        <f t="shared" si="582"/>
        <v>0</v>
      </c>
      <c r="F1679" s="14">
        <f t="shared" si="582"/>
        <v>12500</v>
      </c>
    </row>
    <row r="1680" spans="1:6" ht="14.15" customHeight="1" x14ac:dyDescent="0.25">
      <c r="A1680" s="29"/>
      <c r="B1680" s="140" t="s">
        <v>759</v>
      </c>
      <c r="C1680" s="132" t="s">
        <v>760</v>
      </c>
      <c r="D1680" s="197">
        <v>500</v>
      </c>
      <c r="E1680" s="158"/>
      <c r="F1680" s="133">
        <f t="shared" ref="F1680:F1685" si="583">+E1680+D1680</f>
        <v>500</v>
      </c>
    </row>
    <row r="1681" spans="1:6" ht="13.5" hidden="1" customHeight="1" x14ac:dyDescent="0.25">
      <c r="A1681" s="29"/>
      <c r="B1681" s="140" t="s">
        <v>971</v>
      </c>
      <c r="C1681" s="132" t="s">
        <v>1053</v>
      </c>
      <c r="D1681" s="197"/>
      <c r="E1681" s="158"/>
      <c r="F1681" s="133">
        <f t="shared" si="583"/>
        <v>0</v>
      </c>
    </row>
    <row r="1682" spans="1:6" ht="14.15" customHeight="1" x14ac:dyDescent="0.25">
      <c r="A1682" s="29"/>
      <c r="B1682" s="140" t="s">
        <v>946</v>
      </c>
      <c r="C1682" s="132" t="s">
        <v>947</v>
      </c>
      <c r="D1682" s="197">
        <v>1000</v>
      </c>
      <c r="E1682" s="158"/>
      <c r="F1682" s="133">
        <f t="shared" si="583"/>
        <v>1000</v>
      </c>
    </row>
    <row r="1683" spans="1:6" ht="14.15" customHeight="1" x14ac:dyDescent="0.25">
      <c r="A1683" s="29"/>
      <c r="B1683" s="140" t="s">
        <v>761</v>
      </c>
      <c r="C1683" s="132" t="s">
        <v>762</v>
      </c>
      <c r="D1683" s="197">
        <v>1000</v>
      </c>
      <c r="E1683" s="158"/>
      <c r="F1683" s="133">
        <f t="shared" si="583"/>
        <v>1000</v>
      </c>
    </row>
    <row r="1684" spans="1:6" ht="14.15" customHeight="1" x14ac:dyDescent="0.25">
      <c r="A1684" s="29"/>
      <c r="B1684" s="140" t="s">
        <v>763</v>
      </c>
      <c r="C1684" s="132" t="s">
        <v>764</v>
      </c>
      <c r="D1684" s="197">
        <v>10000</v>
      </c>
      <c r="E1684" s="158"/>
      <c r="F1684" s="133">
        <f t="shared" si="583"/>
        <v>10000</v>
      </c>
    </row>
    <row r="1685" spans="1:6" ht="13.5" hidden="1" customHeight="1" x14ac:dyDescent="0.25">
      <c r="A1685" s="29"/>
      <c r="B1685" s="140" t="s">
        <v>893</v>
      </c>
      <c r="C1685" s="132" t="s">
        <v>1054</v>
      </c>
      <c r="D1685" s="197"/>
      <c r="E1685" s="158"/>
      <c r="F1685" s="133">
        <f t="shared" si="583"/>
        <v>0</v>
      </c>
    </row>
    <row r="1686" spans="1:6" ht="13.5" customHeight="1" x14ac:dyDescent="0.25">
      <c r="A1686" s="29"/>
      <c r="B1686" s="30">
        <v>5540</v>
      </c>
      <c r="C1686" s="31" t="s">
        <v>747</v>
      </c>
      <c r="D1686" s="196">
        <v>2000</v>
      </c>
      <c r="E1686" s="14"/>
      <c r="F1686" s="14">
        <f t="shared" ref="F1686:F1687" si="584">+E1686+D1686</f>
        <v>2000</v>
      </c>
    </row>
    <row r="1687" spans="1:6" ht="14.15" hidden="1" customHeight="1" x14ac:dyDescent="0.25">
      <c r="A1687" s="29"/>
      <c r="B1687" s="30">
        <v>4130</v>
      </c>
      <c r="C1687" s="31"/>
      <c r="D1687" s="244"/>
      <c r="E1687" s="17"/>
      <c r="F1687" s="126">
        <f t="shared" si="584"/>
        <v>0</v>
      </c>
    </row>
    <row r="1688" spans="1:6" ht="14.15" customHeight="1" x14ac:dyDescent="0.25">
      <c r="A1688" s="42" t="s">
        <v>699</v>
      </c>
      <c r="B1688" s="43"/>
      <c r="C1688" s="44" t="s">
        <v>765</v>
      </c>
      <c r="D1688" s="47">
        <f t="shared" ref="D1688:F1688" si="585">D1689</f>
        <v>2000</v>
      </c>
      <c r="E1688" s="47">
        <f t="shared" si="585"/>
        <v>0</v>
      </c>
      <c r="F1688" s="47">
        <f t="shared" si="585"/>
        <v>2000</v>
      </c>
    </row>
    <row r="1689" spans="1:6" ht="14.15" customHeight="1" x14ac:dyDescent="0.25">
      <c r="A1689" s="175"/>
      <c r="B1689" s="176" t="s">
        <v>865</v>
      </c>
      <c r="C1689" s="177" t="s">
        <v>698</v>
      </c>
      <c r="D1689" s="127">
        <v>2000</v>
      </c>
      <c r="E1689" s="127"/>
      <c r="F1689" s="165">
        <f>+D1689+E1689</f>
        <v>2000</v>
      </c>
    </row>
    <row r="1690" spans="1:6" s="7" customFormat="1" ht="14.15" customHeight="1" x14ac:dyDescent="0.25">
      <c r="A1690" s="42" t="s">
        <v>461</v>
      </c>
      <c r="B1690" s="43">
        <v>55</v>
      </c>
      <c r="C1690" s="44" t="s">
        <v>462</v>
      </c>
      <c r="D1690" s="47">
        <f t="shared" ref="D1690:F1690" si="586">+D1691</f>
        <v>2000</v>
      </c>
      <c r="E1690" s="47">
        <f t="shared" si="586"/>
        <v>0</v>
      </c>
      <c r="F1690" s="47">
        <f t="shared" si="586"/>
        <v>2000</v>
      </c>
    </row>
    <row r="1691" spans="1:6" s="11" customFormat="1" ht="14.15" customHeight="1" x14ac:dyDescent="0.25">
      <c r="A1691" s="40"/>
      <c r="B1691" s="40">
        <v>5526</v>
      </c>
      <c r="C1691" s="40" t="s">
        <v>561</v>
      </c>
      <c r="D1691" s="150">
        <v>2000</v>
      </c>
      <c r="E1691" s="150"/>
      <c r="F1691" s="150">
        <f>+D1691+E1691</f>
        <v>2000</v>
      </c>
    </row>
    <row r="1692" spans="1:6" s="11" customFormat="1" ht="14.15" customHeight="1" x14ac:dyDescent="0.25">
      <c r="A1692" s="42" t="s">
        <v>457</v>
      </c>
      <c r="B1692" s="220" t="s">
        <v>807</v>
      </c>
      <c r="C1692" s="44" t="s">
        <v>458</v>
      </c>
      <c r="D1692" s="47">
        <f t="shared" ref="D1692:F1692" si="587">+D1693</f>
        <v>175000</v>
      </c>
      <c r="E1692" s="47">
        <f t="shared" si="587"/>
        <v>0</v>
      </c>
      <c r="F1692" s="47">
        <f t="shared" si="587"/>
        <v>175000</v>
      </c>
    </row>
    <row r="1693" spans="1:6" s="11" customFormat="1" ht="12.75" customHeight="1" x14ac:dyDescent="0.25">
      <c r="A1693" s="29" t="s">
        <v>459</v>
      </c>
      <c r="B1693" s="30">
        <v>4131</v>
      </c>
      <c r="C1693" s="31" t="s">
        <v>460</v>
      </c>
      <c r="D1693" s="126">
        <v>175000</v>
      </c>
      <c r="E1693" s="126"/>
      <c r="F1693" s="126">
        <f t="shared" ref="F1693" si="588">+E1693+D1693</f>
        <v>175000</v>
      </c>
    </row>
    <row r="1694" spans="1:6" s="11" customFormat="1" ht="13.5" hidden="1" customHeight="1" x14ac:dyDescent="0.25">
      <c r="A1694" s="42" t="s">
        <v>612</v>
      </c>
      <c r="B1694" s="43"/>
      <c r="C1694" s="44" t="s">
        <v>616</v>
      </c>
      <c r="D1694" s="47">
        <f t="shared" ref="D1694:F1694" si="589">D1695+D1696</f>
        <v>0</v>
      </c>
      <c r="E1694" s="47">
        <f t="shared" si="589"/>
        <v>0</v>
      </c>
      <c r="F1694" s="47">
        <f t="shared" si="589"/>
        <v>0</v>
      </c>
    </row>
    <row r="1695" spans="1:6" s="11" customFormat="1" ht="13.5" hidden="1" customHeight="1" x14ac:dyDescent="0.25">
      <c r="A1695" s="175"/>
      <c r="B1695" s="176" t="s">
        <v>864</v>
      </c>
      <c r="C1695" s="177" t="s">
        <v>698</v>
      </c>
      <c r="D1695" s="127"/>
      <c r="E1695" s="127"/>
      <c r="F1695" s="213">
        <f>+D1695+E1695</f>
        <v>0</v>
      </c>
    </row>
    <row r="1696" spans="1:6" s="11" customFormat="1" ht="12.5" hidden="1" x14ac:dyDescent="0.25">
      <c r="A1696" s="31"/>
      <c r="B1696" s="30">
        <v>55</v>
      </c>
      <c r="C1696" s="31" t="s">
        <v>561</v>
      </c>
      <c r="D1696" s="178">
        <f t="shared" ref="D1696:F1696" si="590">D1697+D1698+D1699+D1700+D1701</f>
        <v>0</v>
      </c>
      <c r="E1696" s="178">
        <f t="shared" si="590"/>
        <v>0</v>
      </c>
      <c r="F1696" s="178">
        <f t="shared" si="590"/>
        <v>0</v>
      </c>
    </row>
    <row r="1697" spans="1:6" s="11" customFormat="1" ht="12.5" hidden="1" x14ac:dyDescent="0.25">
      <c r="A1697" s="31"/>
      <c r="B1697" s="30">
        <v>5500</v>
      </c>
      <c r="C1697" s="31" t="s">
        <v>102</v>
      </c>
      <c r="D1697" s="31"/>
      <c r="E1697" s="31"/>
      <c r="F1697" s="31">
        <f>D1697+E1697</f>
        <v>0</v>
      </c>
    </row>
    <row r="1698" spans="1:6" s="11" customFormat="1" ht="12.5" hidden="1" x14ac:dyDescent="0.25">
      <c r="A1698" s="31"/>
      <c r="B1698" s="30">
        <v>5511</v>
      </c>
      <c r="C1698" s="31" t="s">
        <v>97</v>
      </c>
      <c r="D1698" s="31"/>
      <c r="E1698" s="31"/>
      <c r="F1698" s="31">
        <f t="shared" ref="F1698:F1701" si="591">D1698+E1698</f>
        <v>0</v>
      </c>
    </row>
    <row r="1699" spans="1:6" s="11" customFormat="1" ht="12.5" hidden="1" x14ac:dyDescent="0.25">
      <c r="A1699" s="31"/>
      <c r="B1699" s="30">
        <v>5515</v>
      </c>
      <c r="C1699" s="31" t="s">
        <v>120</v>
      </c>
      <c r="D1699" s="31"/>
      <c r="E1699" s="31"/>
      <c r="F1699" s="31">
        <f t="shared" si="591"/>
        <v>0</v>
      </c>
    </row>
    <row r="1700" spans="1:6" s="11" customFormat="1" ht="12.5" hidden="1" x14ac:dyDescent="0.25">
      <c r="A1700" s="31"/>
      <c r="B1700" s="30">
        <v>5521</v>
      </c>
      <c r="C1700" s="31" t="s">
        <v>246</v>
      </c>
      <c r="D1700" s="31"/>
      <c r="E1700" s="31"/>
      <c r="F1700" s="31">
        <f t="shared" si="591"/>
        <v>0</v>
      </c>
    </row>
    <row r="1701" spans="1:6" s="11" customFormat="1" ht="12.5" hidden="1" x14ac:dyDescent="0.25">
      <c r="A1701" s="31"/>
      <c r="B1701" s="30">
        <v>5540</v>
      </c>
      <c r="C1701" s="31" t="s">
        <v>178</v>
      </c>
      <c r="D1701" s="31"/>
      <c r="E1701" s="31"/>
      <c r="F1701" s="31">
        <f t="shared" si="591"/>
        <v>0</v>
      </c>
    </row>
    <row r="1702" spans="1:6" ht="12.5" hidden="1" x14ac:dyDescent="0.25">
      <c r="A1702" s="42" t="s">
        <v>463</v>
      </c>
      <c r="B1702" s="43"/>
      <c r="C1702" s="44" t="s">
        <v>464</v>
      </c>
      <c r="D1702" s="46"/>
      <c r="E1702" s="46"/>
      <c r="F1702" s="46"/>
    </row>
    <row r="1703" spans="1:6" s="2" customFormat="1" ht="14.15" customHeight="1" x14ac:dyDescent="0.25">
      <c r="A1703" s="42" t="s">
        <v>465</v>
      </c>
      <c r="B1703" s="43"/>
      <c r="C1703" s="44" t="s">
        <v>466</v>
      </c>
      <c r="D1703" s="46">
        <f>+D1704+D1705</f>
        <v>391500</v>
      </c>
      <c r="E1703" s="46">
        <f t="shared" ref="E1703:F1703" si="592">+E1704+E1705</f>
        <v>0</v>
      </c>
      <c r="F1703" s="46">
        <f t="shared" si="592"/>
        <v>391500</v>
      </c>
    </row>
    <row r="1704" spans="1:6" ht="14.15" customHeight="1" x14ac:dyDescent="0.25">
      <c r="A1704" s="29"/>
      <c r="B1704" s="30">
        <v>50</v>
      </c>
      <c r="C1704" s="31" t="s">
        <v>89</v>
      </c>
      <c r="D1704" s="196">
        <v>342500</v>
      </c>
      <c r="E1704" s="129"/>
      <c r="F1704" s="129">
        <f t="shared" ref="F1704" si="593">+E1704+D1704</f>
        <v>342500</v>
      </c>
    </row>
    <row r="1705" spans="1:6" ht="14.15" customHeight="1" x14ac:dyDescent="0.25">
      <c r="A1705" s="29"/>
      <c r="B1705" s="30">
        <v>55</v>
      </c>
      <c r="C1705" s="31" t="s">
        <v>467</v>
      </c>
      <c r="D1705" s="123">
        <f t="shared" ref="D1705" si="594">SUM(D1706:D1716)</f>
        <v>49000</v>
      </c>
      <c r="E1705" s="124">
        <f t="shared" ref="E1705:F1705" si="595">SUM(E1706:E1716)</f>
        <v>0</v>
      </c>
      <c r="F1705" s="124">
        <f t="shared" si="595"/>
        <v>49000</v>
      </c>
    </row>
    <row r="1706" spans="1:6" ht="14.15" customHeight="1" x14ac:dyDescent="0.25">
      <c r="A1706" s="29"/>
      <c r="B1706" s="30">
        <v>5500</v>
      </c>
      <c r="C1706" s="31" t="s">
        <v>102</v>
      </c>
      <c r="D1706" s="196">
        <v>3200</v>
      </c>
      <c r="E1706" s="14">
        <v>-500</v>
      </c>
      <c r="F1706" s="14">
        <f t="shared" ref="F1706:F1716" si="596">+E1706+D1706</f>
        <v>2700</v>
      </c>
    </row>
    <row r="1707" spans="1:6" ht="14.15" customHeight="1" x14ac:dyDescent="0.25">
      <c r="A1707" s="29"/>
      <c r="B1707" s="30">
        <v>5503</v>
      </c>
      <c r="C1707" s="31" t="s">
        <v>94</v>
      </c>
      <c r="D1707" s="196"/>
      <c r="E1707" s="14"/>
      <c r="F1707" s="14">
        <f t="shared" si="596"/>
        <v>0</v>
      </c>
    </row>
    <row r="1708" spans="1:6" ht="14.15" customHeight="1" x14ac:dyDescent="0.25">
      <c r="A1708" s="29"/>
      <c r="B1708" s="30">
        <v>5504</v>
      </c>
      <c r="C1708" s="31" t="s">
        <v>105</v>
      </c>
      <c r="D1708" s="196">
        <f>12*300</f>
        <v>3600</v>
      </c>
      <c r="E1708" s="14"/>
      <c r="F1708" s="14">
        <f t="shared" si="596"/>
        <v>3600</v>
      </c>
    </row>
    <row r="1709" spans="1:6" ht="14.15" customHeight="1" x14ac:dyDescent="0.25">
      <c r="A1709" s="29"/>
      <c r="B1709" s="30">
        <v>5511</v>
      </c>
      <c r="C1709" s="31" t="s">
        <v>97</v>
      </c>
      <c r="D1709" s="196">
        <v>0</v>
      </c>
      <c r="E1709" s="14"/>
      <c r="F1709" s="14">
        <f t="shared" si="596"/>
        <v>0</v>
      </c>
    </row>
    <row r="1710" spans="1:6" ht="14.15" customHeight="1" x14ac:dyDescent="0.25">
      <c r="A1710" s="29"/>
      <c r="B1710" s="30">
        <v>5513</v>
      </c>
      <c r="C1710" s="31" t="s">
        <v>384</v>
      </c>
      <c r="D1710" s="196">
        <v>30000</v>
      </c>
      <c r="E1710" s="14"/>
      <c r="F1710" s="14">
        <f t="shared" si="596"/>
        <v>30000</v>
      </c>
    </row>
    <row r="1711" spans="1:6" ht="14.15" customHeight="1" x14ac:dyDescent="0.25">
      <c r="A1711" s="29"/>
      <c r="B1711" s="30">
        <v>5514</v>
      </c>
      <c r="C1711" s="31" t="s">
        <v>99</v>
      </c>
      <c r="D1711" s="196">
        <f>2700+2000</f>
        <v>4700</v>
      </c>
      <c r="E1711" s="14"/>
      <c r="F1711" s="14">
        <f t="shared" si="596"/>
        <v>4700</v>
      </c>
    </row>
    <row r="1712" spans="1:6" ht="14.15" customHeight="1" x14ac:dyDescent="0.25">
      <c r="A1712" s="29"/>
      <c r="B1712" s="30">
        <v>5515</v>
      </c>
      <c r="C1712" s="31" t="s">
        <v>120</v>
      </c>
      <c r="D1712" s="196">
        <v>1000</v>
      </c>
      <c r="E1712" s="14"/>
      <c r="F1712" s="14">
        <f t="shared" si="596"/>
        <v>1000</v>
      </c>
    </row>
    <row r="1713" spans="1:6" ht="14.15" customHeight="1" x14ac:dyDescent="0.25">
      <c r="A1713" s="29"/>
      <c r="B1713" s="30">
        <v>5522</v>
      </c>
      <c r="C1713" s="31" t="s">
        <v>124</v>
      </c>
      <c r="D1713" s="196">
        <v>500</v>
      </c>
      <c r="E1713" s="14">
        <v>500</v>
      </c>
      <c r="F1713" s="14">
        <f t="shared" si="596"/>
        <v>1000</v>
      </c>
    </row>
    <row r="1714" spans="1:6" ht="13.5" hidden="1" customHeight="1" x14ac:dyDescent="0.25">
      <c r="A1714" s="29"/>
      <c r="B1714" s="30">
        <v>5525</v>
      </c>
      <c r="C1714" s="37" t="s">
        <v>126</v>
      </c>
      <c r="D1714" s="196">
        <v>0</v>
      </c>
      <c r="E1714" s="14"/>
      <c r="F1714" s="14">
        <f t="shared" si="596"/>
        <v>0</v>
      </c>
    </row>
    <row r="1715" spans="1:6" ht="13.5" hidden="1" customHeight="1" x14ac:dyDescent="0.25">
      <c r="A1715" s="29"/>
      <c r="B1715" s="30">
        <v>5526</v>
      </c>
      <c r="C1715" s="37" t="s">
        <v>449</v>
      </c>
      <c r="D1715" s="196">
        <v>0</v>
      </c>
      <c r="E1715" s="14"/>
      <c r="F1715" s="14">
        <f t="shared" si="596"/>
        <v>0</v>
      </c>
    </row>
    <row r="1716" spans="1:6" ht="14.15" customHeight="1" x14ac:dyDescent="0.25">
      <c r="A1716" s="29"/>
      <c r="B1716" s="30">
        <v>5540</v>
      </c>
      <c r="C1716" s="31" t="s">
        <v>178</v>
      </c>
      <c r="D1716" s="196">
        <v>6000</v>
      </c>
      <c r="E1716" s="14"/>
      <c r="F1716" s="14">
        <f t="shared" si="596"/>
        <v>6000</v>
      </c>
    </row>
    <row r="1717" spans="1:6" ht="14.15" customHeight="1" x14ac:dyDescent="0.25">
      <c r="A1717" s="42" t="s">
        <v>468</v>
      </c>
      <c r="B1717" s="48">
        <v>4138</v>
      </c>
      <c r="C1717" s="44" t="s">
        <v>469</v>
      </c>
      <c r="D1717" s="47">
        <f t="shared" ref="D1717:F1717" si="597">D1718</f>
        <v>10000</v>
      </c>
      <c r="E1717" s="47">
        <f t="shared" si="597"/>
        <v>0</v>
      </c>
      <c r="F1717" s="47">
        <f t="shared" si="597"/>
        <v>10000</v>
      </c>
    </row>
    <row r="1718" spans="1:6" ht="14.15" customHeight="1" x14ac:dyDescent="0.3">
      <c r="A1718" s="151"/>
      <c r="B1718" s="30">
        <v>4138</v>
      </c>
      <c r="C1718" s="185" t="s">
        <v>768</v>
      </c>
      <c r="D1718" s="187">
        <v>10000</v>
      </c>
      <c r="E1718" s="187"/>
      <c r="F1718" s="213">
        <f>+D1718+E1718</f>
        <v>10000</v>
      </c>
    </row>
    <row r="1719" spans="1:6" ht="14.15" customHeight="1" x14ac:dyDescent="0.25">
      <c r="A1719" s="42" t="s">
        <v>470</v>
      </c>
      <c r="B1719" s="48"/>
      <c r="C1719" s="44" t="s">
        <v>766</v>
      </c>
      <c r="D1719" s="47">
        <f>D1720+D1721+D1722</f>
        <v>27000</v>
      </c>
      <c r="E1719" s="47">
        <f t="shared" ref="E1719:F1719" si="598">E1720+E1721+E1722</f>
        <v>0</v>
      </c>
      <c r="F1719" s="47">
        <f t="shared" si="598"/>
        <v>27000</v>
      </c>
    </row>
    <row r="1720" spans="1:6" ht="14.15" customHeight="1" x14ac:dyDescent="0.25">
      <c r="A1720" s="29"/>
      <c r="B1720" s="30">
        <v>4138</v>
      </c>
      <c r="C1720" s="36" t="s">
        <v>767</v>
      </c>
      <c r="D1720" s="126">
        <f>1400+1600</f>
        <v>3000</v>
      </c>
      <c r="E1720" s="126"/>
      <c r="F1720" s="126">
        <f>+D1720+E1720</f>
        <v>3000</v>
      </c>
    </row>
    <row r="1721" spans="1:6" ht="14.15" customHeight="1" x14ac:dyDescent="0.25">
      <c r="A1721" s="29"/>
      <c r="B1721" s="35">
        <v>50</v>
      </c>
      <c r="C1721" s="36" t="s">
        <v>89</v>
      </c>
      <c r="D1721" s="196">
        <v>6000</v>
      </c>
      <c r="E1721" s="129"/>
      <c r="F1721" s="129">
        <f>+D1721+E1721</f>
        <v>6000</v>
      </c>
    </row>
    <row r="1722" spans="1:6" ht="14.15" customHeight="1" x14ac:dyDescent="0.25">
      <c r="A1722" s="29"/>
      <c r="B1722" s="35">
        <v>55</v>
      </c>
      <c r="C1722" s="36" t="s">
        <v>441</v>
      </c>
      <c r="D1722" s="123">
        <f>SUM(D1723:D1726)</f>
        <v>18000</v>
      </c>
      <c r="E1722" s="123">
        <f t="shared" ref="E1722:F1722" si="599">SUM(E1723:E1726)</f>
        <v>0</v>
      </c>
      <c r="F1722" s="123">
        <f t="shared" si="599"/>
        <v>18000</v>
      </c>
    </row>
    <row r="1723" spans="1:6" ht="14.15" customHeight="1" x14ac:dyDescent="0.25">
      <c r="A1723" s="29"/>
      <c r="B1723" s="30">
        <v>5504</v>
      </c>
      <c r="C1723" s="31" t="s">
        <v>228</v>
      </c>
      <c r="D1723" s="191">
        <v>12000</v>
      </c>
      <c r="E1723" s="137"/>
      <c r="F1723" s="137">
        <f t="shared" ref="F1723:F1726" si="600">+E1723+D1723</f>
        <v>12000</v>
      </c>
    </row>
    <row r="1724" spans="1:6" ht="14.15" customHeight="1" x14ac:dyDescent="0.25">
      <c r="A1724" s="29"/>
      <c r="B1724" s="30">
        <v>5521</v>
      </c>
      <c r="C1724" s="31" t="s">
        <v>246</v>
      </c>
      <c r="D1724" s="191">
        <v>2000</v>
      </c>
      <c r="E1724" s="137"/>
      <c r="F1724" s="137">
        <f t="shared" si="600"/>
        <v>2000</v>
      </c>
    </row>
    <row r="1725" spans="1:6" ht="14.15" customHeight="1" x14ac:dyDescent="0.25">
      <c r="A1725" s="29"/>
      <c r="B1725" s="30">
        <v>5525</v>
      </c>
      <c r="C1725" s="31" t="s">
        <v>126</v>
      </c>
      <c r="D1725" s="191"/>
      <c r="E1725" s="137"/>
      <c r="F1725" s="137">
        <f t="shared" si="600"/>
        <v>0</v>
      </c>
    </row>
    <row r="1726" spans="1:6" ht="14.15" customHeight="1" x14ac:dyDescent="0.25">
      <c r="A1726" s="29"/>
      <c r="B1726" s="30">
        <v>5526</v>
      </c>
      <c r="C1726" s="37" t="s">
        <v>449</v>
      </c>
      <c r="D1726" s="191">
        <v>4000</v>
      </c>
      <c r="E1726" s="137"/>
      <c r="F1726" s="137">
        <f t="shared" si="600"/>
        <v>4000</v>
      </c>
    </row>
    <row r="1727" spans="1:6" s="2" customFormat="1" ht="14.15" customHeight="1" x14ac:dyDescent="0.25">
      <c r="A1727" s="25" t="s">
        <v>82</v>
      </c>
      <c r="B1727" s="26"/>
      <c r="C1727" s="27" t="s">
        <v>471</v>
      </c>
      <c r="D1727" s="39">
        <f>+D114+D167+D175+D186+D270+D314+D376+D393+D1020+D1537</f>
        <v>28219200</v>
      </c>
      <c r="E1727" s="39">
        <f>+E114+E167+E175+E186+E270+E314+E376+E393+E1020+E1537</f>
        <v>-4300</v>
      </c>
      <c r="F1727" s="39">
        <f>+F114+F167+F175+F186+F270+F314+F376+F393+F1020+F1537</f>
        <v>28214900</v>
      </c>
    </row>
    <row r="1728" spans="1:6" s="2" customFormat="1" ht="14.15" customHeight="1" x14ac:dyDescent="0.25">
      <c r="A1728" s="25"/>
      <c r="B1728" s="26"/>
      <c r="C1728" s="27" t="s">
        <v>472</v>
      </c>
      <c r="D1728" s="39">
        <f>+D101-D1727</f>
        <v>3140500</v>
      </c>
      <c r="E1728" s="39">
        <f>+E101-E1727</f>
        <v>4300</v>
      </c>
      <c r="F1728" s="39">
        <f>+F101-F1727</f>
        <v>3144800</v>
      </c>
    </row>
    <row r="1729" spans="1:6" s="2" customFormat="1" ht="14.15" customHeight="1" x14ac:dyDescent="0.25">
      <c r="A1729" s="152"/>
      <c r="B1729" s="152"/>
      <c r="C1729" s="152"/>
      <c r="D1729" s="236"/>
      <c r="E1729" s="152"/>
      <c r="F1729" s="152"/>
    </row>
    <row r="1730" spans="1:6" s="2" customFormat="1" ht="0.75" customHeight="1" x14ac:dyDescent="0.25">
      <c r="A1730" s="152"/>
      <c r="B1730" s="152"/>
      <c r="C1730" s="152"/>
      <c r="D1730" s="152"/>
      <c r="E1730" s="152"/>
      <c r="F1730" s="152"/>
    </row>
    <row r="1731" spans="1:6" s="2" customFormat="1" ht="13.5" hidden="1" customHeight="1" x14ac:dyDescent="0.25">
      <c r="A1731" s="152"/>
      <c r="B1731" s="152"/>
      <c r="C1731" s="152"/>
      <c r="D1731" s="152"/>
      <c r="E1731" s="152"/>
      <c r="F1731" s="152"/>
    </row>
    <row r="1732" spans="1:6" ht="14.15" customHeight="1" x14ac:dyDescent="0.25">
      <c r="A1732" s="97" t="s">
        <v>473</v>
      </c>
      <c r="B1732" s="26"/>
      <c r="C1732" s="82" t="s">
        <v>474</v>
      </c>
      <c r="D1732" s="55"/>
      <c r="E1732" s="32"/>
      <c r="F1732" s="214"/>
    </row>
    <row r="1733" spans="1:6" ht="12.5" x14ac:dyDescent="0.25">
      <c r="A1733" s="42">
        <v>3502</v>
      </c>
      <c r="B1733" s="43"/>
      <c r="C1733" s="44" t="s">
        <v>475</v>
      </c>
      <c r="D1733" s="95">
        <f>SUM(D1734:D1739)</f>
        <v>925600</v>
      </c>
      <c r="E1733" s="47">
        <f>SUM(E1734:E1739)</f>
        <v>0</v>
      </c>
      <c r="F1733" s="95">
        <f>SUM(F1734:F1739)</f>
        <v>925600</v>
      </c>
    </row>
    <row r="1734" spans="1:6" ht="12.5" x14ac:dyDescent="0.25">
      <c r="A1734" s="77" t="s">
        <v>494</v>
      </c>
      <c r="B1734" s="30"/>
      <c r="C1734" s="31" t="s">
        <v>480</v>
      </c>
      <c r="D1734" s="196">
        <v>100000</v>
      </c>
      <c r="E1734" s="14"/>
      <c r="F1734" s="215">
        <f t="shared" ref="F1734:F1738" si="601">+E1734+D1734</f>
        <v>100000</v>
      </c>
    </row>
    <row r="1735" spans="1:6" ht="12.5" x14ac:dyDescent="0.25">
      <c r="A1735" s="77" t="s">
        <v>487</v>
      </c>
      <c r="B1735" s="30"/>
      <c r="C1735" s="31" t="s">
        <v>482</v>
      </c>
      <c r="D1735" s="196">
        <v>651600</v>
      </c>
      <c r="E1735" s="14"/>
      <c r="F1735" s="215">
        <f t="shared" si="601"/>
        <v>651600</v>
      </c>
    </row>
    <row r="1736" spans="1:6" ht="25" x14ac:dyDescent="0.25">
      <c r="A1736" s="79" t="s">
        <v>494</v>
      </c>
      <c r="B1736" s="30"/>
      <c r="C1736" s="250" t="s">
        <v>890</v>
      </c>
      <c r="D1736" s="196">
        <v>54000</v>
      </c>
      <c r="E1736" s="14"/>
      <c r="F1736" s="215">
        <f t="shared" si="601"/>
        <v>54000</v>
      </c>
    </row>
    <row r="1737" spans="1:6" ht="16" customHeight="1" x14ac:dyDescent="0.25">
      <c r="A1737" s="79" t="s">
        <v>903</v>
      </c>
      <c r="B1737" s="30"/>
      <c r="C1737" s="249" t="s">
        <v>955</v>
      </c>
      <c r="D1737" s="196">
        <v>108000</v>
      </c>
      <c r="E1737" s="14"/>
      <c r="F1737" s="215">
        <f t="shared" si="601"/>
        <v>108000</v>
      </c>
    </row>
    <row r="1738" spans="1:6" ht="12.5" x14ac:dyDescent="0.25">
      <c r="A1738" s="79" t="s">
        <v>868</v>
      </c>
      <c r="B1738" s="30"/>
      <c r="C1738" s="105" t="s">
        <v>957</v>
      </c>
      <c r="D1738" s="196">
        <v>12000</v>
      </c>
      <c r="E1738" s="14"/>
      <c r="F1738" s="215">
        <f t="shared" si="601"/>
        <v>12000</v>
      </c>
    </row>
    <row r="1739" spans="1:6" ht="0.75" customHeight="1" x14ac:dyDescent="0.25">
      <c r="A1739" s="29"/>
      <c r="B1739" s="30"/>
      <c r="C1739" s="31"/>
      <c r="D1739" s="196"/>
      <c r="E1739" s="14"/>
      <c r="F1739" s="215">
        <f t="shared" ref="F1739" si="602">+E1739+D1739</f>
        <v>0</v>
      </c>
    </row>
    <row r="1740" spans="1:6" ht="12.5" x14ac:dyDescent="0.25">
      <c r="A1740" s="42">
        <v>4502</v>
      </c>
      <c r="B1740" s="43"/>
      <c r="C1740" s="44" t="s">
        <v>483</v>
      </c>
      <c r="D1740" s="47">
        <f>SUM(D1741:D1747)</f>
        <v>-1498500</v>
      </c>
      <c r="E1740" s="46">
        <f>SUM(E1741:E1747)</f>
        <v>0</v>
      </c>
      <c r="F1740" s="216">
        <f>SUM(F1741:F1747)</f>
        <v>-1498500</v>
      </c>
    </row>
    <row r="1741" spans="1:6" ht="12.5" x14ac:dyDescent="0.25">
      <c r="A1741" s="29" t="s">
        <v>478</v>
      </c>
      <c r="B1741" s="35">
        <v>2024</v>
      </c>
      <c r="C1741" s="31" t="s">
        <v>484</v>
      </c>
      <c r="D1741" s="196">
        <v>-620000</v>
      </c>
      <c r="E1741" s="14"/>
      <c r="F1741" s="215">
        <f t="shared" ref="F1741:F1746" si="603">+E1741+D1741</f>
        <v>-620000</v>
      </c>
    </row>
    <row r="1742" spans="1:6" ht="12.5" x14ac:dyDescent="0.25">
      <c r="A1742" s="77" t="s">
        <v>494</v>
      </c>
      <c r="B1742" s="30">
        <v>2024</v>
      </c>
      <c r="C1742" s="31" t="s">
        <v>480</v>
      </c>
      <c r="D1742" s="196">
        <v>-200000</v>
      </c>
      <c r="E1742" s="14"/>
      <c r="F1742" s="215">
        <f t="shared" si="603"/>
        <v>-200000</v>
      </c>
    </row>
    <row r="1743" spans="1:6" ht="14.15" customHeight="1" x14ac:dyDescent="0.25">
      <c r="A1743" s="77" t="s">
        <v>490</v>
      </c>
      <c r="B1743" s="30"/>
      <c r="C1743" s="31" t="s">
        <v>796</v>
      </c>
      <c r="D1743" s="196">
        <v>-204000</v>
      </c>
      <c r="E1743" s="14"/>
      <c r="F1743" s="215">
        <f t="shared" si="603"/>
        <v>-204000</v>
      </c>
    </row>
    <row r="1744" spans="1:6" ht="12.5" x14ac:dyDescent="0.25">
      <c r="A1744" s="77" t="s">
        <v>494</v>
      </c>
      <c r="B1744" s="30"/>
      <c r="C1744" s="31" t="s">
        <v>953</v>
      </c>
      <c r="D1744" s="196">
        <v>-384500</v>
      </c>
      <c r="E1744" s="14"/>
      <c r="F1744" s="215">
        <f t="shared" si="603"/>
        <v>-384500</v>
      </c>
    </row>
    <row r="1745" spans="1:6" ht="12.5" x14ac:dyDescent="0.25">
      <c r="A1745" s="77" t="s">
        <v>478</v>
      </c>
      <c r="B1745" s="30">
        <v>2024</v>
      </c>
      <c r="C1745" s="31" t="s">
        <v>956</v>
      </c>
      <c r="D1745" s="196">
        <v>-40000</v>
      </c>
      <c r="E1745" s="14"/>
      <c r="F1745" s="215">
        <f t="shared" si="603"/>
        <v>-40000</v>
      </c>
    </row>
    <row r="1746" spans="1:6" ht="12.5" x14ac:dyDescent="0.25">
      <c r="A1746" s="77" t="s">
        <v>494</v>
      </c>
      <c r="B1746" s="30"/>
      <c r="C1746" s="31" t="s">
        <v>1055</v>
      </c>
      <c r="D1746" s="196">
        <v>-50000</v>
      </c>
      <c r="E1746" s="14"/>
      <c r="F1746" s="215">
        <f t="shared" si="603"/>
        <v>-50000</v>
      </c>
    </row>
    <row r="1747" spans="1:6" ht="12.5" hidden="1" x14ac:dyDescent="0.25">
      <c r="A1747" s="77"/>
      <c r="B1747" s="30"/>
      <c r="C1747" s="31"/>
      <c r="D1747" s="196"/>
      <c r="E1747" s="14"/>
      <c r="F1747" s="215">
        <f t="shared" ref="F1747" si="604">+E1747+D1747</f>
        <v>0</v>
      </c>
    </row>
    <row r="1748" spans="1:6" ht="14.15" customHeight="1" x14ac:dyDescent="0.25">
      <c r="A1748" s="42">
        <v>381</v>
      </c>
      <c r="B1748" s="43"/>
      <c r="C1748" s="44" t="s">
        <v>485</v>
      </c>
      <c r="D1748" s="47">
        <f t="shared" ref="D1748:F1748" si="605">+D1749</f>
        <v>400000</v>
      </c>
      <c r="E1748" s="46">
        <f t="shared" si="605"/>
        <v>0</v>
      </c>
      <c r="F1748" s="217">
        <f t="shared" si="605"/>
        <v>400000</v>
      </c>
    </row>
    <row r="1749" spans="1:6" ht="14.15" customHeight="1" x14ac:dyDescent="0.25">
      <c r="A1749" s="77"/>
      <c r="B1749" s="30"/>
      <c r="C1749" s="31" t="s">
        <v>485</v>
      </c>
      <c r="D1749" s="196">
        <v>400000</v>
      </c>
      <c r="E1749" s="14"/>
      <c r="F1749" s="215">
        <f t="shared" ref="F1749" si="606">+E1749+D1749</f>
        <v>400000</v>
      </c>
    </row>
    <row r="1750" spans="1:6" ht="12.5" x14ac:dyDescent="0.25">
      <c r="A1750" s="42"/>
      <c r="B1750" s="43"/>
      <c r="C1750" s="44" t="s">
        <v>486</v>
      </c>
      <c r="D1750" s="47">
        <f>SUM(D1751:D1776)</f>
        <v>-9381300</v>
      </c>
      <c r="E1750" s="46">
        <f>SUM(E1751:E1776)</f>
        <v>-34000</v>
      </c>
      <c r="F1750" s="217">
        <f>SUM(F1751:F1776)</f>
        <v>-9415300</v>
      </c>
    </row>
    <row r="1751" spans="1:6" s="8" customFormat="1" ht="12.5" x14ac:dyDescent="0.25">
      <c r="A1751" s="29" t="s">
        <v>487</v>
      </c>
      <c r="B1751" s="30"/>
      <c r="C1751" s="31" t="s">
        <v>794</v>
      </c>
      <c r="D1751" s="196">
        <v>-1200000</v>
      </c>
      <c r="E1751" s="14"/>
      <c r="F1751" s="215">
        <f t="shared" ref="F1751:F1770" si="607">+E1751+D1751</f>
        <v>-1200000</v>
      </c>
    </row>
    <row r="1752" spans="1:6" ht="12.5" x14ac:dyDescent="0.25">
      <c r="A1752" s="77" t="s">
        <v>490</v>
      </c>
      <c r="B1752" s="30"/>
      <c r="C1752" s="31" t="s">
        <v>489</v>
      </c>
      <c r="D1752" s="196">
        <v>-370000</v>
      </c>
      <c r="E1752" s="14"/>
      <c r="F1752" s="215">
        <f t="shared" si="607"/>
        <v>-370000</v>
      </c>
    </row>
    <row r="1753" spans="1:6" ht="12.5" x14ac:dyDescent="0.25">
      <c r="A1753" s="78" t="s">
        <v>490</v>
      </c>
      <c r="B1753" s="30"/>
      <c r="C1753" s="31" t="s">
        <v>491</v>
      </c>
      <c r="D1753" s="196">
        <v>-60000</v>
      </c>
      <c r="E1753" s="14"/>
      <c r="F1753" s="215">
        <f t="shared" si="607"/>
        <v>-60000</v>
      </c>
    </row>
    <row r="1754" spans="1:6" ht="12.5" x14ac:dyDescent="0.25">
      <c r="A1754" s="77" t="s">
        <v>490</v>
      </c>
      <c r="B1754" s="30"/>
      <c r="C1754" s="31" t="s">
        <v>492</v>
      </c>
      <c r="D1754" s="196">
        <v>-100000</v>
      </c>
      <c r="E1754" s="14"/>
      <c r="F1754" s="215">
        <f t="shared" si="607"/>
        <v>-100000</v>
      </c>
    </row>
    <row r="1755" spans="1:6" ht="12.5" x14ac:dyDescent="0.25">
      <c r="A1755" s="77" t="s">
        <v>490</v>
      </c>
      <c r="B1755" s="30"/>
      <c r="C1755" s="31" t="s">
        <v>795</v>
      </c>
      <c r="D1755" s="196">
        <f>-488000+150000</f>
        <v>-338000</v>
      </c>
      <c r="E1755" s="14"/>
      <c r="F1755" s="215">
        <f t="shared" si="607"/>
        <v>-338000</v>
      </c>
    </row>
    <row r="1756" spans="1:6" ht="12.5" x14ac:dyDescent="0.25">
      <c r="A1756" s="77" t="s">
        <v>490</v>
      </c>
      <c r="B1756" s="30"/>
      <c r="C1756" s="31" t="s">
        <v>959</v>
      </c>
      <c r="D1756" s="243">
        <v>-10000</v>
      </c>
      <c r="E1756" s="14"/>
      <c r="F1756" s="215">
        <f t="shared" si="607"/>
        <v>-10000</v>
      </c>
    </row>
    <row r="1757" spans="1:6" ht="12.5" x14ac:dyDescent="0.25">
      <c r="A1757" s="77" t="s">
        <v>494</v>
      </c>
      <c r="B1757" s="30"/>
      <c r="C1757" s="31" t="s">
        <v>890</v>
      </c>
      <c r="D1757" s="196">
        <v>-59300</v>
      </c>
      <c r="E1757" s="14"/>
      <c r="F1757" s="215">
        <f t="shared" si="607"/>
        <v>-59300</v>
      </c>
    </row>
    <row r="1758" spans="1:6" ht="12.5" x14ac:dyDescent="0.25">
      <c r="A1758" s="77" t="s">
        <v>494</v>
      </c>
      <c r="B1758" s="30"/>
      <c r="C1758" s="31" t="s">
        <v>958</v>
      </c>
      <c r="D1758" s="196">
        <v>-200000</v>
      </c>
      <c r="E1758" s="14"/>
      <c r="F1758" s="215">
        <f t="shared" si="607"/>
        <v>-200000</v>
      </c>
    </row>
    <row r="1759" spans="1:6" ht="12.5" x14ac:dyDescent="0.25">
      <c r="A1759" s="77" t="s">
        <v>495</v>
      </c>
      <c r="B1759" s="30"/>
      <c r="C1759" s="31" t="s">
        <v>496</v>
      </c>
      <c r="D1759" s="196">
        <v>-50000</v>
      </c>
      <c r="E1759" s="14"/>
      <c r="F1759" s="215">
        <f t="shared" si="607"/>
        <v>-50000</v>
      </c>
    </row>
    <row r="1760" spans="1:6" ht="12.5" x14ac:dyDescent="0.25">
      <c r="A1760" s="77" t="s">
        <v>490</v>
      </c>
      <c r="B1760" s="30"/>
      <c r="C1760" s="31" t="s">
        <v>497</v>
      </c>
      <c r="D1760" s="243">
        <v>-50000</v>
      </c>
      <c r="E1760" s="14"/>
      <c r="F1760" s="215">
        <f t="shared" si="607"/>
        <v>-50000</v>
      </c>
    </row>
    <row r="1761" spans="1:7" ht="12.5" x14ac:dyDescent="0.25">
      <c r="A1761" s="77" t="s">
        <v>216</v>
      </c>
      <c r="B1761" s="30"/>
      <c r="C1761" s="31" t="s">
        <v>611</v>
      </c>
      <c r="D1761" s="243">
        <v>-700000</v>
      </c>
      <c r="E1761" s="14"/>
      <c r="F1761" s="215">
        <f t="shared" si="607"/>
        <v>-700000</v>
      </c>
    </row>
    <row r="1762" spans="1:7" ht="12.5" x14ac:dyDescent="0.25">
      <c r="A1762" s="77" t="s">
        <v>590</v>
      </c>
      <c r="B1762" s="30"/>
      <c r="C1762" s="31" t="s">
        <v>1057</v>
      </c>
      <c r="D1762" s="243">
        <v>-45000</v>
      </c>
      <c r="E1762" s="14"/>
      <c r="F1762" s="215">
        <f t="shared" si="607"/>
        <v>-45000</v>
      </c>
    </row>
    <row r="1763" spans="1:7" ht="12.5" x14ac:dyDescent="0.25">
      <c r="A1763" s="79" t="s">
        <v>604</v>
      </c>
      <c r="B1763" s="22"/>
      <c r="C1763" s="94" t="s">
        <v>1058</v>
      </c>
      <c r="D1763" s="243">
        <v>-17000</v>
      </c>
      <c r="E1763" s="14">
        <v>-34000</v>
      </c>
      <c r="F1763" s="215">
        <f t="shared" si="607"/>
        <v>-51000</v>
      </c>
      <c r="G1763" s="1" t="s">
        <v>1059</v>
      </c>
    </row>
    <row r="1764" spans="1:7" ht="12.5" x14ac:dyDescent="0.25">
      <c r="A1764" s="79" t="s">
        <v>247</v>
      </c>
      <c r="B1764" s="22"/>
      <c r="C1764" s="31" t="s">
        <v>562</v>
      </c>
      <c r="D1764" s="243">
        <v>-25000</v>
      </c>
      <c r="E1764" s="14"/>
      <c r="F1764" s="215">
        <f t="shared" si="607"/>
        <v>-25000</v>
      </c>
    </row>
    <row r="1765" spans="1:7" ht="12.5" x14ac:dyDescent="0.25">
      <c r="A1765" s="79" t="s">
        <v>907</v>
      </c>
      <c r="B1765" s="22"/>
      <c r="C1765" s="105" t="s">
        <v>960</v>
      </c>
      <c r="D1765" s="243">
        <f>-575000-40000-3000000</f>
        <v>-3615000</v>
      </c>
      <c r="E1765" s="14"/>
      <c r="F1765" s="215">
        <f t="shared" si="607"/>
        <v>-3615000</v>
      </c>
    </row>
    <row r="1766" spans="1:7" ht="12.5" x14ac:dyDescent="0.25">
      <c r="A1766" s="79" t="s">
        <v>490</v>
      </c>
      <c r="B1766" s="22"/>
      <c r="C1766" s="105" t="s">
        <v>961</v>
      </c>
      <c r="D1766" s="243">
        <v>-255000</v>
      </c>
      <c r="E1766" s="14"/>
      <c r="F1766" s="215">
        <f t="shared" si="607"/>
        <v>-255000</v>
      </c>
    </row>
    <row r="1767" spans="1:7" ht="12.5" x14ac:dyDescent="0.25">
      <c r="A1767" s="79" t="s">
        <v>1056</v>
      </c>
      <c r="B1767" s="22"/>
      <c r="C1767" s="249" t="s">
        <v>964</v>
      </c>
      <c r="D1767" s="243">
        <v>-1000000</v>
      </c>
      <c r="E1767" s="14"/>
      <c r="F1767" s="215">
        <f t="shared" si="607"/>
        <v>-1000000</v>
      </c>
    </row>
    <row r="1768" spans="1:7" ht="12.5" x14ac:dyDescent="0.25">
      <c r="A1768" s="77" t="s">
        <v>490</v>
      </c>
      <c r="B1768" s="22"/>
      <c r="C1768" s="105" t="s">
        <v>962</v>
      </c>
      <c r="D1768" s="243">
        <v>-180000</v>
      </c>
      <c r="E1768" s="14"/>
      <c r="F1768" s="215">
        <f t="shared" si="607"/>
        <v>-180000</v>
      </c>
    </row>
    <row r="1769" spans="1:7" ht="12.5" x14ac:dyDescent="0.25">
      <c r="A1769" s="79" t="s">
        <v>490</v>
      </c>
      <c r="B1769" s="22"/>
      <c r="C1769" s="105" t="s">
        <v>952</v>
      </c>
      <c r="D1769" s="243">
        <v>-200000</v>
      </c>
      <c r="E1769" s="14"/>
      <c r="F1769" s="215">
        <f t="shared" si="607"/>
        <v>-200000</v>
      </c>
    </row>
    <row r="1770" spans="1:7" ht="12.5" x14ac:dyDescent="0.25">
      <c r="A1770" s="79" t="s">
        <v>420</v>
      </c>
      <c r="B1770" s="22"/>
      <c r="C1770" s="105" t="s">
        <v>954</v>
      </c>
      <c r="D1770" s="243">
        <v>-88000</v>
      </c>
      <c r="E1770" s="14"/>
      <c r="F1770" s="215">
        <f t="shared" si="607"/>
        <v>-88000</v>
      </c>
    </row>
    <row r="1771" spans="1:7" ht="14.15" customHeight="1" x14ac:dyDescent="0.25">
      <c r="A1771" s="79" t="s">
        <v>570</v>
      </c>
      <c r="B1771" s="275"/>
      <c r="C1771" s="105" t="s">
        <v>902</v>
      </c>
      <c r="D1771" s="196">
        <v>-10100</v>
      </c>
      <c r="E1771" s="14"/>
      <c r="F1771" s="215">
        <f t="shared" ref="F1771:F1775" si="608">+E1771+D1771</f>
        <v>-10100</v>
      </c>
    </row>
    <row r="1772" spans="1:7" ht="14.15" customHeight="1" x14ac:dyDescent="0.25">
      <c r="A1772" s="79" t="s">
        <v>903</v>
      </c>
      <c r="B1772" s="275"/>
      <c r="C1772" s="105" t="s">
        <v>904</v>
      </c>
      <c r="D1772" s="196">
        <v>-148700</v>
      </c>
      <c r="E1772" s="14"/>
      <c r="F1772" s="215">
        <f t="shared" si="608"/>
        <v>-148700</v>
      </c>
    </row>
    <row r="1773" spans="1:7" ht="14.25" customHeight="1" x14ac:dyDescent="0.25">
      <c r="A1773" s="79" t="s">
        <v>903</v>
      </c>
      <c r="B1773" s="22"/>
      <c r="C1773" s="249" t="s">
        <v>955</v>
      </c>
      <c r="D1773" s="196">
        <v>-145000</v>
      </c>
      <c r="E1773" s="14"/>
      <c r="F1773" s="215">
        <f t="shared" si="608"/>
        <v>-145000</v>
      </c>
    </row>
    <row r="1774" spans="1:7" ht="12.5" x14ac:dyDescent="0.25">
      <c r="A1774" s="79" t="s">
        <v>868</v>
      </c>
      <c r="B1774" s="22"/>
      <c r="C1774" s="249" t="s">
        <v>957</v>
      </c>
      <c r="D1774" s="196">
        <v>-15200</v>
      </c>
      <c r="E1774" s="14"/>
      <c r="F1774" s="215">
        <f t="shared" si="608"/>
        <v>-15200</v>
      </c>
    </row>
    <row r="1775" spans="1:7" ht="12.5" x14ac:dyDescent="0.25">
      <c r="A1775" s="79" t="s">
        <v>1060</v>
      </c>
      <c r="B1775" s="22"/>
      <c r="C1775" s="249" t="s">
        <v>965</v>
      </c>
      <c r="D1775" s="243">
        <v>-500000</v>
      </c>
      <c r="E1775" s="14"/>
      <c r="F1775" s="215">
        <f t="shared" si="608"/>
        <v>-500000</v>
      </c>
    </row>
    <row r="1776" spans="1:7" ht="12.5" hidden="1" x14ac:dyDescent="0.25">
      <c r="A1776" s="79"/>
      <c r="B1776" s="22"/>
      <c r="C1776" s="31"/>
      <c r="D1776" s="196"/>
      <c r="E1776" s="14"/>
      <c r="F1776" s="215">
        <f t="shared" ref="F1776" si="609">+E1776+D1776</f>
        <v>0</v>
      </c>
    </row>
    <row r="1777" spans="1:7" s="2" customFormat="1" ht="12.5" x14ac:dyDescent="0.25">
      <c r="A1777" s="80" t="s">
        <v>499</v>
      </c>
      <c r="B1777" s="81" t="s">
        <v>500</v>
      </c>
      <c r="C1777" s="44" t="s">
        <v>501</v>
      </c>
      <c r="D1777" s="47">
        <v>0</v>
      </c>
      <c r="E1777" s="47"/>
      <c r="F1777" s="217">
        <f>+D1777+E1777</f>
        <v>0</v>
      </c>
    </row>
    <row r="1778" spans="1:7" ht="14.15" customHeight="1" x14ac:dyDescent="0.25">
      <c r="A1778" s="42" t="s">
        <v>502</v>
      </c>
      <c r="B1778" s="167">
        <v>65018</v>
      </c>
      <c r="C1778" s="43" t="s">
        <v>503</v>
      </c>
      <c r="D1778" s="255">
        <v>-831000</v>
      </c>
      <c r="E1778" s="47">
        <v>115000</v>
      </c>
      <c r="F1778" s="266">
        <f t="shared" ref="F1778" si="610">+E1778+D1778</f>
        <v>-716000</v>
      </c>
      <c r="G1778" s="1" t="s">
        <v>1076</v>
      </c>
    </row>
    <row r="1779" spans="1:7" ht="14.15" customHeight="1" x14ac:dyDescent="0.25">
      <c r="A1779" s="25" t="s">
        <v>473</v>
      </c>
      <c r="B1779" s="26"/>
      <c r="C1779" s="82" t="s">
        <v>504</v>
      </c>
      <c r="D1779" s="39">
        <f>+D1733+D1740+D1748+D1750+D1777+D1778</f>
        <v>-10385200</v>
      </c>
      <c r="E1779" s="39">
        <f>+E1733+E1740+E1748+E1750+E1777+E1778</f>
        <v>81000</v>
      </c>
      <c r="F1779" s="218">
        <f>+F1733+F1740+F1748+F1750+F1777+F1778</f>
        <v>-10304200</v>
      </c>
    </row>
    <row r="1780" spans="1:7" ht="13.5" customHeight="1" x14ac:dyDescent="0.25">
      <c r="A1780" s="34"/>
      <c r="B1780" s="35"/>
      <c r="C1780" s="27" t="s">
        <v>505</v>
      </c>
      <c r="D1780" s="39">
        <f>+D1728+D1779</f>
        <v>-7244700</v>
      </c>
      <c r="E1780" s="39">
        <f>+E1728+E1779</f>
        <v>85300</v>
      </c>
      <c r="F1780" s="218">
        <f>+F1728+F1779</f>
        <v>-7159400</v>
      </c>
    </row>
    <row r="1781" spans="1:7" ht="14.15" customHeight="1" x14ac:dyDescent="0.25">
      <c r="A1781" s="234"/>
      <c r="B1781" s="234"/>
      <c r="C1781" s="234"/>
      <c r="D1781" s="234"/>
      <c r="E1781" s="234"/>
      <c r="F1781" s="234"/>
    </row>
    <row r="1782" spans="1:7" ht="14.15" customHeight="1" x14ac:dyDescent="0.25">
      <c r="A1782" s="97" t="s">
        <v>506</v>
      </c>
      <c r="B1782" s="26"/>
      <c r="C1782" s="82" t="s">
        <v>507</v>
      </c>
      <c r="D1782" s="32"/>
      <c r="E1782" s="55"/>
      <c r="F1782" s="214"/>
    </row>
    <row r="1783" spans="1:7" ht="14.15" customHeight="1" x14ac:dyDescent="0.25">
      <c r="A1783" s="96" t="s">
        <v>508</v>
      </c>
      <c r="B1783" s="24"/>
      <c r="C1783" s="76" t="s">
        <v>509</v>
      </c>
      <c r="D1783" s="196">
        <v>9000000</v>
      </c>
      <c r="E1783" s="14">
        <v>-500000</v>
      </c>
      <c r="F1783" s="215">
        <f t="shared" ref="F1783:F1784" si="611">+E1783+D1783</f>
        <v>8500000</v>
      </c>
    </row>
    <row r="1784" spans="1:7" ht="14.15" customHeight="1" x14ac:dyDescent="0.25">
      <c r="A1784" s="77" t="s">
        <v>510</v>
      </c>
      <c r="B1784" s="30"/>
      <c r="C1784" s="31" t="s">
        <v>511</v>
      </c>
      <c r="D1784" s="242">
        <v>-2227000</v>
      </c>
      <c r="E1784" s="14">
        <v>471000</v>
      </c>
      <c r="F1784" s="267">
        <f t="shared" si="611"/>
        <v>-1756000</v>
      </c>
      <c r="G1784" s="1" t="s">
        <v>1063</v>
      </c>
    </row>
    <row r="1785" spans="1:7" ht="14.15" customHeight="1" x14ac:dyDescent="0.25">
      <c r="A1785" s="25" t="s">
        <v>506</v>
      </c>
      <c r="B1785" s="26"/>
      <c r="C1785" s="82" t="s">
        <v>512</v>
      </c>
      <c r="D1785" s="39">
        <f t="shared" ref="D1785:F1785" si="612">+D1784+D1783</f>
        <v>6773000</v>
      </c>
      <c r="E1785" s="39">
        <f t="shared" si="612"/>
        <v>-29000</v>
      </c>
      <c r="F1785" s="218">
        <f t="shared" si="612"/>
        <v>6744000</v>
      </c>
    </row>
    <row r="1786" spans="1:7" ht="14.15" customHeight="1" thickBot="1" x14ac:dyDescent="0.3">
      <c r="A1786" s="83" t="s">
        <v>513</v>
      </c>
      <c r="B1786" s="84"/>
      <c r="C1786" s="85" t="s">
        <v>514</v>
      </c>
      <c r="D1786" s="194">
        <v>-100000</v>
      </c>
      <c r="E1786" s="14">
        <v>-227600</v>
      </c>
      <c r="F1786" s="223">
        <f>SUM(D1786:E1786)</f>
        <v>-327600</v>
      </c>
    </row>
    <row r="1787" spans="1:7" ht="14.15" customHeight="1" thickTop="1" x14ac:dyDescent="0.25">
      <c r="A1787" s="102"/>
      <c r="B1787" s="103"/>
      <c r="C1787" s="40" t="s">
        <v>906</v>
      </c>
      <c r="D1787" s="252">
        <f>313000+270000</f>
        <v>583000</v>
      </c>
      <c r="E1787" s="14">
        <v>160000</v>
      </c>
      <c r="F1787" s="223">
        <f>SUM(D1787:E1787)</f>
        <v>743000</v>
      </c>
      <c r="G1787" s="1" t="s">
        <v>1074</v>
      </c>
    </row>
    <row r="1788" spans="1:7" ht="14.15" customHeight="1" x14ac:dyDescent="0.3">
      <c r="A1788" s="120"/>
      <c r="B1788" s="121"/>
      <c r="C1788" s="122" t="s">
        <v>515</v>
      </c>
      <c r="D1788" s="254">
        <f>+D1780+D1785+D1786+D1787</f>
        <v>11300</v>
      </c>
      <c r="E1788" s="253">
        <v>0</v>
      </c>
      <c r="F1788" s="254">
        <f>+F1780+F1785+F1786+F1787</f>
        <v>0</v>
      </c>
    </row>
    <row r="1789" spans="1:7" ht="14.15" customHeight="1" x14ac:dyDescent="0.25">
      <c r="A1789" s="12"/>
      <c r="B1789" s="13"/>
      <c r="C1789" s="1"/>
      <c r="D1789" s="17" t="s">
        <v>905</v>
      </c>
      <c r="F1789" s="134"/>
    </row>
  </sheetData>
  <phoneticPr fontId="2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DA8B-5121-4B78-95DD-123978146A11}">
  <dimension ref="A1:D23"/>
  <sheetViews>
    <sheetView workbookViewId="0">
      <selection activeCell="D6" sqref="D6"/>
    </sheetView>
  </sheetViews>
  <sheetFormatPr defaultRowHeight="12.5" x14ac:dyDescent="0.25"/>
  <cols>
    <col min="1" max="1" width="10.54296875" customWidth="1"/>
    <col min="2" max="2" width="11.54296875" customWidth="1"/>
    <col min="3" max="3" width="29.1796875" customWidth="1"/>
    <col min="4" max="4" width="44.1796875" customWidth="1"/>
  </cols>
  <sheetData>
    <row r="1" spans="1:4" ht="23.25" customHeight="1" x14ac:dyDescent="0.25">
      <c r="A1" s="365" t="s">
        <v>1021</v>
      </c>
      <c r="B1" s="365"/>
      <c r="C1" s="365"/>
      <c r="D1" s="365"/>
    </row>
    <row r="2" spans="1:4" ht="41.25" customHeight="1" thickBot="1" x14ac:dyDescent="0.3">
      <c r="A2" s="354" t="s">
        <v>1022</v>
      </c>
      <c r="B2" s="355" t="s">
        <v>1023</v>
      </c>
      <c r="C2" s="355" t="s">
        <v>1024</v>
      </c>
      <c r="D2" s="356" t="s">
        <v>1025</v>
      </c>
    </row>
    <row r="3" spans="1:4" ht="29" x14ac:dyDescent="0.25">
      <c r="A3" s="361" t="s">
        <v>1026</v>
      </c>
      <c r="B3" s="357" t="s">
        <v>1027</v>
      </c>
      <c r="C3" s="367" t="s">
        <v>1028</v>
      </c>
      <c r="D3" s="270" t="s">
        <v>1077</v>
      </c>
    </row>
    <row r="4" spans="1:4" ht="87.5" thickBot="1" x14ac:dyDescent="0.3">
      <c r="A4" s="362"/>
      <c r="B4" s="358"/>
      <c r="C4" s="368"/>
      <c r="D4" s="271" t="s">
        <v>1078</v>
      </c>
    </row>
    <row r="5" spans="1:4" ht="14.5" x14ac:dyDescent="0.25">
      <c r="A5" s="361" t="s">
        <v>1029</v>
      </c>
      <c r="B5" s="358"/>
      <c r="C5" s="367" t="s">
        <v>1030</v>
      </c>
      <c r="D5" s="270" t="s">
        <v>1079</v>
      </c>
    </row>
    <row r="6" spans="1:4" ht="73" thickBot="1" x14ac:dyDescent="0.3">
      <c r="A6" s="363"/>
      <c r="B6" s="358"/>
      <c r="C6" s="369"/>
      <c r="D6" s="272" t="s">
        <v>1080</v>
      </c>
    </row>
    <row r="7" spans="1:4" ht="14.5" x14ac:dyDescent="0.25">
      <c r="A7" s="361" t="s">
        <v>1031</v>
      </c>
      <c r="B7" s="358"/>
      <c r="C7" s="367" t="s">
        <v>1032</v>
      </c>
      <c r="D7" s="270" t="s">
        <v>1081</v>
      </c>
    </row>
    <row r="8" spans="1:4" ht="58.5" thickBot="1" x14ac:dyDescent="0.3">
      <c r="A8" s="363"/>
      <c r="B8" s="366"/>
      <c r="C8" s="369"/>
      <c r="D8" s="272" t="s">
        <v>1082</v>
      </c>
    </row>
    <row r="9" spans="1:4" ht="12.75" customHeight="1" thickBot="1" x14ac:dyDescent="0.3">
      <c r="A9" s="361" t="s">
        <v>1033</v>
      </c>
      <c r="B9" s="357" t="s">
        <v>1034</v>
      </c>
      <c r="C9" s="359" t="s">
        <v>1035</v>
      </c>
      <c r="D9" s="270" t="s">
        <v>1081</v>
      </c>
    </row>
    <row r="10" spans="1:4" ht="87.5" thickBot="1" x14ac:dyDescent="0.3">
      <c r="A10" s="363"/>
      <c r="B10" s="358"/>
      <c r="C10" s="360"/>
      <c r="D10" s="270" t="s">
        <v>1078</v>
      </c>
    </row>
    <row r="11" spans="1:4" ht="14.5" x14ac:dyDescent="0.25">
      <c r="A11" s="361" t="s">
        <v>1036</v>
      </c>
      <c r="B11" s="358"/>
      <c r="C11" s="359" t="s">
        <v>1037</v>
      </c>
      <c r="D11" s="270" t="s">
        <v>1081</v>
      </c>
    </row>
    <row r="12" spans="1:4" ht="58" x14ac:dyDescent="0.25">
      <c r="A12" s="362"/>
      <c r="B12" s="358"/>
      <c r="C12" s="364"/>
      <c r="D12" s="271" t="s">
        <v>1083</v>
      </c>
    </row>
    <row r="13" spans="1:4" ht="29.5" thickBot="1" x14ac:dyDescent="0.3">
      <c r="A13" s="363"/>
      <c r="B13" s="358"/>
      <c r="C13" s="360"/>
      <c r="D13" s="272" t="s">
        <v>1084</v>
      </c>
    </row>
    <row r="14" spans="1:4" ht="14.5" x14ac:dyDescent="0.25">
      <c r="A14" s="361" t="s">
        <v>1038</v>
      </c>
      <c r="B14" s="358"/>
      <c r="C14" s="359" t="s">
        <v>1039</v>
      </c>
      <c r="D14" s="270" t="s">
        <v>1081</v>
      </c>
    </row>
    <row r="15" spans="1:4" ht="83.25" customHeight="1" thickBot="1" x14ac:dyDescent="0.3">
      <c r="A15" s="363"/>
      <c r="B15" s="358"/>
      <c r="C15" s="360"/>
      <c r="D15" s="272" t="s">
        <v>1085</v>
      </c>
    </row>
    <row r="16" spans="1:4" ht="14.5" x14ac:dyDescent="0.25">
      <c r="A16" s="361" t="s">
        <v>1040</v>
      </c>
      <c r="B16" s="358"/>
      <c r="C16" s="359" t="s">
        <v>1049</v>
      </c>
      <c r="D16" s="270" t="s">
        <v>1079</v>
      </c>
    </row>
    <row r="17" spans="1:4" ht="190.5" customHeight="1" thickBot="1" x14ac:dyDescent="0.3">
      <c r="A17" s="363"/>
      <c r="B17" s="358"/>
      <c r="C17" s="360"/>
      <c r="D17" s="272" t="s">
        <v>1086</v>
      </c>
    </row>
    <row r="18" spans="1:4" ht="15" x14ac:dyDescent="0.25">
      <c r="A18" s="361" t="s">
        <v>1041</v>
      </c>
      <c r="B18" s="358"/>
      <c r="C18" s="268" t="s">
        <v>1042</v>
      </c>
      <c r="D18" s="270" t="s">
        <v>1081</v>
      </c>
    </row>
    <row r="19" spans="1:4" ht="45" x14ac:dyDescent="0.25">
      <c r="A19" s="362"/>
      <c r="B19" s="358"/>
      <c r="C19" s="269" t="s">
        <v>1043</v>
      </c>
      <c r="D19" s="271" t="s">
        <v>1087</v>
      </c>
    </row>
    <row r="20" spans="1:4" ht="58" x14ac:dyDescent="0.25">
      <c r="A20" s="362"/>
      <c r="B20" s="358"/>
      <c r="C20" s="269" t="s">
        <v>1044</v>
      </c>
      <c r="D20" s="271" t="s">
        <v>1088</v>
      </c>
    </row>
    <row r="21" spans="1:4" ht="60.5" thickBot="1" x14ac:dyDescent="0.3">
      <c r="A21" s="362"/>
      <c r="B21" s="358"/>
      <c r="C21" s="269" t="s">
        <v>1045</v>
      </c>
      <c r="D21" s="272" t="s">
        <v>1089</v>
      </c>
    </row>
    <row r="22" spans="1:4" ht="30" x14ac:dyDescent="0.25">
      <c r="A22" s="361" t="s">
        <v>1046</v>
      </c>
      <c r="B22" s="358"/>
      <c r="C22" s="268" t="s">
        <v>1047</v>
      </c>
      <c r="D22" s="270" t="s">
        <v>1081</v>
      </c>
    </row>
    <row r="23" spans="1:4" ht="60" x14ac:dyDescent="0.25">
      <c r="A23" s="362"/>
      <c r="B23" s="358"/>
      <c r="C23" s="269" t="s">
        <v>1048</v>
      </c>
      <c r="D23" s="273" t="s">
        <v>1090</v>
      </c>
    </row>
  </sheetData>
  <mergeCells count="19">
    <mergeCell ref="A1:D1"/>
    <mergeCell ref="A3:A4"/>
    <mergeCell ref="B3:B8"/>
    <mergeCell ref="C3:C4"/>
    <mergeCell ref="A5:A6"/>
    <mergeCell ref="C5:C6"/>
    <mergeCell ref="A7:A8"/>
    <mergeCell ref="C7:C8"/>
    <mergeCell ref="B9:B23"/>
    <mergeCell ref="C9:C10"/>
    <mergeCell ref="A11:A13"/>
    <mergeCell ref="C11:C13"/>
    <mergeCell ref="A14:A15"/>
    <mergeCell ref="C14:C15"/>
    <mergeCell ref="A16:A17"/>
    <mergeCell ref="C16:C17"/>
    <mergeCell ref="A18:A21"/>
    <mergeCell ref="A22:A23"/>
    <mergeCell ref="A9:A10"/>
  </mergeCells>
  <printOptions gridLines="1"/>
  <pageMargins left="0.7" right="0.16" top="0.22" bottom="0.43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ECF41-03F2-4A65-A8D4-F4018F1CC281}">
  <dimension ref="A1:Q892"/>
  <sheetViews>
    <sheetView zoomScale="120" zoomScaleNormal="120" workbookViewId="0">
      <selection activeCell="F53" sqref="F53"/>
    </sheetView>
  </sheetViews>
  <sheetFormatPr defaultColWidth="9.1796875" defaultRowHeight="11.5" x14ac:dyDescent="0.25"/>
  <cols>
    <col min="1" max="1" width="9.1796875" style="115"/>
    <col min="2" max="2" width="13.81640625" style="115" bestFit="1" customWidth="1"/>
    <col min="3" max="3" width="10.26953125" style="115" customWidth="1"/>
    <col min="4" max="4" width="9.7265625" style="115" customWidth="1"/>
    <col min="5" max="5" width="10" style="115" customWidth="1"/>
    <col min="6" max="6" width="9.1796875" style="115"/>
    <col min="7" max="7" width="10.81640625" style="115" customWidth="1"/>
    <col min="8" max="8" width="10.54296875" style="115" bestFit="1" customWidth="1"/>
    <col min="9" max="9" width="9.54296875" style="115" bestFit="1" customWidth="1"/>
    <col min="10" max="10" width="10.54296875" style="115" bestFit="1" customWidth="1"/>
    <col min="11" max="22" width="10.54296875" style="115" customWidth="1"/>
    <col min="23" max="29" width="9.1796875" style="115"/>
    <col min="30" max="30" width="12.81640625" style="115" customWidth="1"/>
    <col min="31" max="31" width="8.81640625" style="115" bestFit="1" customWidth="1"/>
    <col min="32" max="16384" width="9.1796875" style="115"/>
  </cols>
  <sheetData>
    <row r="1" spans="1:17" x14ac:dyDescent="0.25">
      <c r="A1" s="172" t="s">
        <v>981</v>
      </c>
      <c r="B1" s="172"/>
    </row>
    <row r="2" spans="1:17" ht="15" customHeight="1" x14ac:dyDescent="0.3">
      <c r="A2" s="281">
        <v>2286</v>
      </c>
      <c r="B2" s="282" t="s">
        <v>812</v>
      </c>
      <c r="J2" s="115" t="s">
        <v>813</v>
      </c>
      <c r="L2" s="115" t="s">
        <v>814</v>
      </c>
      <c r="M2" s="115" t="s">
        <v>815</v>
      </c>
      <c r="N2" s="115" t="s">
        <v>816</v>
      </c>
      <c r="O2" s="115" t="s">
        <v>982</v>
      </c>
    </row>
    <row r="3" spans="1:17" ht="15" customHeight="1" x14ac:dyDescent="0.25">
      <c r="B3" s="385" t="s">
        <v>817</v>
      </c>
      <c r="C3" s="386"/>
      <c r="D3" s="387"/>
      <c r="E3" s="387"/>
      <c r="F3" s="387"/>
      <c r="G3" s="387"/>
      <c r="H3" s="387"/>
      <c r="I3" s="387"/>
      <c r="J3" s="387"/>
      <c r="K3" s="388"/>
      <c r="L3" s="389" t="s">
        <v>818</v>
      </c>
      <c r="M3" s="390" t="s">
        <v>819</v>
      </c>
      <c r="N3" s="390" t="s">
        <v>820</v>
      </c>
      <c r="O3" s="376" t="s">
        <v>821</v>
      </c>
      <c r="P3" s="379" t="s">
        <v>822</v>
      </c>
    </row>
    <row r="4" spans="1:17" ht="15" customHeight="1" x14ac:dyDescent="0.25">
      <c r="B4" s="385"/>
      <c r="C4" s="382" t="s">
        <v>823</v>
      </c>
      <c r="D4" s="383"/>
      <c r="E4" s="383"/>
      <c r="F4" s="383"/>
      <c r="G4" s="384"/>
      <c r="H4" s="284"/>
      <c r="I4" s="376" t="s">
        <v>824</v>
      </c>
      <c r="J4" s="376" t="s">
        <v>825</v>
      </c>
      <c r="K4" s="376" t="s">
        <v>983</v>
      </c>
      <c r="L4" s="389"/>
      <c r="M4" s="390"/>
      <c r="N4" s="390"/>
      <c r="O4" s="377"/>
      <c r="P4" s="380"/>
    </row>
    <row r="5" spans="1:17" ht="66.75" customHeight="1" x14ac:dyDescent="0.25">
      <c r="B5" s="385"/>
      <c r="C5" s="283" t="s">
        <v>826</v>
      </c>
      <c r="D5" s="283" t="s">
        <v>827</v>
      </c>
      <c r="E5" s="283" t="s">
        <v>828</v>
      </c>
      <c r="F5" s="285" t="s">
        <v>984</v>
      </c>
      <c r="G5" s="285" t="s">
        <v>829</v>
      </c>
      <c r="H5" s="283"/>
      <c r="I5" s="378"/>
      <c r="J5" s="378"/>
      <c r="K5" s="378"/>
      <c r="L5" s="389"/>
      <c r="M5" s="390"/>
      <c r="N5" s="390"/>
      <c r="O5" s="378"/>
      <c r="P5" s="381"/>
    </row>
    <row r="6" spans="1:17" ht="12" x14ac:dyDescent="0.3">
      <c r="A6" s="286" t="s">
        <v>771</v>
      </c>
      <c r="B6" s="286">
        <v>1448</v>
      </c>
      <c r="C6" s="287">
        <v>3809381</v>
      </c>
      <c r="D6" s="287">
        <v>347472</v>
      </c>
      <c r="E6" s="287">
        <v>109728</v>
      </c>
      <c r="F6" s="288">
        <v>151776</v>
      </c>
      <c r="G6" s="288">
        <v>356369</v>
      </c>
      <c r="H6" s="287"/>
      <c r="I6" s="289">
        <f>4266581+356369+151776</f>
        <v>4774726</v>
      </c>
      <c r="J6" s="289">
        <v>133216</v>
      </c>
      <c r="K6" s="290">
        <f>4756166+151776</f>
        <v>4907942</v>
      </c>
      <c r="L6" s="287">
        <v>17376</v>
      </c>
      <c r="M6" s="287">
        <v>82536</v>
      </c>
      <c r="N6" s="287">
        <v>253400</v>
      </c>
      <c r="O6" s="287">
        <v>17330</v>
      </c>
      <c r="P6" s="291">
        <f>SUM(K6:O6)</f>
        <v>5278584</v>
      </c>
    </row>
    <row r="7" spans="1:17" x14ac:dyDescent="0.25">
      <c r="A7" s="287" t="s">
        <v>830</v>
      </c>
      <c r="B7" s="287">
        <v>132</v>
      </c>
      <c r="C7" s="287"/>
      <c r="D7" s="287"/>
      <c r="E7" s="287"/>
      <c r="F7" s="288"/>
      <c r="G7" s="288">
        <v>356369</v>
      </c>
      <c r="H7" s="287"/>
      <c r="I7" s="142">
        <f>C7+G7+D7+E7+F7</f>
        <v>356369</v>
      </c>
      <c r="J7" s="142">
        <v>12144</v>
      </c>
      <c r="K7" s="142">
        <f>I7+J7</f>
        <v>368513</v>
      </c>
      <c r="L7" s="287">
        <f>B7*12</f>
        <v>1584</v>
      </c>
      <c r="M7" s="287">
        <f>B7*57</f>
        <v>7524</v>
      </c>
      <c r="N7" s="287">
        <f>B7*175</f>
        <v>23100</v>
      </c>
      <c r="O7" s="287"/>
      <c r="P7" s="142">
        <f>K7+L7+M7+N7+O7</f>
        <v>400721</v>
      </c>
    </row>
    <row r="8" spans="1:17" ht="12" x14ac:dyDescent="0.3">
      <c r="A8" s="287" t="s">
        <v>831</v>
      </c>
      <c r="B8" s="287">
        <v>373</v>
      </c>
      <c r="C8" s="142">
        <v>1012634</v>
      </c>
      <c r="D8" s="142">
        <v>96012</v>
      </c>
      <c r="E8" s="142">
        <v>27432</v>
      </c>
      <c r="F8" s="292">
        <v>40392</v>
      </c>
      <c r="G8" s="288"/>
      <c r="H8" s="287"/>
      <c r="I8" s="293">
        <f t="shared" ref="I8:I12" si="0">C8+G8+D8+E8+F8</f>
        <v>1176470</v>
      </c>
      <c r="J8" s="293">
        <v>34316</v>
      </c>
      <c r="K8" s="293">
        <f t="shared" ref="K8:K12" si="1">I8+J8</f>
        <v>1210786</v>
      </c>
      <c r="L8" s="294">
        <f t="shared" ref="L8:L12" si="2">B8*12</f>
        <v>4476</v>
      </c>
      <c r="M8" s="294">
        <f t="shared" ref="M8:M12" si="3">B8*57</f>
        <v>21261</v>
      </c>
      <c r="N8" s="294">
        <f>B8*175</f>
        <v>65275</v>
      </c>
      <c r="O8" s="295">
        <f t="shared" ref="O8:O12" si="4">B8*9.70421*1.357</f>
        <v>4911.8926378099995</v>
      </c>
      <c r="P8" s="142">
        <f t="shared" ref="P8:P12" si="5">K8+L8+M8+N8+O8</f>
        <v>1306709.89263781</v>
      </c>
    </row>
    <row r="9" spans="1:17" ht="12" x14ac:dyDescent="0.3">
      <c r="A9" s="287" t="s">
        <v>832</v>
      </c>
      <c r="B9" s="287">
        <v>670</v>
      </c>
      <c r="C9" s="142">
        <v>1700345</v>
      </c>
      <c r="D9" s="142">
        <v>123444</v>
      </c>
      <c r="E9" s="142">
        <v>27432</v>
      </c>
      <c r="F9" s="292">
        <v>47736</v>
      </c>
      <c r="G9" s="288"/>
      <c r="H9" s="287"/>
      <c r="I9" s="293">
        <f t="shared" si="0"/>
        <v>1898957</v>
      </c>
      <c r="J9" s="293">
        <v>61640</v>
      </c>
      <c r="K9" s="293">
        <f t="shared" si="1"/>
        <v>1960597</v>
      </c>
      <c r="L9" s="294">
        <f>B9*12</f>
        <v>8040</v>
      </c>
      <c r="M9" s="294">
        <f>B9*57</f>
        <v>38190</v>
      </c>
      <c r="N9" s="294">
        <f t="shared" ref="N9:N12" si="6">B9*175</f>
        <v>117250</v>
      </c>
      <c r="O9" s="295">
        <f>B9*9.70421*1.357</f>
        <v>8822.9706898999993</v>
      </c>
      <c r="P9" s="142">
        <f t="shared" si="5"/>
        <v>2132899.9706899002</v>
      </c>
    </row>
    <row r="10" spans="1:17" ht="12" x14ac:dyDescent="0.3">
      <c r="A10" s="287" t="s">
        <v>833</v>
      </c>
      <c r="B10" s="287">
        <v>144</v>
      </c>
      <c r="C10" s="142">
        <v>501886</v>
      </c>
      <c r="D10" s="142">
        <v>27432</v>
      </c>
      <c r="E10" s="142">
        <v>18288</v>
      </c>
      <c r="F10" s="292">
        <v>17136</v>
      </c>
      <c r="G10" s="288"/>
      <c r="H10" s="287"/>
      <c r="I10" s="293">
        <f t="shared" si="0"/>
        <v>564742</v>
      </c>
      <c r="J10" s="293">
        <v>13248</v>
      </c>
      <c r="K10" s="293">
        <f t="shared" si="1"/>
        <v>577990</v>
      </c>
      <c r="L10" s="294">
        <f t="shared" si="2"/>
        <v>1728</v>
      </c>
      <c r="M10" s="294">
        <f t="shared" si="3"/>
        <v>8208</v>
      </c>
      <c r="N10" s="294">
        <f t="shared" si="6"/>
        <v>25200</v>
      </c>
      <c r="O10" s="295">
        <f t="shared" si="4"/>
        <v>1896.28026768</v>
      </c>
      <c r="P10" s="142">
        <f t="shared" si="5"/>
        <v>615022.28026767995</v>
      </c>
    </row>
    <row r="11" spans="1:17" ht="12" x14ac:dyDescent="0.3">
      <c r="A11" s="287" t="s">
        <v>834</v>
      </c>
      <c r="B11" s="287">
        <v>50</v>
      </c>
      <c r="C11" s="142">
        <v>293390</v>
      </c>
      <c r="D11" s="142">
        <v>32004</v>
      </c>
      <c r="E11" s="142">
        <v>0</v>
      </c>
      <c r="F11" s="292">
        <v>8568</v>
      </c>
      <c r="G11" s="288"/>
      <c r="H11" s="287"/>
      <c r="I11" s="293">
        <f t="shared" si="0"/>
        <v>333962</v>
      </c>
      <c r="J11" s="293">
        <v>4600</v>
      </c>
      <c r="K11" s="293">
        <f t="shared" si="1"/>
        <v>338562</v>
      </c>
      <c r="L11" s="294">
        <f t="shared" si="2"/>
        <v>600</v>
      </c>
      <c r="M11" s="294">
        <f t="shared" si="3"/>
        <v>2850</v>
      </c>
      <c r="N11" s="294">
        <f t="shared" si="6"/>
        <v>8750</v>
      </c>
      <c r="O11" s="295">
        <f t="shared" si="4"/>
        <v>658.43064849999996</v>
      </c>
      <c r="P11" s="142">
        <f t="shared" si="5"/>
        <v>351420.43064849998</v>
      </c>
    </row>
    <row r="12" spans="1:17" ht="34.5" x14ac:dyDescent="0.25">
      <c r="A12" s="249" t="s">
        <v>835</v>
      </c>
      <c r="B12" s="287">
        <v>79</v>
      </c>
      <c r="C12" s="142">
        <v>301126</v>
      </c>
      <c r="D12" s="142">
        <v>68580</v>
      </c>
      <c r="E12" s="142">
        <v>36576</v>
      </c>
      <c r="F12" s="292">
        <v>37944</v>
      </c>
      <c r="G12" s="288"/>
      <c r="H12" s="287"/>
      <c r="I12" s="142">
        <f t="shared" si="0"/>
        <v>444226</v>
      </c>
      <c r="J12" s="142">
        <v>7268</v>
      </c>
      <c r="K12" s="142">
        <f t="shared" si="1"/>
        <v>451494</v>
      </c>
      <c r="L12" s="287">
        <f t="shared" si="2"/>
        <v>948</v>
      </c>
      <c r="M12" s="287">
        <f t="shared" si="3"/>
        <v>4503</v>
      </c>
      <c r="N12" s="287">
        <f t="shared" si="6"/>
        <v>13825</v>
      </c>
      <c r="O12" s="296">
        <f t="shared" si="4"/>
        <v>1040.3204246299999</v>
      </c>
      <c r="P12" s="142">
        <f t="shared" si="5"/>
        <v>471810.32042463002</v>
      </c>
    </row>
    <row r="13" spans="1:17" x14ac:dyDescent="0.25">
      <c r="B13" s="115">
        <f t="shared" ref="B13:N13" si="7">SUM(B7:B12)</f>
        <v>1448</v>
      </c>
      <c r="C13" s="116">
        <f>SUM(C7:C12)</f>
        <v>3809381</v>
      </c>
      <c r="D13" s="116">
        <f t="shared" ref="D13:F13" si="8">SUM(D7:D12)</f>
        <v>347472</v>
      </c>
      <c r="E13" s="297">
        <f t="shared" si="8"/>
        <v>109728</v>
      </c>
      <c r="F13" s="297">
        <f t="shared" si="8"/>
        <v>151776</v>
      </c>
      <c r="G13" s="115">
        <f t="shared" si="7"/>
        <v>356369</v>
      </c>
      <c r="H13" s="115">
        <f t="shared" si="7"/>
        <v>0</v>
      </c>
      <c r="I13" s="116">
        <f t="shared" si="7"/>
        <v>4774726</v>
      </c>
      <c r="J13" s="115">
        <f t="shared" si="7"/>
        <v>133216</v>
      </c>
      <c r="K13" s="115">
        <f t="shared" si="7"/>
        <v>4907942</v>
      </c>
      <c r="L13" s="115">
        <f t="shared" si="7"/>
        <v>17376</v>
      </c>
      <c r="M13" s="115">
        <f t="shared" si="7"/>
        <v>82536</v>
      </c>
      <c r="N13" s="115">
        <f t="shared" si="7"/>
        <v>253400</v>
      </c>
      <c r="O13" s="298">
        <f>SUM(O7:O12)</f>
        <v>17329.894668519999</v>
      </c>
      <c r="P13" s="116">
        <f>SUM(P7:P12)</f>
        <v>5278583.8946685204</v>
      </c>
    </row>
    <row r="14" spans="1:17" x14ac:dyDescent="0.25">
      <c r="E14" s="299"/>
    </row>
    <row r="15" spans="1:17" ht="12" x14ac:dyDescent="0.3">
      <c r="A15" s="300" t="s">
        <v>836</v>
      </c>
      <c r="B15" s="301">
        <f t="shared" ref="B15:M15" si="9">B6-B13</f>
        <v>0</v>
      </c>
      <c r="C15" s="301">
        <f t="shared" si="9"/>
        <v>0</v>
      </c>
      <c r="D15" s="301">
        <f>D6-D13</f>
        <v>0</v>
      </c>
      <c r="E15" s="302">
        <f t="shared" si="9"/>
        <v>0</v>
      </c>
      <c r="F15" s="302">
        <f t="shared" si="9"/>
        <v>0</v>
      </c>
      <c r="G15" s="301">
        <f t="shared" si="9"/>
        <v>0</v>
      </c>
      <c r="H15" s="301">
        <f t="shared" si="9"/>
        <v>0</v>
      </c>
      <c r="I15" s="301">
        <f t="shared" si="9"/>
        <v>0</v>
      </c>
      <c r="J15" s="301">
        <f t="shared" si="9"/>
        <v>0</v>
      </c>
      <c r="K15" s="301">
        <f t="shared" si="9"/>
        <v>0</v>
      </c>
      <c r="L15" s="301">
        <f t="shared" si="9"/>
        <v>0</v>
      </c>
      <c r="M15" s="301">
        <f t="shared" si="9"/>
        <v>0</v>
      </c>
      <c r="N15" s="301">
        <f>N6-N13</f>
        <v>0</v>
      </c>
      <c r="O15" s="301">
        <f t="shared" ref="O15:P15" si="10">O6-O13</f>
        <v>0.1053314800010412</v>
      </c>
      <c r="P15" s="301">
        <f t="shared" si="10"/>
        <v>0.1053314795717597</v>
      </c>
      <c r="Q15" s="300"/>
    </row>
    <row r="16" spans="1:17" x14ac:dyDescent="0.25">
      <c r="E16" s="297">
        <f>SUM(C13:E13)</f>
        <v>4266581</v>
      </c>
      <c r="F16" s="116"/>
      <c r="G16" s="115">
        <v>356369</v>
      </c>
      <c r="H16" s="115" t="s">
        <v>837</v>
      </c>
    </row>
    <row r="17" spans="1:17" x14ac:dyDescent="0.25">
      <c r="G17" s="115" t="s">
        <v>985</v>
      </c>
      <c r="K17" s="115">
        <v>50</v>
      </c>
      <c r="L17" s="115">
        <v>5504</v>
      </c>
      <c r="M17" s="115">
        <v>5524</v>
      </c>
      <c r="N17" s="115">
        <v>5521</v>
      </c>
      <c r="O17" s="115">
        <v>5525</v>
      </c>
      <c r="P17" s="115" t="s">
        <v>838</v>
      </c>
    </row>
    <row r="21" spans="1:17" ht="12" x14ac:dyDescent="0.3">
      <c r="A21" s="115" t="s">
        <v>986</v>
      </c>
      <c r="B21" s="115" t="s">
        <v>987</v>
      </c>
      <c r="F21" s="303" t="s">
        <v>988</v>
      </c>
    </row>
    <row r="22" spans="1:17" ht="12" x14ac:dyDescent="0.3">
      <c r="A22" s="115" t="s">
        <v>989</v>
      </c>
      <c r="B22" s="370" t="s">
        <v>990</v>
      </c>
      <c r="C22" s="371"/>
      <c r="D22" s="372"/>
      <c r="E22" s="373" t="s">
        <v>943</v>
      </c>
      <c r="F22" s="374"/>
      <c r="G22" s="374"/>
      <c r="H22" s="374"/>
      <c r="I22" s="374"/>
      <c r="J22" s="374"/>
      <c r="K22" s="374"/>
      <c r="L22" s="374"/>
      <c r="M22" s="374"/>
      <c r="N22" s="374"/>
      <c r="O22" s="375"/>
      <c r="P22" s="116">
        <f>SUM(P24:P40)</f>
        <v>608976</v>
      </c>
    </row>
    <row r="23" spans="1:17" ht="46.5" thickBot="1" x14ac:dyDescent="0.3">
      <c r="A23" s="304"/>
      <c r="B23" s="305" t="s">
        <v>991</v>
      </c>
      <c r="C23" s="304" t="s">
        <v>992</v>
      </c>
      <c r="D23" s="306" t="s">
        <v>993</v>
      </c>
      <c r="E23" s="305" t="s">
        <v>872</v>
      </c>
      <c r="F23" s="307" t="s">
        <v>994</v>
      </c>
      <c r="G23" s="307" t="s">
        <v>995</v>
      </c>
      <c r="H23" s="308" t="s">
        <v>993</v>
      </c>
      <c r="I23" s="307" t="s">
        <v>996</v>
      </c>
      <c r="J23" s="304" t="s">
        <v>997</v>
      </c>
      <c r="K23" s="304" t="s">
        <v>998</v>
      </c>
      <c r="L23" s="309" t="s">
        <v>999</v>
      </c>
      <c r="M23" s="307" t="s">
        <v>1000</v>
      </c>
      <c r="N23" s="310" t="s">
        <v>993</v>
      </c>
      <c r="O23" s="311" t="s">
        <v>1001</v>
      </c>
      <c r="P23" s="312" t="s">
        <v>1002</v>
      </c>
      <c r="Q23" s="312" t="s">
        <v>1003</v>
      </c>
    </row>
    <row r="24" spans="1:17" x14ac:dyDescent="0.25">
      <c r="A24" s="115" t="s">
        <v>832</v>
      </c>
      <c r="B24" s="313">
        <v>469000</v>
      </c>
      <c r="C24" s="314">
        <v>22</v>
      </c>
      <c r="D24" s="315">
        <f>B24/1.338/12/C24</f>
        <v>1327.7392761697693</v>
      </c>
      <c r="E24" s="313">
        <v>1899000</v>
      </c>
      <c r="F24" s="314">
        <v>50.1</v>
      </c>
      <c r="G24" s="116">
        <f>I24+J24+K24</f>
        <v>1693000</v>
      </c>
      <c r="H24" s="316">
        <f>G24/1.338/12/F24</f>
        <v>2104.6596393660111</v>
      </c>
      <c r="I24" s="116">
        <v>1431836</v>
      </c>
      <c r="J24" s="116">
        <v>105970</v>
      </c>
      <c r="K24" s="116">
        <v>155194</v>
      </c>
      <c r="L24" s="317">
        <v>7</v>
      </c>
      <c r="M24" s="116">
        <v>206000</v>
      </c>
      <c r="N24" s="318">
        <f>M24/1.337/12/L24</f>
        <v>1834.2415500231507</v>
      </c>
      <c r="O24" s="297">
        <f>E24-G24-M24</f>
        <v>0</v>
      </c>
      <c r="P24" s="116">
        <v>198612</v>
      </c>
      <c r="Q24" s="116">
        <f t="shared" ref="Q24:Q27" si="11">P24-M24</f>
        <v>-7388</v>
      </c>
    </row>
    <row r="25" spans="1:17" x14ac:dyDescent="0.25">
      <c r="A25" s="115" t="s">
        <v>1004</v>
      </c>
      <c r="B25" s="313">
        <v>88500</v>
      </c>
      <c r="C25" s="314">
        <v>2</v>
      </c>
      <c r="D25" s="315">
        <f t="shared" ref="D25:D44" si="12">B25/1.338/12/C25</f>
        <v>2755.9790732436468</v>
      </c>
      <c r="E25" s="313"/>
      <c r="F25" s="314"/>
      <c r="G25" s="116"/>
      <c r="H25" s="316"/>
      <c r="I25" s="116"/>
      <c r="J25" s="116"/>
      <c r="K25" s="116"/>
      <c r="L25" s="317"/>
      <c r="M25" s="116"/>
      <c r="N25" s="318"/>
      <c r="O25" s="297"/>
      <c r="Q25" s="116">
        <f t="shared" si="11"/>
        <v>0</v>
      </c>
    </row>
    <row r="26" spans="1:17" ht="12" thickBot="1" x14ac:dyDescent="0.3">
      <c r="A26" s="304" t="s">
        <v>1005</v>
      </c>
      <c r="B26" s="319">
        <v>128000</v>
      </c>
      <c r="C26" s="320">
        <v>7</v>
      </c>
      <c r="D26" s="321">
        <f t="shared" si="12"/>
        <v>1138.8710940280446</v>
      </c>
      <c r="E26" s="319"/>
      <c r="F26" s="320"/>
      <c r="G26" s="322"/>
      <c r="H26" s="323"/>
      <c r="I26" s="322"/>
      <c r="J26" s="322"/>
      <c r="K26" s="322"/>
      <c r="L26" s="324"/>
      <c r="M26" s="322"/>
      <c r="N26" s="325"/>
      <c r="O26" s="326"/>
      <c r="Q26" s="116">
        <f t="shared" si="11"/>
        <v>0</v>
      </c>
    </row>
    <row r="27" spans="1:17" x14ac:dyDescent="0.25">
      <c r="A27" s="115" t="s">
        <v>1006</v>
      </c>
      <c r="B27" s="313"/>
      <c r="C27" s="314"/>
      <c r="D27" s="315"/>
      <c r="E27" s="313">
        <v>356000</v>
      </c>
      <c r="F27" s="314">
        <v>11.38</v>
      </c>
      <c r="G27" s="116">
        <f t="shared" ref="G27:G39" si="13">I27+J27+K27</f>
        <v>356000</v>
      </c>
      <c r="H27" s="316">
        <f t="shared" ref="H27:H39" si="14">G27/1.338/12/F27</f>
        <v>1948.3652558750873</v>
      </c>
      <c r="I27" s="116">
        <f>325054+674</f>
        <v>325728</v>
      </c>
      <c r="J27" s="116">
        <v>19272</v>
      </c>
      <c r="K27" s="116">
        <v>11000</v>
      </c>
      <c r="L27" s="317"/>
      <c r="M27" s="116"/>
      <c r="N27" s="318"/>
      <c r="O27" s="297">
        <f t="shared" ref="O27:O44" si="15">E27-G27-M27</f>
        <v>0</v>
      </c>
      <c r="Q27" s="116">
        <f t="shared" si="11"/>
        <v>0</v>
      </c>
    </row>
    <row r="28" spans="1:17" x14ac:dyDescent="0.25">
      <c r="A28" s="115" t="s">
        <v>1007</v>
      </c>
      <c r="B28" s="313">
        <v>433300</v>
      </c>
      <c r="C28" s="314">
        <v>19.53</v>
      </c>
      <c r="D28" s="315">
        <f t="shared" si="12"/>
        <v>1381.8124021123199</v>
      </c>
      <c r="E28" s="313">
        <v>1177000</v>
      </c>
      <c r="F28" s="314">
        <v>30.15</v>
      </c>
      <c r="G28" s="116">
        <f t="shared" si="13"/>
        <v>1052400</v>
      </c>
      <c r="H28" s="316">
        <f t="shared" si="14"/>
        <v>2173.983098954654</v>
      </c>
      <c r="I28" s="116">
        <v>861677</v>
      </c>
      <c r="J28" s="116">
        <v>67435</v>
      </c>
      <c r="K28" s="116">
        <v>123288</v>
      </c>
      <c r="L28" s="317">
        <v>4.3600000000000003</v>
      </c>
      <c r="M28" s="116">
        <v>124600</v>
      </c>
      <c r="N28" s="318">
        <f t="shared" ref="N28:N39" si="16">M28/1.337/12/L28</f>
        <v>1781.2254831323949</v>
      </c>
      <c r="O28" s="297">
        <f t="shared" si="15"/>
        <v>0</v>
      </c>
      <c r="P28" s="116">
        <v>163836</v>
      </c>
      <c r="Q28" s="116">
        <f>P28-M28</f>
        <v>39236</v>
      </c>
    </row>
    <row r="29" spans="1:17" x14ac:dyDescent="0.25">
      <c r="A29" s="115" t="s">
        <v>1008</v>
      </c>
      <c r="B29" s="313">
        <v>128500</v>
      </c>
      <c r="C29" s="314">
        <v>3</v>
      </c>
      <c r="D29" s="315">
        <f t="shared" si="12"/>
        <v>2667.7462215578803</v>
      </c>
      <c r="E29" s="313"/>
      <c r="F29" s="314"/>
      <c r="G29" s="116"/>
      <c r="H29" s="316"/>
      <c r="I29" s="116"/>
      <c r="J29" s="116"/>
      <c r="K29" s="116"/>
      <c r="L29" s="317"/>
      <c r="M29" s="116"/>
      <c r="N29" s="318"/>
      <c r="O29" s="297">
        <f t="shared" si="15"/>
        <v>0</v>
      </c>
      <c r="Q29" s="116">
        <f t="shared" ref="Q29:Q40" si="17">P29-M29</f>
        <v>0</v>
      </c>
    </row>
    <row r="30" spans="1:17" x14ac:dyDescent="0.25">
      <c r="A30" s="115" t="s">
        <v>1009</v>
      </c>
      <c r="B30" s="313">
        <v>118800</v>
      </c>
      <c r="C30" s="314">
        <v>7</v>
      </c>
      <c r="D30" s="315">
        <f t="shared" si="12"/>
        <v>1057.0147341447789</v>
      </c>
      <c r="E30" s="313"/>
      <c r="F30" s="314"/>
      <c r="G30" s="116"/>
      <c r="H30" s="316"/>
      <c r="I30" s="116"/>
      <c r="J30" s="116"/>
      <c r="K30" s="116"/>
      <c r="L30" s="317"/>
      <c r="M30" s="116"/>
      <c r="N30" s="318"/>
      <c r="O30" s="297">
        <f t="shared" si="15"/>
        <v>0</v>
      </c>
      <c r="Q30" s="116">
        <f t="shared" si="17"/>
        <v>0</v>
      </c>
    </row>
    <row r="31" spans="1:17" ht="12" thickBot="1" x14ac:dyDescent="0.3">
      <c r="A31" s="304" t="s">
        <v>1010</v>
      </c>
      <c r="B31" s="319">
        <v>80500</v>
      </c>
      <c r="C31" s="320">
        <v>4.75</v>
      </c>
      <c r="D31" s="321">
        <f t="shared" si="12"/>
        <v>1055.5162195473736</v>
      </c>
      <c r="E31" s="319"/>
      <c r="F31" s="320"/>
      <c r="G31" s="322"/>
      <c r="H31" s="323"/>
      <c r="I31" s="322"/>
      <c r="J31" s="322"/>
      <c r="K31" s="322"/>
      <c r="L31" s="324"/>
      <c r="M31" s="322"/>
      <c r="N31" s="325"/>
      <c r="O31" s="326"/>
      <c r="Q31" s="116">
        <f t="shared" si="17"/>
        <v>0</v>
      </c>
    </row>
    <row r="32" spans="1:17" x14ac:dyDescent="0.25">
      <c r="A32" s="115" t="s">
        <v>833</v>
      </c>
      <c r="B32" s="313">
        <v>146000</v>
      </c>
      <c r="C32" s="314">
        <v>7.25</v>
      </c>
      <c r="D32" s="315">
        <f t="shared" si="12"/>
        <v>1254.2308815696786</v>
      </c>
      <c r="E32" s="313">
        <v>565000</v>
      </c>
      <c r="F32" s="314">
        <v>14.49</v>
      </c>
      <c r="G32" s="116">
        <f t="shared" si="13"/>
        <v>470100</v>
      </c>
      <c r="H32" s="316">
        <f t="shared" si="14"/>
        <v>2020.6193436842686</v>
      </c>
      <c r="I32" s="116">
        <v>414120</v>
      </c>
      <c r="J32" s="116">
        <v>21676</v>
      </c>
      <c r="K32" s="116">
        <v>34304</v>
      </c>
      <c r="L32" s="317">
        <v>3.25</v>
      </c>
      <c r="M32" s="116">
        <v>94900</v>
      </c>
      <c r="N32" s="318">
        <f t="shared" si="16"/>
        <v>1819.995013712291</v>
      </c>
      <c r="O32" s="297">
        <f t="shared" si="15"/>
        <v>0</v>
      </c>
      <c r="P32" s="116">
        <v>62856</v>
      </c>
      <c r="Q32" s="116">
        <f t="shared" si="17"/>
        <v>-32044</v>
      </c>
    </row>
    <row r="33" spans="1:17" x14ac:dyDescent="0.25">
      <c r="A33" s="115" t="s">
        <v>1011</v>
      </c>
      <c r="B33" s="313">
        <v>72000</v>
      </c>
      <c r="C33" s="314">
        <v>2</v>
      </c>
      <c r="D33" s="315">
        <f t="shared" si="12"/>
        <v>2242.1524663677128</v>
      </c>
      <c r="E33" s="313"/>
      <c r="F33" s="314"/>
      <c r="G33" s="116"/>
      <c r="H33" s="316"/>
      <c r="I33" s="116"/>
      <c r="J33" s="116"/>
      <c r="K33" s="116"/>
      <c r="L33" s="317"/>
      <c r="M33" s="116"/>
      <c r="N33" s="318"/>
      <c r="O33" s="297">
        <f t="shared" si="15"/>
        <v>0</v>
      </c>
      <c r="Q33" s="116">
        <f t="shared" si="17"/>
        <v>0</v>
      </c>
    </row>
    <row r="34" spans="1:17" ht="12" thickBot="1" x14ac:dyDescent="0.3">
      <c r="A34" s="304" t="s">
        <v>1012</v>
      </c>
      <c r="B34" s="319">
        <v>35800</v>
      </c>
      <c r="C34" s="320">
        <v>2</v>
      </c>
      <c r="D34" s="321">
        <f t="shared" si="12"/>
        <v>1114.8480318883906</v>
      </c>
      <c r="E34" s="319"/>
      <c r="F34" s="320"/>
      <c r="G34" s="322"/>
      <c r="H34" s="323"/>
      <c r="I34" s="322"/>
      <c r="J34" s="322"/>
      <c r="K34" s="322"/>
      <c r="L34" s="324"/>
      <c r="M34" s="322"/>
      <c r="N34" s="325"/>
      <c r="O34" s="326">
        <f t="shared" si="15"/>
        <v>0</v>
      </c>
      <c r="Q34" s="116">
        <f t="shared" si="17"/>
        <v>0</v>
      </c>
    </row>
    <row r="35" spans="1:17" x14ac:dyDescent="0.25">
      <c r="A35" s="115" t="s">
        <v>1013</v>
      </c>
      <c r="B35" s="313">
        <v>121000</v>
      </c>
      <c r="C35" s="314">
        <v>6.4</v>
      </c>
      <c r="D35" s="315">
        <f t="shared" si="12"/>
        <v>1177.519307424016</v>
      </c>
      <c r="E35" s="313">
        <v>444000</v>
      </c>
      <c r="F35" s="314">
        <v>10.884</v>
      </c>
      <c r="G35" s="116">
        <f t="shared" si="13"/>
        <v>379700</v>
      </c>
      <c r="H35" s="316">
        <f t="shared" si="14"/>
        <v>2172.7747444766542</v>
      </c>
      <c r="I35" s="116">
        <v>311061</v>
      </c>
      <c r="J35" s="116">
        <v>21676</v>
      </c>
      <c r="K35" s="116">
        <v>46963</v>
      </c>
      <c r="L35" s="317">
        <v>2.25</v>
      </c>
      <c r="M35" s="116">
        <v>64300</v>
      </c>
      <c r="N35" s="318">
        <f t="shared" si="16"/>
        <v>1781.212775977174</v>
      </c>
      <c r="O35" s="297">
        <f t="shared" si="15"/>
        <v>0</v>
      </c>
      <c r="P35" s="116">
        <v>143100</v>
      </c>
      <c r="Q35" s="116">
        <f t="shared" si="17"/>
        <v>78800</v>
      </c>
    </row>
    <row r="36" spans="1:17" x14ac:dyDescent="0.25">
      <c r="A36" s="115" t="s">
        <v>1014</v>
      </c>
      <c r="B36" s="313">
        <v>52900</v>
      </c>
      <c r="C36" s="314">
        <v>1.5</v>
      </c>
      <c r="D36" s="315">
        <f t="shared" si="12"/>
        <v>2196.4789902009629</v>
      </c>
      <c r="E36" s="313"/>
      <c r="F36" s="314"/>
      <c r="G36" s="116"/>
      <c r="H36" s="316"/>
      <c r="I36" s="116"/>
      <c r="J36" s="116"/>
      <c r="K36" s="116"/>
      <c r="L36" s="317"/>
      <c r="M36" s="116"/>
      <c r="N36" s="318"/>
      <c r="O36" s="297">
        <f t="shared" si="15"/>
        <v>0</v>
      </c>
      <c r="Q36" s="116">
        <f t="shared" si="17"/>
        <v>0</v>
      </c>
    </row>
    <row r="37" spans="1:17" x14ac:dyDescent="0.25">
      <c r="A37" s="115" t="s">
        <v>1015</v>
      </c>
      <c r="B37" s="313">
        <v>44200</v>
      </c>
      <c r="C37" s="314">
        <v>2.5</v>
      </c>
      <c r="D37" s="315">
        <f t="shared" si="12"/>
        <v>1101.1459890383658</v>
      </c>
      <c r="E37" s="313"/>
      <c r="F37" s="314"/>
      <c r="G37" s="116"/>
      <c r="H37" s="316"/>
      <c r="I37" s="116"/>
      <c r="J37" s="116"/>
      <c r="K37" s="116"/>
      <c r="L37" s="317"/>
      <c r="M37" s="116"/>
      <c r="N37" s="318"/>
      <c r="O37" s="297">
        <f t="shared" si="15"/>
        <v>0</v>
      </c>
      <c r="Q37" s="116">
        <f t="shared" si="17"/>
        <v>0</v>
      </c>
    </row>
    <row r="38" spans="1:17" ht="12" thickBot="1" x14ac:dyDescent="0.3">
      <c r="A38" s="304" t="s">
        <v>1016</v>
      </c>
      <c r="B38" s="319">
        <v>36200</v>
      </c>
      <c r="C38" s="320">
        <v>2.5</v>
      </c>
      <c r="D38" s="321">
        <f t="shared" si="12"/>
        <v>901.84354758345785</v>
      </c>
      <c r="E38" s="319"/>
      <c r="F38" s="320"/>
      <c r="G38" s="322"/>
      <c r="H38" s="323"/>
      <c r="I38" s="322"/>
      <c r="J38" s="322"/>
      <c r="K38" s="322"/>
      <c r="L38" s="324"/>
      <c r="M38" s="322"/>
      <c r="N38" s="325"/>
      <c r="O38" s="326"/>
      <c r="Q38" s="116">
        <f t="shared" si="17"/>
        <v>0</v>
      </c>
    </row>
    <row r="39" spans="1:17" x14ac:dyDescent="0.25">
      <c r="A39" s="115" t="s">
        <v>834</v>
      </c>
      <c r="B39" s="313">
        <v>121500</v>
      </c>
      <c r="C39" s="314">
        <v>5.6</v>
      </c>
      <c r="D39" s="315">
        <f t="shared" si="12"/>
        <v>1351.2972453555412</v>
      </c>
      <c r="E39" s="313">
        <v>334000</v>
      </c>
      <c r="F39" s="314">
        <v>8.5299999999999994</v>
      </c>
      <c r="G39" s="116">
        <f t="shared" si="13"/>
        <v>271160</v>
      </c>
      <c r="H39" s="316">
        <f t="shared" si="14"/>
        <v>1979.8816685563013</v>
      </c>
      <c r="I39" s="116">
        <v>243785</v>
      </c>
      <c r="J39" s="116">
        <v>21676</v>
      </c>
      <c r="K39" s="116">
        <v>5699</v>
      </c>
      <c r="L39" s="317">
        <v>2.2000000000000002</v>
      </c>
      <c r="M39" s="116">
        <v>62840</v>
      </c>
      <c r="N39" s="318">
        <f t="shared" si="16"/>
        <v>1780.3313614831939</v>
      </c>
      <c r="O39" s="297">
        <f t="shared" si="15"/>
        <v>0</v>
      </c>
      <c r="P39" s="116">
        <v>40572</v>
      </c>
      <c r="Q39" s="116">
        <f t="shared" si="17"/>
        <v>-22268</v>
      </c>
    </row>
    <row r="40" spans="1:17" x14ac:dyDescent="0.25">
      <c r="A40" s="115" t="s">
        <v>1017</v>
      </c>
      <c r="B40" s="313">
        <v>47200</v>
      </c>
      <c r="C40" s="314">
        <v>1.3</v>
      </c>
      <c r="D40" s="315">
        <f t="shared" si="12"/>
        <v>2261.3161626614542</v>
      </c>
      <c r="E40" s="313"/>
      <c r="F40" s="314"/>
      <c r="G40" s="116"/>
      <c r="H40" s="316"/>
      <c r="I40" s="116"/>
      <c r="J40" s="116"/>
      <c r="K40" s="116"/>
      <c r="L40" s="317"/>
      <c r="M40" s="116"/>
      <c r="N40" s="318"/>
      <c r="O40" s="297">
        <f t="shared" si="15"/>
        <v>0</v>
      </c>
      <c r="Q40" s="116">
        <f t="shared" si="17"/>
        <v>0</v>
      </c>
    </row>
    <row r="41" spans="1:17" ht="12" thickBot="1" x14ac:dyDescent="0.3">
      <c r="A41" s="327" t="s">
        <v>1018</v>
      </c>
      <c r="B41" s="328">
        <v>19300</v>
      </c>
      <c r="C41" s="329">
        <v>1</v>
      </c>
      <c r="D41" s="330">
        <f t="shared" si="12"/>
        <v>1202.0428500249127</v>
      </c>
      <c r="E41" s="328"/>
      <c r="F41" s="329"/>
      <c r="G41" s="331"/>
      <c r="H41" s="332"/>
      <c r="I41" s="331"/>
      <c r="J41" s="331"/>
      <c r="K41" s="331"/>
      <c r="L41" s="333"/>
      <c r="M41" s="331"/>
      <c r="N41" s="334"/>
      <c r="O41" s="335">
        <f t="shared" si="15"/>
        <v>0</v>
      </c>
    </row>
    <row r="42" spans="1:17" ht="12" thickTop="1" x14ac:dyDescent="0.25">
      <c r="A42" s="115" t="s">
        <v>1019</v>
      </c>
      <c r="B42" s="313">
        <v>406100</v>
      </c>
      <c r="C42" s="314">
        <v>13.58</v>
      </c>
      <c r="D42" s="315">
        <f t="shared" si="12"/>
        <v>1862.4981929960893</v>
      </c>
      <c r="E42" s="313"/>
      <c r="F42" s="314"/>
      <c r="G42" s="116"/>
      <c r="H42" s="316"/>
      <c r="I42" s="116"/>
      <c r="J42" s="116"/>
      <c r="K42" s="116"/>
      <c r="L42" s="317"/>
      <c r="M42" s="116"/>
      <c r="N42" s="318"/>
      <c r="O42" s="297"/>
    </row>
    <row r="43" spans="1:17" x14ac:dyDescent="0.25">
      <c r="A43" s="115" t="s">
        <v>1020</v>
      </c>
      <c r="B43" s="313">
        <v>335000</v>
      </c>
      <c r="C43" s="314">
        <v>13.92</v>
      </c>
      <c r="D43" s="315">
        <f t="shared" si="12"/>
        <v>1498.8846508484671</v>
      </c>
      <c r="E43" s="313"/>
      <c r="F43" s="314"/>
      <c r="G43" s="116"/>
      <c r="H43" s="316"/>
      <c r="I43" s="116"/>
      <c r="J43" s="116"/>
      <c r="K43" s="116"/>
      <c r="L43" s="317"/>
      <c r="M43" s="116"/>
      <c r="N43" s="318"/>
      <c r="O43" s="297"/>
    </row>
    <row r="44" spans="1:17" x14ac:dyDescent="0.25">
      <c r="A44" s="115" t="s">
        <v>391</v>
      </c>
      <c r="B44" s="313">
        <v>184000</v>
      </c>
      <c r="C44" s="314">
        <v>7.69</v>
      </c>
      <c r="D44" s="315">
        <f t="shared" si="12"/>
        <v>1490.2328197213521</v>
      </c>
      <c r="E44" s="313"/>
      <c r="F44" s="314"/>
      <c r="G44" s="116"/>
      <c r="H44" s="316"/>
      <c r="I44" s="116"/>
      <c r="J44" s="116"/>
      <c r="K44" s="116"/>
      <c r="L44" s="317"/>
      <c r="M44" s="116"/>
      <c r="N44" s="318"/>
      <c r="O44" s="297">
        <f t="shared" si="15"/>
        <v>0</v>
      </c>
    </row>
    <row r="45" spans="1:17" x14ac:dyDescent="0.25">
      <c r="B45" s="336"/>
      <c r="C45" s="337"/>
      <c r="D45" s="338"/>
      <c r="E45" s="336"/>
      <c r="F45" s="337"/>
      <c r="G45" s="339"/>
      <c r="H45" s="340"/>
      <c r="I45" s="339"/>
      <c r="J45" s="339"/>
      <c r="K45" s="339"/>
      <c r="L45" s="341"/>
      <c r="M45" s="339"/>
      <c r="N45" s="342"/>
      <c r="O45" s="343"/>
    </row>
    <row r="320" spans="1:5" x14ac:dyDescent="0.25">
      <c r="A320" s="128"/>
      <c r="B320" s="344"/>
      <c r="C320" s="344"/>
      <c r="D320" s="344"/>
      <c r="E320" s="344"/>
    </row>
    <row r="371" spans="3:3" x14ac:dyDescent="0.25">
      <c r="C371" s="344"/>
    </row>
    <row r="431" spans="1:5" x14ac:dyDescent="0.25">
      <c r="A431" s="128"/>
      <c r="B431" s="344"/>
      <c r="C431" s="344"/>
      <c r="D431" s="344"/>
      <c r="E431" s="344"/>
    </row>
    <row r="483" spans="1:5" x14ac:dyDescent="0.25">
      <c r="A483" s="128"/>
      <c r="B483" s="344"/>
      <c r="C483" s="344"/>
      <c r="D483" s="344"/>
      <c r="E483" s="344"/>
    </row>
    <row r="527" spans="1:5" x14ac:dyDescent="0.25">
      <c r="A527" s="128"/>
      <c r="B527" s="344"/>
      <c r="C527" s="344"/>
      <c r="D527" s="344"/>
      <c r="E527" s="344"/>
    </row>
    <row r="528" spans="1:5" x14ac:dyDescent="0.25">
      <c r="A528" s="128"/>
      <c r="B528" s="344"/>
      <c r="C528" s="344"/>
      <c r="D528" s="344"/>
      <c r="E528" s="344"/>
    </row>
    <row r="529" spans="1:5" x14ac:dyDescent="0.25">
      <c r="A529" s="128"/>
      <c r="B529" s="344"/>
      <c r="C529" s="344"/>
      <c r="D529" s="344"/>
      <c r="E529" s="344"/>
    </row>
    <row r="530" spans="1:5" x14ac:dyDescent="0.25">
      <c r="A530" s="128"/>
      <c r="B530" s="344"/>
      <c r="C530" s="344"/>
      <c r="D530" s="344"/>
      <c r="E530" s="344"/>
    </row>
    <row r="531" spans="1:5" x14ac:dyDescent="0.25">
      <c r="A531" s="128"/>
      <c r="B531" s="344"/>
      <c r="C531" s="344"/>
      <c r="D531" s="344"/>
      <c r="E531" s="344"/>
    </row>
    <row r="532" spans="1:5" x14ac:dyDescent="0.25">
      <c r="A532" s="128"/>
      <c r="B532" s="344"/>
      <c r="C532" s="344"/>
      <c r="D532" s="344"/>
      <c r="E532" s="344"/>
    </row>
    <row r="533" spans="1:5" x14ac:dyDescent="0.25">
      <c r="A533" s="128"/>
      <c r="B533" s="344"/>
      <c r="C533" s="344"/>
      <c r="D533" s="344"/>
      <c r="E533" s="344"/>
    </row>
    <row r="534" spans="1:5" x14ac:dyDescent="0.25">
      <c r="A534" s="128"/>
      <c r="B534" s="344"/>
      <c r="C534" s="344"/>
      <c r="D534" s="344"/>
      <c r="E534" s="344"/>
    </row>
    <row r="535" spans="1:5" x14ac:dyDescent="0.25">
      <c r="A535" s="128"/>
      <c r="B535" s="344"/>
      <c r="C535" s="344"/>
      <c r="D535" s="344"/>
      <c r="E535" s="344"/>
    </row>
    <row r="536" spans="1:5" x14ac:dyDescent="0.25">
      <c r="A536" s="128"/>
      <c r="B536" s="344"/>
      <c r="C536" s="344"/>
      <c r="D536" s="344"/>
      <c r="E536" s="344"/>
    </row>
    <row r="537" spans="1:5" x14ac:dyDescent="0.25">
      <c r="A537" s="128"/>
      <c r="B537" s="344"/>
      <c r="C537" s="344"/>
      <c r="D537" s="344"/>
      <c r="E537" s="344"/>
    </row>
    <row r="538" spans="1:5" x14ac:dyDescent="0.25">
      <c r="A538" s="128"/>
      <c r="B538" s="344"/>
      <c r="C538" s="344"/>
      <c r="D538" s="344"/>
      <c r="E538" s="344"/>
    </row>
    <row r="539" spans="1:5" x14ac:dyDescent="0.25">
      <c r="A539" s="128"/>
      <c r="B539" s="344"/>
      <c r="C539" s="344"/>
      <c r="D539" s="344"/>
      <c r="E539" s="344"/>
    </row>
    <row r="540" spans="1:5" x14ac:dyDescent="0.25">
      <c r="A540" s="128"/>
      <c r="B540" s="344"/>
      <c r="C540" s="344"/>
      <c r="D540" s="344"/>
      <c r="E540" s="344"/>
    </row>
    <row r="541" spans="1:5" x14ac:dyDescent="0.25">
      <c r="A541" s="128"/>
      <c r="B541" s="344"/>
      <c r="C541" s="344"/>
      <c r="D541" s="344"/>
      <c r="E541" s="344"/>
    </row>
    <row r="542" spans="1:5" x14ac:dyDescent="0.25">
      <c r="A542" s="128"/>
      <c r="B542" s="344"/>
      <c r="C542" s="344"/>
      <c r="D542" s="344"/>
      <c r="E542" s="344"/>
    </row>
    <row r="543" spans="1:5" x14ac:dyDescent="0.25">
      <c r="A543" s="128"/>
      <c r="B543" s="344"/>
      <c r="C543" s="344"/>
      <c r="D543" s="344"/>
      <c r="E543" s="344"/>
    </row>
    <row r="544" spans="1:5" x14ac:dyDescent="0.25">
      <c r="A544" s="128"/>
      <c r="B544" s="344"/>
      <c r="C544" s="344"/>
      <c r="D544" s="344"/>
      <c r="E544" s="344"/>
    </row>
    <row r="545" spans="1:5" x14ac:dyDescent="0.25">
      <c r="A545" s="128"/>
      <c r="B545" s="344"/>
      <c r="C545" s="344"/>
      <c r="D545" s="344"/>
      <c r="E545" s="344"/>
    </row>
    <row r="546" spans="1:5" x14ac:dyDescent="0.25">
      <c r="A546" s="128"/>
      <c r="B546" s="344"/>
      <c r="C546" s="344"/>
      <c r="D546" s="344"/>
      <c r="E546" s="344"/>
    </row>
    <row r="547" spans="1:5" x14ac:dyDescent="0.25">
      <c r="A547" s="128"/>
      <c r="B547" s="344"/>
      <c r="C547" s="344"/>
      <c r="D547" s="344"/>
      <c r="E547" s="344"/>
    </row>
    <row r="548" spans="1:5" x14ac:dyDescent="0.25">
      <c r="A548" s="128"/>
      <c r="B548" s="344"/>
      <c r="C548" s="344"/>
      <c r="D548" s="344"/>
      <c r="E548" s="344"/>
    </row>
    <row r="549" spans="1:5" x14ac:dyDescent="0.25">
      <c r="A549" s="128"/>
      <c r="B549" s="344"/>
      <c r="C549" s="344"/>
      <c r="D549" s="344"/>
      <c r="E549" s="344"/>
    </row>
    <row r="550" spans="1:5" x14ac:dyDescent="0.25">
      <c r="A550" s="128"/>
      <c r="B550" s="344"/>
      <c r="C550" s="344"/>
      <c r="D550" s="344"/>
      <c r="E550" s="344"/>
    </row>
    <row r="551" spans="1:5" x14ac:dyDescent="0.25">
      <c r="A551" s="128"/>
      <c r="B551" s="344"/>
      <c r="C551" s="344"/>
      <c r="D551" s="344"/>
      <c r="E551" s="344"/>
    </row>
    <row r="552" spans="1:5" x14ac:dyDescent="0.25">
      <c r="A552" s="128"/>
      <c r="B552" s="344"/>
      <c r="C552" s="344"/>
      <c r="D552" s="344"/>
      <c r="E552" s="344"/>
    </row>
    <row r="553" spans="1:5" x14ac:dyDescent="0.25">
      <c r="A553" s="128"/>
      <c r="B553" s="344"/>
      <c r="C553" s="344"/>
      <c r="D553" s="344"/>
      <c r="E553" s="344"/>
    </row>
    <row r="554" spans="1:5" x14ac:dyDescent="0.25">
      <c r="A554" s="128"/>
      <c r="B554" s="344"/>
      <c r="C554" s="344"/>
      <c r="D554" s="344"/>
      <c r="E554" s="344"/>
    </row>
    <row r="555" spans="1:5" x14ac:dyDescent="0.25">
      <c r="A555" s="128"/>
      <c r="B555" s="344"/>
      <c r="C555" s="344"/>
      <c r="D555" s="344"/>
      <c r="E555" s="344"/>
    </row>
    <row r="556" spans="1:5" x14ac:dyDescent="0.25">
      <c r="A556" s="128"/>
      <c r="B556" s="344"/>
      <c r="C556" s="344"/>
      <c r="D556" s="344"/>
      <c r="E556" s="344"/>
    </row>
    <row r="557" spans="1:5" x14ac:dyDescent="0.25">
      <c r="A557" s="128"/>
      <c r="B557" s="344"/>
      <c r="C557" s="344"/>
      <c r="D557" s="344"/>
      <c r="E557" s="344"/>
    </row>
    <row r="558" spans="1:5" x14ac:dyDescent="0.25">
      <c r="A558" s="128"/>
      <c r="B558" s="344"/>
      <c r="C558" s="344"/>
      <c r="D558" s="344"/>
      <c r="E558" s="344"/>
    </row>
    <row r="559" spans="1:5" x14ac:dyDescent="0.25">
      <c r="A559" s="128"/>
      <c r="B559" s="344"/>
      <c r="C559" s="344"/>
      <c r="D559" s="344"/>
      <c r="E559" s="344"/>
    </row>
    <row r="560" spans="1:5" x14ac:dyDescent="0.25">
      <c r="A560" s="128"/>
      <c r="B560" s="344"/>
      <c r="C560" s="344"/>
      <c r="D560" s="344"/>
      <c r="E560" s="344"/>
    </row>
    <row r="561" spans="1:5" x14ac:dyDescent="0.25">
      <c r="A561" s="128"/>
      <c r="B561" s="344"/>
      <c r="C561" s="344"/>
      <c r="D561" s="344"/>
      <c r="E561" s="344"/>
    </row>
    <row r="562" spans="1:5" x14ac:dyDescent="0.25">
      <c r="A562" s="128"/>
      <c r="B562" s="344"/>
      <c r="C562" s="344"/>
      <c r="D562" s="344"/>
      <c r="E562" s="344"/>
    </row>
    <row r="563" spans="1:5" x14ac:dyDescent="0.25">
      <c r="A563" s="128"/>
      <c r="B563" s="344"/>
      <c r="C563" s="344"/>
      <c r="D563" s="344"/>
      <c r="E563" s="344"/>
    </row>
    <row r="564" spans="1:5" x14ac:dyDescent="0.25">
      <c r="A564" s="128"/>
      <c r="B564" s="344"/>
      <c r="C564" s="344"/>
      <c r="D564" s="344"/>
      <c r="E564" s="344"/>
    </row>
    <row r="565" spans="1:5" x14ac:dyDescent="0.25">
      <c r="A565" s="128"/>
      <c r="B565" s="344"/>
      <c r="C565" s="344"/>
      <c r="D565" s="344"/>
      <c r="E565" s="344"/>
    </row>
    <row r="566" spans="1:5" x14ac:dyDescent="0.25">
      <c r="A566" s="128"/>
      <c r="B566" s="344"/>
      <c r="C566" s="344"/>
      <c r="D566" s="344"/>
      <c r="E566" s="344"/>
    </row>
    <row r="567" spans="1:5" x14ac:dyDescent="0.25">
      <c r="A567" s="128"/>
      <c r="B567" s="344"/>
      <c r="C567" s="344"/>
      <c r="D567" s="344"/>
      <c r="E567" s="344"/>
    </row>
    <row r="568" spans="1:5" x14ac:dyDescent="0.25">
      <c r="A568" s="128"/>
      <c r="B568" s="344"/>
      <c r="C568" s="344"/>
      <c r="D568" s="344"/>
      <c r="E568" s="344"/>
    </row>
    <row r="569" spans="1:5" x14ac:dyDescent="0.25">
      <c r="A569" s="128"/>
      <c r="B569" s="344"/>
      <c r="C569" s="344"/>
      <c r="D569" s="344"/>
      <c r="E569" s="344"/>
    </row>
    <row r="570" spans="1:5" x14ac:dyDescent="0.25">
      <c r="A570" s="128"/>
      <c r="B570" s="344"/>
      <c r="C570" s="344"/>
      <c r="D570" s="344"/>
      <c r="E570" s="344"/>
    </row>
    <row r="571" spans="1:5" x14ac:dyDescent="0.25">
      <c r="A571" s="128"/>
      <c r="B571" s="344"/>
      <c r="C571" s="344"/>
      <c r="D571" s="344"/>
      <c r="E571" s="344"/>
    </row>
    <row r="572" spans="1:5" x14ac:dyDescent="0.25">
      <c r="A572" s="128"/>
      <c r="B572" s="344"/>
      <c r="C572" s="344"/>
      <c r="D572" s="344"/>
      <c r="E572" s="344"/>
    </row>
    <row r="573" spans="1:5" x14ac:dyDescent="0.25">
      <c r="A573" s="128"/>
      <c r="B573" s="344"/>
      <c r="C573" s="344"/>
      <c r="D573" s="344"/>
      <c r="E573" s="344"/>
    </row>
    <row r="574" spans="1:5" x14ac:dyDescent="0.25">
      <c r="A574" s="128"/>
      <c r="B574" s="344"/>
      <c r="C574" s="344"/>
      <c r="D574" s="344"/>
      <c r="E574" s="344"/>
    </row>
    <row r="575" spans="1:5" x14ac:dyDescent="0.25">
      <c r="A575" s="128"/>
      <c r="B575" s="344"/>
      <c r="C575" s="344"/>
      <c r="D575" s="344"/>
      <c r="E575" s="344"/>
    </row>
    <row r="576" spans="1:5" x14ac:dyDescent="0.25">
      <c r="A576" s="128"/>
      <c r="B576" s="344"/>
      <c r="C576" s="344"/>
      <c r="D576" s="344"/>
      <c r="E576" s="344"/>
    </row>
    <row r="577" spans="1:5" x14ac:dyDescent="0.25">
      <c r="A577" s="128"/>
      <c r="B577" s="344"/>
      <c r="C577" s="344"/>
      <c r="D577" s="344"/>
      <c r="E577" s="344"/>
    </row>
    <row r="578" spans="1:5" x14ac:dyDescent="0.25">
      <c r="A578" s="128"/>
      <c r="B578" s="344"/>
      <c r="C578" s="344"/>
      <c r="D578" s="344"/>
      <c r="E578" s="344"/>
    </row>
    <row r="579" spans="1:5" x14ac:dyDescent="0.25">
      <c r="A579" s="128"/>
      <c r="B579" s="344"/>
      <c r="C579" s="344"/>
      <c r="D579" s="344"/>
      <c r="E579" s="344"/>
    </row>
    <row r="580" spans="1:5" x14ac:dyDescent="0.25">
      <c r="A580" s="128"/>
      <c r="B580" s="344"/>
      <c r="C580" s="344"/>
      <c r="D580" s="344"/>
      <c r="E580" s="344"/>
    </row>
    <row r="581" spans="1:5" x14ac:dyDescent="0.25">
      <c r="A581" s="128"/>
      <c r="B581" s="344"/>
      <c r="C581" s="344"/>
      <c r="D581" s="344"/>
      <c r="E581" s="344"/>
    </row>
    <row r="582" spans="1:5" x14ac:dyDescent="0.25">
      <c r="A582" s="128"/>
      <c r="B582" s="344"/>
      <c r="C582" s="344"/>
      <c r="D582" s="344"/>
      <c r="E582" s="344"/>
    </row>
    <row r="583" spans="1:5" x14ac:dyDescent="0.25">
      <c r="A583" s="128"/>
      <c r="B583" s="344"/>
      <c r="C583" s="344"/>
      <c r="D583" s="344"/>
      <c r="E583" s="344"/>
    </row>
    <row r="584" spans="1:5" x14ac:dyDescent="0.25">
      <c r="A584" s="128"/>
      <c r="B584" s="344"/>
      <c r="C584" s="344"/>
      <c r="D584" s="344"/>
      <c r="E584" s="344"/>
    </row>
    <row r="585" spans="1:5" x14ac:dyDescent="0.25">
      <c r="A585" s="128"/>
      <c r="B585" s="344"/>
      <c r="C585" s="344"/>
      <c r="D585" s="344"/>
      <c r="E585" s="344"/>
    </row>
    <row r="586" spans="1:5" x14ac:dyDescent="0.25">
      <c r="A586" s="128"/>
      <c r="B586" s="344"/>
      <c r="C586" s="344"/>
      <c r="D586" s="344"/>
      <c r="E586" s="344"/>
    </row>
    <row r="587" spans="1:5" x14ac:dyDescent="0.25">
      <c r="A587" s="128"/>
      <c r="B587" s="344"/>
      <c r="C587" s="344"/>
      <c r="D587" s="344"/>
      <c r="E587" s="344"/>
    </row>
    <row r="879" spans="1:5" x14ac:dyDescent="0.25">
      <c r="A879" s="128"/>
      <c r="B879" s="344"/>
      <c r="C879" s="344"/>
      <c r="D879" s="344"/>
      <c r="E879" s="344"/>
    </row>
    <row r="880" spans="1:5" x14ac:dyDescent="0.25">
      <c r="A880" s="128"/>
      <c r="B880" s="344"/>
      <c r="C880" s="344"/>
      <c r="D880" s="344"/>
      <c r="E880" s="344"/>
    </row>
    <row r="881" spans="1:5" x14ac:dyDescent="0.25">
      <c r="A881" s="128"/>
      <c r="B881" s="344"/>
      <c r="C881" s="344"/>
      <c r="D881" s="344"/>
      <c r="E881" s="344"/>
    </row>
    <row r="882" spans="1:5" x14ac:dyDescent="0.25">
      <c r="A882" s="128"/>
      <c r="B882" s="344"/>
      <c r="C882" s="344"/>
      <c r="D882" s="344"/>
      <c r="E882" s="344"/>
    </row>
    <row r="883" spans="1:5" x14ac:dyDescent="0.25">
      <c r="A883" s="128"/>
      <c r="B883" s="344"/>
      <c r="C883" s="344"/>
      <c r="D883" s="344"/>
      <c r="E883" s="344"/>
    </row>
    <row r="884" spans="1:5" x14ac:dyDescent="0.25">
      <c r="A884" s="128"/>
      <c r="B884" s="344"/>
      <c r="C884" s="344"/>
      <c r="D884" s="344"/>
      <c r="E884" s="344"/>
    </row>
    <row r="885" spans="1:5" x14ac:dyDescent="0.25">
      <c r="A885" s="128"/>
      <c r="B885" s="344"/>
      <c r="C885" s="344"/>
      <c r="D885" s="344"/>
      <c r="E885" s="344"/>
    </row>
    <row r="886" spans="1:5" x14ac:dyDescent="0.25">
      <c r="A886" s="128"/>
      <c r="B886" s="344"/>
      <c r="C886" s="344"/>
      <c r="D886" s="344"/>
      <c r="E886" s="344"/>
    </row>
    <row r="887" spans="1:5" x14ac:dyDescent="0.25">
      <c r="A887" s="128"/>
      <c r="B887" s="344"/>
      <c r="C887" s="344"/>
      <c r="D887" s="344"/>
      <c r="E887" s="344"/>
    </row>
    <row r="888" spans="1:5" x14ac:dyDescent="0.25">
      <c r="A888" s="128"/>
      <c r="B888" s="344"/>
      <c r="C888" s="344"/>
      <c r="D888" s="344"/>
      <c r="E888" s="344"/>
    </row>
    <row r="889" spans="1:5" x14ac:dyDescent="0.25">
      <c r="A889" s="128"/>
      <c r="B889" s="344"/>
      <c r="C889" s="344"/>
      <c r="D889" s="344"/>
      <c r="E889" s="344"/>
    </row>
    <row r="890" spans="1:5" x14ac:dyDescent="0.25">
      <c r="A890" s="128"/>
      <c r="B890" s="344"/>
      <c r="C890" s="344"/>
      <c r="D890" s="344"/>
      <c r="E890" s="344"/>
    </row>
    <row r="891" spans="1:5" x14ac:dyDescent="0.25">
      <c r="A891" s="128"/>
      <c r="B891" s="344"/>
      <c r="C891" s="344"/>
      <c r="D891" s="344"/>
      <c r="E891" s="344"/>
    </row>
    <row r="892" spans="1:5" x14ac:dyDescent="0.25">
      <c r="A892" s="128"/>
      <c r="B892" s="344"/>
      <c r="C892" s="344"/>
      <c r="D892" s="344"/>
      <c r="E892" s="344"/>
    </row>
  </sheetData>
  <mergeCells count="13">
    <mergeCell ref="B22:D22"/>
    <mergeCell ref="E22:O22"/>
    <mergeCell ref="O3:O5"/>
    <mergeCell ref="P3:P5"/>
    <mergeCell ref="C4:G4"/>
    <mergeCell ref="I4:I5"/>
    <mergeCell ref="J4:J5"/>
    <mergeCell ref="K4:K5"/>
    <mergeCell ref="B3:B5"/>
    <mergeCell ref="C3:K3"/>
    <mergeCell ref="L3:L5"/>
    <mergeCell ref="M3:M5"/>
    <mergeCell ref="N3: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1BDE-5D11-4EC5-B594-E7DD05463D63}">
  <dimension ref="A1:AA15"/>
  <sheetViews>
    <sheetView workbookViewId="0">
      <selection activeCell="I26" sqref="I26"/>
    </sheetView>
  </sheetViews>
  <sheetFormatPr defaultRowHeight="12.5" x14ac:dyDescent="0.25"/>
  <cols>
    <col min="1" max="1" width="14.81640625" customWidth="1"/>
    <col min="4" max="6" width="10.453125" bestFit="1" customWidth="1"/>
    <col min="7" max="8" width="9.453125" bestFit="1" customWidth="1"/>
    <col min="9" max="10" width="8.81640625" bestFit="1" customWidth="1"/>
    <col min="11" max="12" width="9.453125" bestFit="1" customWidth="1"/>
    <col min="13" max="13" width="8.81640625" bestFit="1" customWidth="1"/>
    <col min="14" max="14" width="10" bestFit="1" customWidth="1"/>
    <col min="15" max="15" width="9.453125" bestFit="1" customWidth="1"/>
    <col min="16" max="16" width="8.81640625" bestFit="1" customWidth="1"/>
    <col min="17" max="17" width="9.453125" bestFit="1" customWidth="1"/>
    <col min="18" max="18" width="8.81640625" bestFit="1" customWidth="1"/>
    <col min="19" max="19" width="9" bestFit="1" customWidth="1"/>
    <col min="20" max="20" width="9.453125" bestFit="1" customWidth="1"/>
    <col min="21" max="21" width="8.81640625" bestFit="1" customWidth="1"/>
    <col min="22" max="22" width="9.453125" bestFit="1" customWidth="1"/>
    <col min="23" max="23" width="8.81640625" bestFit="1" customWidth="1"/>
    <col min="24" max="24" width="11" bestFit="1" customWidth="1"/>
    <col min="25" max="25" width="10.453125" bestFit="1" customWidth="1"/>
  </cols>
  <sheetData>
    <row r="1" spans="1:27" ht="12.75" customHeight="1" x14ac:dyDescent="0.25">
      <c r="B1" s="391" t="s">
        <v>772</v>
      </c>
      <c r="C1" s="391" t="s">
        <v>773</v>
      </c>
      <c r="D1" s="392" t="s">
        <v>774</v>
      </c>
      <c r="E1" s="394" t="s">
        <v>775</v>
      </c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6"/>
      <c r="R1" s="396"/>
      <c r="S1" s="396"/>
      <c r="T1" s="396"/>
      <c r="U1" s="396"/>
      <c r="V1" s="397"/>
      <c r="W1" s="397"/>
      <c r="X1" s="398"/>
      <c r="Y1" s="392" t="s">
        <v>617</v>
      </c>
      <c r="AA1" s="219"/>
    </row>
    <row r="2" spans="1:27" ht="12.75" customHeight="1" x14ac:dyDescent="0.25">
      <c r="B2" s="391"/>
      <c r="C2" s="391"/>
      <c r="D2" s="393"/>
      <c r="E2" s="394" t="s">
        <v>776</v>
      </c>
      <c r="F2" s="395"/>
      <c r="G2" s="395"/>
      <c r="H2" s="395"/>
      <c r="I2" s="395"/>
      <c r="J2" s="395"/>
      <c r="K2" s="395"/>
      <c r="L2" s="399"/>
      <c r="M2" s="400"/>
      <c r="N2" s="392" t="s">
        <v>777</v>
      </c>
      <c r="O2" s="392" t="s">
        <v>778</v>
      </c>
      <c r="P2" s="392" t="s">
        <v>851</v>
      </c>
      <c r="Q2" s="392" t="s">
        <v>779</v>
      </c>
      <c r="R2" s="392" t="s">
        <v>780</v>
      </c>
      <c r="S2" s="392" t="s">
        <v>781</v>
      </c>
      <c r="T2" s="392" t="s">
        <v>852</v>
      </c>
      <c r="U2" s="392" t="s">
        <v>782</v>
      </c>
      <c r="V2" s="392" t="s">
        <v>783</v>
      </c>
      <c r="W2" s="392" t="s">
        <v>853</v>
      </c>
      <c r="X2" s="391" t="s">
        <v>784</v>
      </c>
      <c r="Y2" s="392"/>
      <c r="AA2" s="159"/>
    </row>
    <row r="3" spans="1:27" ht="84" x14ac:dyDescent="0.25">
      <c r="B3" s="391"/>
      <c r="C3" s="391"/>
      <c r="D3" s="393"/>
      <c r="E3" s="186" t="s">
        <v>785</v>
      </c>
      <c r="F3" s="186" t="s">
        <v>786</v>
      </c>
      <c r="G3" s="186" t="s">
        <v>787</v>
      </c>
      <c r="H3" s="186" t="s">
        <v>788</v>
      </c>
      <c r="I3" s="186" t="s">
        <v>789</v>
      </c>
      <c r="J3" s="186" t="s">
        <v>790</v>
      </c>
      <c r="K3" s="186" t="s">
        <v>791</v>
      </c>
      <c r="L3" s="186" t="s">
        <v>792</v>
      </c>
      <c r="M3" s="186" t="s">
        <v>793</v>
      </c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1"/>
      <c r="Y3" s="392"/>
      <c r="Z3" s="189" t="s">
        <v>1075</v>
      </c>
      <c r="AA3" s="345"/>
    </row>
    <row r="4" spans="1:27" x14ac:dyDescent="0.25">
      <c r="A4" s="112" t="s">
        <v>979</v>
      </c>
      <c r="B4" t="s">
        <v>770</v>
      </c>
      <c r="C4" t="s">
        <v>771</v>
      </c>
      <c r="D4" s="353">
        <v>2246878</v>
      </c>
      <c r="E4" s="5">
        <f>SUM(F4:M4)</f>
        <v>5278584</v>
      </c>
      <c r="F4" s="5">
        <v>4266581</v>
      </c>
      <c r="G4" s="5">
        <v>356369</v>
      </c>
      <c r="H4" s="5">
        <v>133216</v>
      </c>
      <c r="I4" s="5">
        <v>17376</v>
      </c>
      <c r="J4" s="5">
        <v>82536</v>
      </c>
      <c r="K4" s="5">
        <v>253400</v>
      </c>
      <c r="L4" s="5">
        <v>151776</v>
      </c>
      <c r="M4" s="5">
        <v>17330</v>
      </c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>
        <f>D4+E4+N4+O4+P4+Q4+R4+S4+T4+U4+V4+W4+X4</f>
        <v>7525462</v>
      </c>
      <c r="Z4" s="346">
        <v>8800000</v>
      </c>
      <c r="AA4" s="346">
        <f>Z4-Y4</f>
        <v>1274538</v>
      </c>
    </row>
    <row r="5" spans="1:27" x14ac:dyDescent="0.25">
      <c r="A5" s="112" t="s">
        <v>869</v>
      </c>
      <c r="D5">
        <v>2502997</v>
      </c>
      <c r="E5">
        <v>4799298</v>
      </c>
      <c r="F5">
        <v>3828026</v>
      </c>
      <c r="G5">
        <v>376038</v>
      </c>
      <c r="H5">
        <v>127696</v>
      </c>
      <c r="I5">
        <v>16656</v>
      </c>
      <c r="J5">
        <v>79116</v>
      </c>
      <c r="K5">
        <v>242725</v>
      </c>
      <c r="L5">
        <v>112860</v>
      </c>
      <c r="M5">
        <v>16181</v>
      </c>
      <c r="N5">
        <v>185356</v>
      </c>
      <c r="O5">
        <v>134298</v>
      </c>
      <c r="P5">
        <v>25435</v>
      </c>
      <c r="Q5">
        <v>150246</v>
      </c>
      <c r="R5">
        <v>22523</v>
      </c>
      <c r="S5">
        <v>0</v>
      </c>
      <c r="T5">
        <v>233500</v>
      </c>
      <c r="U5">
        <v>840</v>
      </c>
      <c r="V5">
        <v>453842</v>
      </c>
      <c r="W5">
        <v>762</v>
      </c>
      <c r="Y5">
        <v>8509097</v>
      </c>
      <c r="Z5" s="189"/>
      <c r="AA5" s="189"/>
    </row>
    <row r="6" spans="1:27" x14ac:dyDescent="0.25">
      <c r="D6" s="5">
        <f>D4-D5</f>
        <v>-256119</v>
      </c>
      <c r="E6" s="5">
        <f t="shared" ref="E6:Y6" si="0">E4-E5</f>
        <v>479286</v>
      </c>
      <c r="F6" s="5">
        <f t="shared" si="0"/>
        <v>438555</v>
      </c>
      <c r="G6" s="5">
        <f t="shared" si="0"/>
        <v>-19669</v>
      </c>
      <c r="H6" s="5">
        <f t="shared" si="0"/>
        <v>5520</v>
      </c>
      <c r="I6" s="5">
        <f t="shared" si="0"/>
        <v>720</v>
      </c>
      <c r="J6" s="5">
        <f t="shared" si="0"/>
        <v>3420</v>
      </c>
      <c r="K6" s="5">
        <f t="shared" si="0"/>
        <v>10675</v>
      </c>
      <c r="L6" s="5">
        <f t="shared" si="0"/>
        <v>38916</v>
      </c>
      <c r="M6" s="5">
        <f t="shared" si="0"/>
        <v>1149</v>
      </c>
      <c r="N6" s="5">
        <f t="shared" si="0"/>
        <v>-185356</v>
      </c>
      <c r="O6" s="5">
        <f t="shared" si="0"/>
        <v>-134298</v>
      </c>
      <c r="P6" s="5">
        <f t="shared" si="0"/>
        <v>-25435</v>
      </c>
      <c r="Q6" s="5">
        <f t="shared" si="0"/>
        <v>-150246</v>
      </c>
      <c r="R6" s="5">
        <f t="shared" si="0"/>
        <v>-22523</v>
      </c>
      <c r="S6" s="5">
        <f t="shared" si="0"/>
        <v>0</v>
      </c>
      <c r="T6" s="5">
        <f t="shared" si="0"/>
        <v>-233500</v>
      </c>
      <c r="U6" s="5">
        <f t="shared" si="0"/>
        <v>-840</v>
      </c>
      <c r="V6" s="5">
        <f t="shared" si="0"/>
        <v>-453842</v>
      </c>
      <c r="W6" s="5">
        <f t="shared" si="0"/>
        <v>-762</v>
      </c>
      <c r="X6" s="5">
        <f t="shared" si="0"/>
        <v>0</v>
      </c>
      <c r="Y6" s="5">
        <f t="shared" si="0"/>
        <v>-983635</v>
      </c>
    </row>
    <row r="8" spans="1:27" x14ac:dyDescent="0.25">
      <c r="A8" t="s">
        <v>854</v>
      </c>
      <c r="D8" t="s">
        <v>135</v>
      </c>
      <c r="E8" t="s">
        <v>797</v>
      </c>
      <c r="N8" t="s">
        <v>498</v>
      </c>
      <c r="O8" t="s">
        <v>855</v>
      </c>
      <c r="P8">
        <v>10121</v>
      </c>
      <c r="Q8">
        <v>10701</v>
      </c>
      <c r="R8">
        <v>10402</v>
      </c>
      <c r="S8">
        <v>10400</v>
      </c>
      <c r="T8">
        <v>10201</v>
      </c>
      <c r="U8" t="s">
        <v>135</v>
      </c>
      <c r="V8" t="s">
        <v>488</v>
      </c>
      <c r="W8" t="s">
        <v>135</v>
      </c>
      <c r="X8" t="s">
        <v>488</v>
      </c>
    </row>
    <row r="12" spans="1:27" x14ac:dyDescent="0.25">
      <c r="A12" s="112" t="s">
        <v>980</v>
      </c>
    </row>
    <row r="13" spans="1:27" x14ac:dyDescent="0.25">
      <c r="C13" s="168"/>
      <c r="D13" s="118">
        <f>D12-D4</f>
        <v>-2246878</v>
      </c>
      <c r="E13" s="118">
        <f t="shared" ref="E13:Y13" si="1">E12-E4</f>
        <v>-5278584</v>
      </c>
      <c r="F13" s="118">
        <f t="shared" si="1"/>
        <v>-4266581</v>
      </c>
      <c r="G13" s="118">
        <f t="shared" si="1"/>
        <v>-356369</v>
      </c>
      <c r="H13" s="118">
        <f t="shared" si="1"/>
        <v>-133216</v>
      </c>
      <c r="I13" s="118">
        <f t="shared" si="1"/>
        <v>-17376</v>
      </c>
      <c r="J13" s="118">
        <f t="shared" si="1"/>
        <v>-82536</v>
      </c>
      <c r="K13" s="118">
        <f t="shared" si="1"/>
        <v>-253400</v>
      </c>
      <c r="L13" s="118">
        <f t="shared" si="1"/>
        <v>-151776</v>
      </c>
      <c r="M13" s="118">
        <f t="shared" si="1"/>
        <v>-17330</v>
      </c>
      <c r="N13" s="118">
        <f t="shared" si="1"/>
        <v>0</v>
      </c>
      <c r="O13" s="118">
        <f t="shared" si="1"/>
        <v>0</v>
      </c>
      <c r="P13" s="118">
        <f t="shared" si="1"/>
        <v>0</v>
      </c>
      <c r="Q13" s="118">
        <f t="shared" si="1"/>
        <v>0</v>
      </c>
      <c r="R13" s="118">
        <f t="shared" si="1"/>
        <v>0</v>
      </c>
      <c r="S13" s="118">
        <f t="shared" si="1"/>
        <v>0</v>
      </c>
      <c r="T13" s="118">
        <f t="shared" si="1"/>
        <v>0</v>
      </c>
      <c r="U13" s="118">
        <f t="shared" si="1"/>
        <v>0</v>
      </c>
      <c r="V13" s="118">
        <f t="shared" si="1"/>
        <v>0</v>
      </c>
      <c r="W13" s="118">
        <f t="shared" si="1"/>
        <v>0</v>
      </c>
      <c r="X13" s="118">
        <f t="shared" si="1"/>
        <v>0</v>
      </c>
      <c r="Y13" s="118">
        <f t="shared" si="1"/>
        <v>-7525462</v>
      </c>
    </row>
    <row r="14" spans="1:27" x14ac:dyDescent="0.25">
      <c r="O14" s="112" t="s">
        <v>615</v>
      </c>
      <c r="Q14" s="112" t="s">
        <v>615</v>
      </c>
      <c r="R14" s="112" t="s">
        <v>615</v>
      </c>
      <c r="S14" s="112" t="s">
        <v>889</v>
      </c>
      <c r="W14" s="349">
        <v>4911</v>
      </c>
      <c r="X14" s="347">
        <f>SUM(E13:X13)</f>
        <v>-10557168</v>
      </c>
      <c r="Y14" s="348">
        <f>SUM(W14:X14)</f>
        <v>-10552257</v>
      </c>
    </row>
    <row r="15" spans="1:27" ht="21" x14ac:dyDescent="0.25">
      <c r="W15" s="350" t="s">
        <v>870</v>
      </c>
      <c r="X15" s="351" t="s">
        <v>871</v>
      </c>
      <c r="Y15" s="352" t="s">
        <v>872</v>
      </c>
    </row>
  </sheetData>
  <mergeCells count="17">
    <mergeCell ref="V2:V3"/>
    <mergeCell ref="B1:B3"/>
    <mergeCell ref="C1:C3"/>
    <mergeCell ref="D1:D3"/>
    <mergeCell ref="E1:X1"/>
    <mergeCell ref="Y1:Y3"/>
    <mergeCell ref="E2:M2"/>
    <mergeCell ref="N2:N3"/>
    <mergeCell ref="O2:O3"/>
    <mergeCell ref="P2:P3"/>
    <mergeCell ref="W2:W3"/>
    <mergeCell ref="X2:X3"/>
    <mergeCell ref="Q2:Q3"/>
    <mergeCell ref="R2:R3"/>
    <mergeCell ref="S2:S3"/>
    <mergeCell ref="T2:T3"/>
    <mergeCell ref="U2:U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46842B-85E9-4520-BF17-50FEDA89380F}">
  <ds:schemaRefs>
    <ds:schemaRef ds:uri="f5774fc8-a5a4-4699-a315-a0e3181bc23f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fba75f42-ce50-4497-a3ab-6fc2fdfbc70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3CFE8C-7B0D-4240-892A-53D11F54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774fc8-a5a4-4699-a315-a0e3181bc23f"/>
    <ds:schemaRef ds:uri="fba75f42-ce50-4497-a3ab-6fc2fdfbc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3F861E-302E-4A5B-8A44-34F84004FA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2022-2024EA</vt:lpstr>
      <vt:lpstr>parandusettepanekud </vt:lpstr>
      <vt:lpstr>haridus</vt:lpstr>
      <vt:lpstr>tasandus+toetusf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Elle Kaljurand</cp:lastModifiedBy>
  <cp:revision/>
  <cp:lastPrinted>2023-01-20T08:57:30Z</cp:lastPrinted>
  <dcterms:created xsi:type="dcterms:W3CDTF">2011-12-15T08:12:24Z</dcterms:created>
  <dcterms:modified xsi:type="dcterms:W3CDTF">2023-12-11T14:46:16Z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</Properties>
</file>